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4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5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6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drawings/drawing7.xml" ContentType="application/vnd.openxmlformats-officedocument.drawing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drawings/drawing8.xml" ContentType="application/vnd.openxmlformats-officedocument.drawing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drawings/drawing9.xml" ContentType="application/vnd.openxmlformats-officedocument.drawing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drawings/drawing10.xml" ContentType="application/vnd.openxmlformats-officedocument.drawing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drawings/drawing11.xml" ContentType="application/vnd.openxmlformats-officedocument.drawing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drawings/drawing12.xml" ContentType="application/vnd.openxmlformats-officedocument.drawing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drawings/drawing13.xml" ContentType="application/vnd.openxmlformats-officedocument.drawing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drawings/drawing14.xml" ContentType="application/vnd.openxmlformats-officedocument.drawing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drawings/drawing15.xml" ContentType="application/vnd.openxmlformats-officedocument.drawing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drawings/drawing16.xml" ContentType="application/vnd.openxmlformats-officedocument.drawing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drawings/drawing17.xml" ContentType="application/vnd.openxmlformats-officedocument.drawing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drawings/drawing18.xml" ContentType="application/vnd.openxmlformats-officedocument.drawing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drawings/drawing19.xml" ContentType="application/vnd.openxmlformats-officedocument.drawing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drawings/drawing20.xml" ContentType="application/vnd.openxmlformats-officedocument.drawing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drawings/drawing21.xml" ContentType="application/vnd.openxmlformats-officedocument.drawing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drawings/drawing22.xml" ContentType="application/vnd.openxmlformats-officedocument.drawing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drawings/drawing23.xml" ContentType="application/vnd.openxmlformats-officedocument.drawing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drawings/drawing24.xml" ContentType="application/vnd.openxmlformats-officedocument.drawing+xml"/>
  <Override PartName="/xl/charts/chart25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5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5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5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5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5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6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6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6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DDSh\Геліостіна\Оброблені.дані.М3\оброблені дані_Венгрин_2016(1)\GRAVITCIJA.V15.I600\"/>
    </mc:Choice>
  </mc:AlternateContent>
  <bookViews>
    <workbookView xWindow="0" yWindow="0" windowWidth="28800" windowHeight="12435" activeTab="2"/>
  </bookViews>
  <sheets>
    <sheet name="d5L5x1-V15-Vp4-a50-I500-b90" sheetId="51" r:id="rId1"/>
    <sheet name="d5L5x1-V15-Vp4-a50-I500-b10" sheetId="50" r:id="rId2"/>
    <sheet name="d5L5x1-V15-Vp4-a50-I900-b50" sheetId="49" r:id="rId3"/>
    <sheet name="d5L5x1-V15-Vp4-a50-I100-b50" sheetId="48" r:id="rId4"/>
    <sheet name="d5L5x1-V15-Vp4-a90-I500-b50" sheetId="47" r:id="rId5"/>
    <sheet name="d5L5x1-V15-Vp4-a10-I500-b50" sheetId="52" r:id="rId6"/>
    <sheet name="d5L5x1-V15-Vp6-a50-I500-b50" sheetId="46" r:id="rId7"/>
    <sheet name="d5L5x1-V15-Vp2-a50-I500-b50" sheetId="45" r:id="rId8"/>
    <sheet name="d5L5x1-V15-Vp5-a70-I700-b70" sheetId="44" r:id="rId9"/>
    <sheet name="d5L5x1-V15-Vp3-a70-I700-b70" sheetId="43" r:id="rId10"/>
    <sheet name="d5L5x1-V15-Vp5-a30-I700-b70" sheetId="42" r:id="rId11"/>
    <sheet name="d5L5x1-V15-Vp3-a30-I700-b70" sheetId="41" r:id="rId12"/>
    <sheet name="d5L5x1-V15-Vp5-a70-I300-b70" sheetId="40" r:id="rId13"/>
    <sheet name="d5L5x1-V15-Vp3-a70-I300-b70" sheetId="39" r:id="rId14"/>
    <sheet name="d5L5x1-V15-Vp5-a30-I300-b70" sheetId="37" r:id="rId15"/>
    <sheet name="d5L5x1-V15-Vp3-a30-I300-b70" sheetId="38" r:id="rId16"/>
    <sheet name="d5L5x1-V15-Vp5-a70-I700-b30" sheetId="36" r:id="rId17"/>
    <sheet name="d5L5x1-V15-Vp3-a70-I700-b30" sheetId="35" r:id="rId18"/>
    <sheet name="d5L5x1-V15-Vp5-a30-I700-b30" sheetId="34" r:id="rId19"/>
    <sheet name="d5L5x1-V15-Vp3-a30-I700-b30" sheetId="33" r:id="rId20"/>
    <sheet name="d5L5x1-V15-Vp5-a70-I300-b30" sheetId="32" r:id="rId21"/>
    <sheet name="d5L5x1-V15-Vp3-a70-I300-b30" sheetId="31" r:id="rId22"/>
    <sheet name="d5L5x1-V15-Vp5-a30-I300-b30" sheetId="30" r:id="rId23"/>
    <sheet name="d5L5x1-V15-Vp3-a30-I300-b30" sheetId="28" r:id="rId24"/>
  </sheets>
  <definedNames>
    <definedName name="МИН" localSheetId="7">'d5L5x1-V15-Vp2-a50-I500-b50'!#REF!</definedName>
    <definedName name="МИН" localSheetId="23">'d5L5x1-V15-Vp3-a30-I300-b30'!#REF!</definedName>
    <definedName name="МИН" localSheetId="15">'d5L5x1-V15-Vp3-a30-I300-b70'!#REF!</definedName>
    <definedName name="МИН" localSheetId="19">'d5L5x1-V15-Vp3-a30-I700-b30'!#REF!</definedName>
    <definedName name="МИН" localSheetId="11">'d5L5x1-V15-Vp3-a30-I700-b70'!#REF!</definedName>
    <definedName name="МИН" localSheetId="21">'d5L5x1-V15-Vp3-a70-I300-b30'!#REF!</definedName>
    <definedName name="МИН" localSheetId="13">'d5L5x1-V15-Vp3-a70-I300-b70'!#REF!</definedName>
    <definedName name="МИН" localSheetId="17">'d5L5x1-V15-Vp3-a70-I700-b30'!#REF!</definedName>
    <definedName name="МИН" localSheetId="9">'d5L5x1-V15-Vp3-a70-I700-b70'!#REF!</definedName>
    <definedName name="МИН" localSheetId="5">'d5L5x1-V15-Vp4-a10-I500-b50'!#REF!</definedName>
    <definedName name="МИН" localSheetId="3">'d5L5x1-V15-Vp4-a50-I100-b50'!#REF!</definedName>
    <definedName name="МИН" localSheetId="1">'d5L5x1-V15-Vp4-a50-I500-b10'!#REF!</definedName>
    <definedName name="МИН" localSheetId="0">'d5L5x1-V15-Vp4-a50-I500-b90'!#REF!</definedName>
    <definedName name="МИН" localSheetId="2">'d5L5x1-V15-Vp4-a50-I900-b50'!#REF!</definedName>
    <definedName name="МИН" localSheetId="4">'d5L5x1-V15-Vp4-a90-I500-b50'!#REF!</definedName>
    <definedName name="МИН" localSheetId="22">'d5L5x1-V15-Vp5-a30-I300-b30'!#REF!</definedName>
    <definedName name="МИН" localSheetId="14">'d5L5x1-V15-Vp5-a30-I300-b70'!#REF!</definedName>
    <definedName name="МИН" localSheetId="18">'d5L5x1-V15-Vp5-a30-I700-b30'!#REF!</definedName>
    <definedName name="МИН" localSheetId="10">'d5L5x1-V15-Vp5-a30-I700-b70'!#REF!</definedName>
    <definedName name="МИН" localSheetId="20">'d5L5x1-V15-Vp5-a70-I300-b30'!#REF!</definedName>
    <definedName name="МИН" localSheetId="12">'d5L5x1-V15-Vp5-a70-I300-b70'!#REF!</definedName>
    <definedName name="МИН" localSheetId="16">'d5L5x1-V15-Vp5-a70-I700-b30'!#REF!</definedName>
    <definedName name="МИН" localSheetId="8">'d5L5x1-V15-Vp5-a70-I700-b70'!#REF!</definedName>
    <definedName name="МИН" localSheetId="6">'d5L5x1-V15-Vp6-a50-I500-b50'!#REF!</definedName>
    <definedName name="МИН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9" i="52" l="1"/>
  <c r="P29" i="52"/>
  <c r="Z28" i="52"/>
  <c r="P28" i="52"/>
  <c r="Z27" i="52"/>
  <c r="P27" i="52"/>
  <c r="Z26" i="52"/>
  <c r="P26" i="52"/>
  <c r="Z25" i="52"/>
  <c r="P25" i="52"/>
  <c r="Z24" i="52"/>
  <c r="P24" i="52"/>
  <c r="Z23" i="52"/>
  <c r="P23" i="52"/>
  <c r="Z22" i="52"/>
  <c r="P22" i="52"/>
  <c r="Z21" i="52"/>
  <c r="P21" i="52"/>
  <c r="Z20" i="52"/>
  <c r="P20" i="52"/>
  <c r="Z19" i="52"/>
  <c r="N20" i="52" s="1"/>
  <c r="R20" i="52" s="1"/>
  <c r="P19" i="52"/>
  <c r="Z18" i="52"/>
  <c r="P18" i="52"/>
  <c r="Z17" i="52"/>
  <c r="P17" i="52"/>
  <c r="Z16" i="52"/>
  <c r="P16" i="52"/>
  <c r="Z15" i="52"/>
  <c r="P15" i="52"/>
  <c r="Z14" i="52"/>
  <c r="P14" i="52"/>
  <c r="Z13" i="52"/>
  <c r="P13" i="52"/>
  <c r="Z12" i="52"/>
  <c r="P12" i="52"/>
  <c r="Z11" i="52"/>
  <c r="P11" i="52"/>
  <c r="Z10" i="52"/>
  <c r="P10" i="52"/>
  <c r="Z9" i="52"/>
  <c r="P9" i="52"/>
  <c r="Z8" i="52"/>
  <c r="P8" i="52"/>
  <c r="Z7" i="52"/>
  <c r="P7" i="52"/>
  <c r="Z6" i="52"/>
  <c r="P6" i="52"/>
  <c r="Z5" i="52"/>
  <c r="X5" i="52"/>
  <c r="X6" i="52" s="1"/>
  <c r="W5" i="52"/>
  <c r="W6" i="52" s="1"/>
  <c r="V5" i="52"/>
  <c r="V6" i="52" s="1"/>
  <c r="P5" i="52"/>
  <c r="N5" i="52"/>
  <c r="N23" i="52" l="1"/>
  <c r="R23" i="52" s="1"/>
  <c r="N17" i="52"/>
  <c r="R17" i="52" s="1"/>
  <c r="N29" i="52"/>
  <c r="R29" i="52" s="1"/>
  <c r="O8" i="52"/>
  <c r="N26" i="52"/>
  <c r="R26" i="52" s="1"/>
  <c r="O16" i="52"/>
  <c r="O6" i="52"/>
  <c r="S6" i="52" s="1"/>
  <c r="N10" i="52"/>
  <c r="R10" i="52" s="1"/>
  <c r="N13" i="52"/>
  <c r="R13" i="52" s="1"/>
  <c r="N16" i="52"/>
  <c r="R16" i="52" s="1"/>
  <c r="N18" i="52"/>
  <c r="R18" i="52" s="1"/>
  <c r="N21" i="52"/>
  <c r="R21" i="52" s="1"/>
  <c r="N24" i="52"/>
  <c r="R24" i="52" s="1"/>
  <c r="N27" i="52"/>
  <c r="R27" i="52" s="1"/>
  <c r="O11" i="52"/>
  <c r="T11" i="52" s="1"/>
  <c r="M11" i="52" s="1"/>
  <c r="O14" i="52"/>
  <c r="V7" i="52"/>
  <c r="V8" i="52" s="1"/>
  <c r="V9" i="52" s="1"/>
  <c r="V10" i="52" s="1"/>
  <c r="V11" i="52" s="1"/>
  <c r="V12" i="52" s="1"/>
  <c r="V13" i="52" s="1"/>
  <c r="V14" i="52" s="1"/>
  <c r="V15" i="52" s="1"/>
  <c r="V16" i="52" s="1"/>
  <c r="V17" i="52" s="1"/>
  <c r="V18" i="52" s="1"/>
  <c r="V19" i="52" s="1"/>
  <c r="V20" i="52" s="1"/>
  <c r="V21" i="52" s="1"/>
  <c r="V22" i="52" s="1"/>
  <c r="V23" i="52" s="1"/>
  <c r="V24" i="52" s="1"/>
  <c r="V25" i="52" s="1"/>
  <c r="V26" i="52" s="1"/>
  <c r="V27" i="52" s="1"/>
  <c r="V28" i="52" s="1"/>
  <c r="V29" i="52" s="1"/>
  <c r="T6" i="52"/>
  <c r="T16" i="52"/>
  <c r="M16" i="52" s="1"/>
  <c r="S16" i="52"/>
  <c r="W7" i="52"/>
  <c r="W8" i="52" s="1"/>
  <c r="W9" i="52" s="1"/>
  <c r="W10" i="52" s="1"/>
  <c r="W11" i="52" s="1"/>
  <c r="W12" i="52" s="1"/>
  <c r="W13" i="52" s="1"/>
  <c r="W14" i="52" s="1"/>
  <c r="W15" i="52" s="1"/>
  <c r="W16" i="52" s="1"/>
  <c r="W17" i="52" s="1"/>
  <c r="W18" i="52" s="1"/>
  <c r="W19" i="52" s="1"/>
  <c r="W20" i="52" s="1"/>
  <c r="W21" i="52" s="1"/>
  <c r="W22" i="52" s="1"/>
  <c r="W23" i="52" s="1"/>
  <c r="W24" i="52" s="1"/>
  <c r="W25" i="52" s="1"/>
  <c r="W26" i="52" s="1"/>
  <c r="W27" i="52" s="1"/>
  <c r="W28" i="52" s="1"/>
  <c r="W29" i="52" s="1"/>
  <c r="T8" i="52"/>
  <c r="M8" i="52" s="1"/>
  <c r="S8" i="52"/>
  <c r="S11" i="52"/>
  <c r="N6" i="52"/>
  <c r="N12" i="52"/>
  <c r="R12" i="52" s="1"/>
  <c r="O13" i="52"/>
  <c r="N15" i="52"/>
  <c r="R15" i="52" s="1"/>
  <c r="O27" i="52"/>
  <c r="O24" i="52"/>
  <c r="O21" i="52"/>
  <c r="O18" i="52"/>
  <c r="O29" i="52"/>
  <c r="O26" i="52"/>
  <c r="O23" i="52"/>
  <c r="O20" i="52"/>
  <c r="O17" i="52"/>
  <c r="O7" i="52"/>
  <c r="N9" i="52"/>
  <c r="R9" i="52" s="1"/>
  <c r="O10" i="52"/>
  <c r="O5" i="52"/>
  <c r="T5" i="52" s="1"/>
  <c r="M5" i="52" s="1"/>
  <c r="N8" i="52"/>
  <c r="R8" i="52" s="1"/>
  <c r="O9" i="52"/>
  <c r="N11" i="52"/>
  <c r="R11" i="52" s="1"/>
  <c r="O12" i="52"/>
  <c r="N14" i="52"/>
  <c r="R14" i="52" s="1"/>
  <c r="O15" i="52"/>
  <c r="Y5" i="52"/>
  <c r="Y6" i="52" s="1"/>
  <c r="P31" i="52"/>
  <c r="P32" i="52"/>
  <c r="P30" i="52"/>
  <c r="Z31" i="52"/>
  <c r="Z32" i="52"/>
  <c r="Z30" i="52"/>
  <c r="N7" i="52"/>
  <c r="R7" i="52" s="1"/>
  <c r="X7" i="52"/>
  <c r="X8" i="52" s="1"/>
  <c r="X9" i="52" s="1"/>
  <c r="X10" i="52" s="1"/>
  <c r="X11" i="52" s="1"/>
  <c r="X12" i="52" s="1"/>
  <c r="X13" i="52" s="1"/>
  <c r="X14" i="52" s="1"/>
  <c r="X15" i="52" s="1"/>
  <c r="X16" i="52" s="1"/>
  <c r="X17" i="52" s="1"/>
  <c r="X18" i="52" s="1"/>
  <c r="X19" i="52" s="1"/>
  <c r="X20" i="52" s="1"/>
  <c r="X21" i="52" s="1"/>
  <c r="X22" i="52" s="1"/>
  <c r="X23" i="52" s="1"/>
  <c r="X24" i="52" s="1"/>
  <c r="X25" i="52" s="1"/>
  <c r="X26" i="52" s="1"/>
  <c r="X27" i="52" s="1"/>
  <c r="X28" i="52" s="1"/>
  <c r="X29" i="52" s="1"/>
  <c r="N19" i="52"/>
  <c r="R19" i="52" s="1"/>
  <c r="N22" i="52"/>
  <c r="R22" i="52" s="1"/>
  <c r="N25" i="52"/>
  <c r="R25" i="52" s="1"/>
  <c r="N28" i="52"/>
  <c r="R28" i="52" s="1"/>
  <c r="O19" i="52"/>
  <c r="O22" i="52"/>
  <c r="O25" i="52"/>
  <c r="O28" i="52"/>
  <c r="T14" i="52" l="1"/>
  <c r="M14" i="52" s="1"/>
  <c r="S14" i="52"/>
  <c r="O31" i="52"/>
  <c r="S25" i="52"/>
  <c r="T25" i="52"/>
  <c r="M25" i="52" s="1"/>
  <c r="Y7" i="52"/>
  <c r="Y8" i="52" s="1"/>
  <c r="Y9" i="52" s="1"/>
  <c r="Y10" i="52" s="1"/>
  <c r="Y11" i="52" s="1"/>
  <c r="Y12" i="52" s="1"/>
  <c r="Y13" i="52" s="1"/>
  <c r="Y14" i="52" s="1"/>
  <c r="Y15" i="52" s="1"/>
  <c r="Y16" i="52" s="1"/>
  <c r="Y17" i="52" s="1"/>
  <c r="Y18" i="52" s="1"/>
  <c r="Y19" i="52" s="1"/>
  <c r="Y20" i="52" s="1"/>
  <c r="Y21" i="52" s="1"/>
  <c r="Y22" i="52" s="1"/>
  <c r="Y23" i="52" s="1"/>
  <c r="Y24" i="52" s="1"/>
  <c r="Y25" i="52" s="1"/>
  <c r="Y26" i="52" s="1"/>
  <c r="Y27" i="52" s="1"/>
  <c r="Y28" i="52" s="1"/>
  <c r="Y29" i="52" s="1"/>
  <c r="S12" i="52"/>
  <c r="T12" i="52"/>
  <c r="M12" i="52" s="1"/>
  <c r="X30" i="52"/>
  <c r="T20" i="52"/>
  <c r="M20" i="52" s="1"/>
  <c r="S20" i="52"/>
  <c r="T29" i="52"/>
  <c r="M29" i="52" s="1"/>
  <c r="S29" i="52"/>
  <c r="T24" i="52"/>
  <c r="M24" i="52" s="1"/>
  <c r="S24" i="52"/>
  <c r="T13" i="52"/>
  <c r="M13" i="52" s="1"/>
  <c r="S13" i="52"/>
  <c r="AB11" i="52"/>
  <c r="AD11" i="52" s="1"/>
  <c r="AA11" i="52"/>
  <c r="AC11" i="52" s="1"/>
  <c r="W31" i="52"/>
  <c r="M6" i="52"/>
  <c r="V32" i="52"/>
  <c r="S22" i="52"/>
  <c r="T22" i="52"/>
  <c r="M22" i="52" s="1"/>
  <c r="S15" i="52"/>
  <c r="T15" i="52"/>
  <c r="M15" i="52" s="1"/>
  <c r="AB5" i="52"/>
  <c r="AD5" i="52" s="1"/>
  <c r="AA5" i="52"/>
  <c r="AC5" i="52" s="1"/>
  <c r="T7" i="52"/>
  <c r="M7" i="52" s="1"/>
  <c r="S7" i="52"/>
  <c r="X32" i="52"/>
  <c r="T23" i="52"/>
  <c r="M23" i="52" s="1"/>
  <c r="S23" i="52"/>
  <c r="T18" i="52"/>
  <c r="M18" i="52" s="1"/>
  <c r="S18" i="52"/>
  <c r="T27" i="52"/>
  <c r="M27" i="52" s="1"/>
  <c r="S27" i="52"/>
  <c r="AB14" i="52"/>
  <c r="AD14" i="52" s="1"/>
  <c r="AA14" i="52"/>
  <c r="AC14" i="52" s="1"/>
  <c r="W30" i="52"/>
  <c r="O30" i="52"/>
  <c r="V31" i="52"/>
  <c r="S28" i="52"/>
  <c r="T28" i="52"/>
  <c r="M28" i="52" s="1"/>
  <c r="S19" i="52"/>
  <c r="T19" i="52"/>
  <c r="M19" i="52" s="1"/>
  <c r="S9" i="52"/>
  <c r="T9" i="52"/>
  <c r="M9" i="52" s="1"/>
  <c r="T10" i="52"/>
  <c r="M10" i="52" s="1"/>
  <c r="S10" i="52"/>
  <c r="X31" i="52"/>
  <c r="T17" i="52"/>
  <c r="M17" i="52" s="1"/>
  <c r="S17" i="52"/>
  <c r="T26" i="52"/>
  <c r="M26" i="52" s="1"/>
  <c r="S26" i="52"/>
  <c r="T21" i="52"/>
  <c r="M21" i="52" s="1"/>
  <c r="S21" i="52"/>
  <c r="N32" i="52"/>
  <c r="N30" i="52"/>
  <c r="N31" i="52"/>
  <c r="R6" i="52"/>
  <c r="AB8" i="52"/>
  <c r="AD8" i="52" s="1"/>
  <c r="AA8" i="52"/>
  <c r="AC8" i="52" s="1"/>
  <c r="W32" i="52"/>
  <c r="AB16" i="52"/>
  <c r="AD16" i="52" s="1"/>
  <c r="AA16" i="52"/>
  <c r="AC16" i="52" s="1"/>
  <c r="O32" i="52"/>
  <c r="V30" i="52"/>
  <c r="Z29" i="51"/>
  <c r="P29" i="51"/>
  <c r="Z28" i="51"/>
  <c r="P28" i="51"/>
  <c r="Z27" i="51"/>
  <c r="P27" i="51"/>
  <c r="Z26" i="51"/>
  <c r="N27" i="51" s="1"/>
  <c r="R27" i="51" s="1"/>
  <c r="P26" i="51"/>
  <c r="Z25" i="51"/>
  <c r="P25" i="51"/>
  <c r="Z24" i="51"/>
  <c r="P24" i="51"/>
  <c r="Z23" i="51"/>
  <c r="P23" i="51"/>
  <c r="Z22" i="51"/>
  <c r="P22" i="51"/>
  <c r="Z21" i="51"/>
  <c r="P21" i="51"/>
  <c r="Z20" i="51"/>
  <c r="N20" i="51" s="1"/>
  <c r="R20" i="51" s="1"/>
  <c r="P20" i="51"/>
  <c r="Z19" i="51"/>
  <c r="P19" i="51"/>
  <c r="Z18" i="51"/>
  <c r="P18" i="51"/>
  <c r="Z17" i="51"/>
  <c r="N17" i="51" s="1"/>
  <c r="R17" i="51" s="1"/>
  <c r="P17" i="51"/>
  <c r="Z16" i="51"/>
  <c r="P16" i="51"/>
  <c r="Z15" i="51"/>
  <c r="P15" i="51"/>
  <c r="Z14" i="51"/>
  <c r="P14" i="51"/>
  <c r="Z13" i="51"/>
  <c r="N14" i="51" s="1"/>
  <c r="R14" i="51" s="1"/>
  <c r="P13" i="51"/>
  <c r="Z12" i="51"/>
  <c r="P12" i="51"/>
  <c r="Z11" i="51"/>
  <c r="P11" i="51"/>
  <c r="Z10" i="51"/>
  <c r="P10" i="51"/>
  <c r="Z9" i="51"/>
  <c r="O9" i="51" s="1"/>
  <c r="S9" i="51" s="1"/>
  <c r="P9" i="51"/>
  <c r="Z8" i="51"/>
  <c r="P8" i="51"/>
  <c r="Z7" i="51"/>
  <c r="P7" i="51"/>
  <c r="Z6" i="51"/>
  <c r="V6" i="51"/>
  <c r="P6" i="51"/>
  <c r="P31" i="51" s="1"/>
  <c r="Z5" i="51"/>
  <c r="O11" i="51" s="1"/>
  <c r="X5" i="51"/>
  <c r="X6" i="51" s="1"/>
  <c r="W5" i="51"/>
  <c r="W6" i="51" s="1"/>
  <c r="V5" i="51"/>
  <c r="P5" i="51"/>
  <c r="Z29" i="50"/>
  <c r="P29" i="50"/>
  <c r="Z28" i="50"/>
  <c r="N29" i="50" s="1"/>
  <c r="R29" i="50" s="1"/>
  <c r="P28" i="50"/>
  <c r="Z27" i="50"/>
  <c r="N28" i="50" s="1"/>
  <c r="R28" i="50" s="1"/>
  <c r="P27" i="50"/>
  <c r="Z26" i="50"/>
  <c r="P26" i="50"/>
  <c r="Z25" i="50"/>
  <c r="P25" i="50"/>
  <c r="Z24" i="50"/>
  <c r="N25" i="50" s="1"/>
  <c r="R25" i="50" s="1"/>
  <c r="P24" i="50"/>
  <c r="Z23" i="50"/>
  <c r="P23" i="50"/>
  <c r="Z22" i="50"/>
  <c r="P22" i="50"/>
  <c r="Z21" i="50"/>
  <c r="P21" i="50"/>
  <c r="Z20" i="50"/>
  <c r="P20" i="50"/>
  <c r="Z19" i="50"/>
  <c r="N20" i="50" s="1"/>
  <c r="R20" i="50" s="1"/>
  <c r="P19" i="50"/>
  <c r="Z18" i="50"/>
  <c r="P18" i="50"/>
  <c r="Z17" i="50"/>
  <c r="N17" i="50" s="1"/>
  <c r="R17" i="50" s="1"/>
  <c r="P17" i="50"/>
  <c r="Z16" i="50"/>
  <c r="N16" i="50" s="1"/>
  <c r="R16" i="50" s="1"/>
  <c r="P16" i="50"/>
  <c r="Z15" i="50"/>
  <c r="P15" i="50"/>
  <c r="Z14" i="50"/>
  <c r="P14" i="50"/>
  <c r="Z13" i="50"/>
  <c r="P13" i="50"/>
  <c r="Z12" i="50"/>
  <c r="P12" i="50"/>
  <c r="Z11" i="50"/>
  <c r="P11" i="50"/>
  <c r="Z10" i="50"/>
  <c r="P10" i="50"/>
  <c r="Z9" i="50"/>
  <c r="P9" i="50"/>
  <c r="Z8" i="50"/>
  <c r="P8" i="50"/>
  <c r="Z7" i="50"/>
  <c r="P7" i="50"/>
  <c r="Z6" i="50"/>
  <c r="P6" i="50"/>
  <c r="Z5" i="50"/>
  <c r="O5" i="50" s="1"/>
  <c r="T5" i="50" s="1"/>
  <c r="M5" i="50" s="1"/>
  <c r="X5" i="50"/>
  <c r="X6" i="50" s="1"/>
  <c r="W5" i="50"/>
  <c r="W6" i="50" s="1"/>
  <c r="V5" i="50"/>
  <c r="V6" i="50" s="1"/>
  <c r="P5" i="50"/>
  <c r="Z29" i="49"/>
  <c r="P29" i="49"/>
  <c r="Z28" i="49"/>
  <c r="P28" i="49"/>
  <c r="Z27" i="49"/>
  <c r="P27" i="49"/>
  <c r="Z26" i="49"/>
  <c r="P26" i="49"/>
  <c r="Z25" i="49"/>
  <c r="P25" i="49"/>
  <c r="Z24" i="49"/>
  <c r="P24" i="49"/>
  <c r="Z23" i="49"/>
  <c r="N24" i="49" s="1"/>
  <c r="R24" i="49" s="1"/>
  <c r="P23" i="49"/>
  <c r="Z22" i="49"/>
  <c r="N22" i="49" s="1"/>
  <c r="R22" i="49" s="1"/>
  <c r="P22" i="49"/>
  <c r="Z21" i="49"/>
  <c r="P21" i="49"/>
  <c r="Z20" i="49"/>
  <c r="P20" i="49"/>
  <c r="Z19" i="49"/>
  <c r="N19" i="49" s="1"/>
  <c r="R19" i="49" s="1"/>
  <c r="P19" i="49"/>
  <c r="Z18" i="49"/>
  <c r="P18" i="49"/>
  <c r="Z17" i="49"/>
  <c r="P17" i="49"/>
  <c r="Z16" i="49"/>
  <c r="P16" i="49"/>
  <c r="Z15" i="49"/>
  <c r="P15" i="49"/>
  <c r="Z14" i="49"/>
  <c r="P14" i="49"/>
  <c r="Z13" i="49"/>
  <c r="P13" i="49"/>
  <c r="Z12" i="49"/>
  <c r="P12" i="49"/>
  <c r="Z11" i="49"/>
  <c r="P11" i="49"/>
  <c r="Z10" i="49"/>
  <c r="P10" i="49"/>
  <c r="Z9" i="49"/>
  <c r="P9" i="49"/>
  <c r="Z8" i="49"/>
  <c r="P8" i="49"/>
  <c r="O8" i="49"/>
  <c r="S8" i="49" s="1"/>
  <c r="Z7" i="49"/>
  <c r="P7" i="49"/>
  <c r="Z6" i="49"/>
  <c r="P6" i="49"/>
  <c r="Z5" i="49"/>
  <c r="N5" i="49" s="1"/>
  <c r="X5" i="49"/>
  <c r="X6" i="49" s="1"/>
  <c r="W5" i="49"/>
  <c r="W6" i="49" s="1"/>
  <c r="V5" i="49"/>
  <c r="V6" i="49" s="1"/>
  <c r="P5" i="49"/>
  <c r="Z29" i="48"/>
  <c r="P29" i="48"/>
  <c r="Z28" i="48"/>
  <c r="P28" i="48"/>
  <c r="Z27" i="48"/>
  <c r="P27" i="48"/>
  <c r="Z26" i="48"/>
  <c r="N27" i="48" s="1"/>
  <c r="R27" i="48" s="1"/>
  <c r="P26" i="48"/>
  <c r="Z25" i="48"/>
  <c r="P25" i="48"/>
  <c r="Z24" i="48"/>
  <c r="P24" i="48"/>
  <c r="Z23" i="48"/>
  <c r="P23" i="48"/>
  <c r="Z22" i="48"/>
  <c r="P22" i="48"/>
  <c r="Z21" i="48"/>
  <c r="P21" i="48"/>
  <c r="Z20" i="48"/>
  <c r="N20" i="48" s="1"/>
  <c r="R20" i="48" s="1"/>
  <c r="P20" i="48"/>
  <c r="Z19" i="48"/>
  <c r="P19" i="48"/>
  <c r="Z18" i="48"/>
  <c r="P18" i="48"/>
  <c r="N18" i="48"/>
  <c r="R18" i="48" s="1"/>
  <c r="Z17" i="48"/>
  <c r="P17" i="48"/>
  <c r="Z16" i="48"/>
  <c r="N16" i="48" s="1"/>
  <c r="R16" i="48" s="1"/>
  <c r="P16" i="48"/>
  <c r="Z15" i="48"/>
  <c r="N15" i="48" s="1"/>
  <c r="R15" i="48" s="1"/>
  <c r="P15" i="48"/>
  <c r="Z14" i="48"/>
  <c r="P14" i="48"/>
  <c r="Z13" i="48"/>
  <c r="P13" i="48"/>
  <c r="Z12" i="48"/>
  <c r="N13" i="48" s="1"/>
  <c r="R13" i="48" s="1"/>
  <c r="P12" i="48"/>
  <c r="Z11" i="48"/>
  <c r="P11" i="48"/>
  <c r="Z10" i="48"/>
  <c r="P10" i="48"/>
  <c r="Z9" i="48"/>
  <c r="N10" i="48" s="1"/>
  <c r="R10" i="48" s="1"/>
  <c r="P9" i="48"/>
  <c r="Z8" i="48"/>
  <c r="P8" i="48"/>
  <c r="Z7" i="48"/>
  <c r="P7" i="48"/>
  <c r="Z6" i="48"/>
  <c r="P6" i="48"/>
  <c r="Z5" i="48"/>
  <c r="N5" i="48" s="1"/>
  <c r="X5" i="48"/>
  <c r="X6" i="48" s="1"/>
  <c r="W5" i="48"/>
  <c r="W6" i="48" s="1"/>
  <c r="V5" i="48"/>
  <c r="V6" i="48" s="1"/>
  <c r="P5" i="48"/>
  <c r="Z29" i="47"/>
  <c r="P29" i="47"/>
  <c r="Z28" i="47"/>
  <c r="P28" i="47"/>
  <c r="Z27" i="47"/>
  <c r="P27" i="47"/>
  <c r="Z26" i="47"/>
  <c r="P26" i="47"/>
  <c r="Z25" i="47"/>
  <c r="P25" i="47"/>
  <c r="Z24" i="47"/>
  <c r="P24" i="47"/>
  <c r="Z23" i="47"/>
  <c r="P23" i="47"/>
  <c r="Z22" i="47"/>
  <c r="P22" i="47"/>
  <c r="Z21" i="47"/>
  <c r="P21" i="47"/>
  <c r="N21" i="47"/>
  <c r="R21" i="47" s="1"/>
  <c r="Z20" i="47"/>
  <c r="P20" i="47"/>
  <c r="N20" i="47"/>
  <c r="R20" i="47" s="1"/>
  <c r="Z19" i="47"/>
  <c r="P19" i="47"/>
  <c r="Z18" i="47"/>
  <c r="P18" i="47"/>
  <c r="Z17" i="47"/>
  <c r="P17" i="47"/>
  <c r="Z16" i="47"/>
  <c r="P16" i="47"/>
  <c r="Z15" i="47"/>
  <c r="P15" i="47"/>
  <c r="Z14" i="47"/>
  <c r="P14" i="47"/>
  <c r="Z13" i="47"/>
  <c r="P13" i="47"/>
  <c r="Z12" i="47"/>
  <c r="P12" i="47"/>
  <c r="Z11" i="47"/>
  <c r="P11" i="47"/>
  <c r="Z10" i="47"/>
  <c r="P10" i="47"/>
  <c r="Z9" i="47"/>
  <c r="P9" i="47"/>
  <c r="Z8" i="47"/>
  <c r="P8" i="47"/>
  <c r="Z7" i="47"/>
  <c r="P7" i="47"/>
  <c r="Z6" i="47"/>
  <c r="P6" i="47"/>
  <c r="Z5" i="47"/>
  <c r="O28" i="47" s="1"/>
  <c r="X5" i="47"/>
  <c r="X6" i="47" s="1"/>
  <c r="W5" i="47"/>
  <c r="W6" i="47" s="1"/>
  <c r="V5" i="47"/>
  <c r="V6" i="47" s="1"/>
  <c r="P5" i="47"/>
  <c r="Z29" i="46"/>
  <c r="P29" i="46"/>
  <c r="Z28" i="46"/>
  <c r="P28" i="46"/>
  <c r="Z27" i="46"/>
  <c r="N27" i="46" s="1"/>
  <c r="R27" i="46" s="1"/>
  <c r="P27" i="46"/>
  <c r="Z26" i="46"/>
  <c r="P26" i="46"/>
  <c r="Z25" i="46"/>
  <c r="N26" i="46" s="1"/>
  <c r="R26" i="46" s="1"/>
  <c r="P25" i="46"/>
  <c r="Z24" i="46"/>
  <c r="N24" i="46" s="1"/>
  <c r="R24" i="46" s="1"/>
  <c r="P24" i="46"/>
  <c r="Z23" i="46"/>
  <c r="P23" i="46"/>
  <c r="Z22" i="46"/>
  <c r="P22" i="46"/>
  <c r="Z21" i="46"/>
  <c r="P21" i="46"/>
  <c r="Z20" i="46"/>
  <c r="P20" i="46"/>
  <c r="Z19" i="46"/>
  <c r="P19" i="46"/>
  <c r="Z18" i="46"/>
  <c r="P18" i="46"/>
  <c r="Z17" i="46"/>
  <c r="P17" i="46"/>
  <c r="Z16" i="46"/>
  <c r="N17" i="46" s="1"/>
  <c r="R17" i="46" s="1"/>
  <c r="P16" i="46"/>
  <c r="Z15" i="46"/>
  <c r="P15" i="46"/>
  <c r="Z14" i="46"/>
  <c r="P14" i="46"/>
  <c r="Z13" i="46"/>
  <c r="N14" i="46" s="1"/>
  <c r="R14" i="46" s="1"/>
  <c r="P13" i="46"/>
  <c r="Z12" i="46"/>
  <c r="N12" i="46" s="1"/>
  <c r="R12" i="46" s="1"/>
  <c r="P12" i="46"/>
  <c r="Z11" i="46"/>
  <c r="P11" i="46"/>
  <c r="Z10" i="46"/>
  <c r="P10" i="46"/>
  <c r="Z9" i="46"/>
  <c r="P9" i="46"/>
  <c r="Z8" i="46"/>
  <c r="P8" i="46"/>
  <c r="Z7" i="46"/>
  <c r="P7" i="46"/>
  <c r="Z6" i="46"/>
  <c r="P6" i="46"/>
  <c r="Z5" i="46"/>
  <c r="O14" i="46" s="1"/>
  <c r="X5" i="46"/>
  <c r="X6" i="46" s="1"/>
  <c r="W5" i="46"/>
  <c r="W6" i="46" s="1"/>
  <c r="V5" i="46"/>
  <c r="V6" i="46" s="1"/>
  <c r="P5" i="46"/>
  <c r="N5" i="46"/>
  <c r="Z29" i="45"/>
  <c r="N29" i="45" s="1"/>
  <c r="R29" i="45" s="1"/>
  <c r="P29" i="45"/>
  <c r="Z28" i="45"/>
  <c r="P28" i="45"/>
  <c r="Z27" i="45"/>
  <c r="N28" i="45" s="1"/>
  <c r="R28" i="45" s="1"/>
  <c r="P27" i="45"/>
  <c r="Z26" i="45"/>
  <c r="N26" i="45" s="1"/>
  <c r="R26" i="45" s="1"/>
  <c r="P26" i="45"/>
  <c r="Z25" i="45"/>
  <c r="P25" i="45"/>
  <c r="Z24" i="45"/>
  <c r="P24" i="45"/>
  <c r="Z23" i="45"/>
  <c r="P23" i="45"/>
  <c r="Z22" i="45"/>
  <c r="P22" i="45"/>
  <c r="Z21" i="45"/>
  <c r="P21" i="45"/>
  <c r="Z20" i="45"/>
  <c r="P20" i="45"/>
  <c r="Z19" i="45"/>
  <c r="P19" i="45"/>
  <c r="Z18" i="45"/>
  <c r="P18" i="45"/>
  <c r="Z17" i="45"/>
  <c r="P17" i="45"/>
  <c r="Z16" i="45"/>
  <c r="P16" i="45"/>
  <c r="Z15" i="45"/>
  <c r="P15" i="45"/>
  <c r="Z14" i="45"/>
  <c r="P14" i="45"/>
  <c r="Z13" i="45"/>
  <c r="N14" i="45" s="1"/>
  <c r="R14" i="45" s="1"/>
  <c r="P13" i="45"/>
  <c r="Z12" i="45"/>
  <c r="P12" i="45"/>
  <c r="Z11" i="45"/>
  <c r="O11" i="45" s="1"/>
  <c r="T11" i="45" s="1"/>
  <c r="M11" i="45" s="1"/>
  <c r="P11" i="45"/>
  <c r="Z10" i="45"/>
  <c r="N11" i="45" s="1"/>
  <c r="R11" i="45" s="1"/>
  <c r="P10" i="45"/>
  <c r="Z9" i="45"/>
  <c r="P9" i="45"/>
  <c r="Z8" i="45"/>
  <c r="P8" i="45"/>
  <c r="Z7" i="45"/>
  <c r="N8" i="45" s="1"/>
  <c r="R8" i="45" s="1"/>
  <c r="P7" i="45"/>
  <c r="Z6" i="45"/>
  <c r="P6" i="45"/>
  <c r="Z5" i="45"/>
  <c r="O5" i="45" s="1"/>
  <c r="T5" i="45" s="1"/>
  <c r="M5" i="45" s="1"/>
  <c r="X5" i="45"/>
  <c r="X6" i="45" s="1"/>
  <c r="W5" i="45"/>
  <c r="W6" i="45" s="1"/>
  <c r="V5" i="45"/>
  <c r="V6" i="45" s="1"/>
  <c r="P5" i="45"/>
  <c r="Z29" i="44"/>
  <c r="P29" i="44"/>
  <c r="Z28" i="44"/>
  <c r="P28" i="44"/>
  <c r="Z27" i="44"/>
  <c r="P27" i="44"/>
  <c r="Z26" i="44"/>
  <c r="P26" i="44"/>
  <c r="Z25" i="44"/>
  <c r="N26" i="44" s="1"/>
  <c r="R26" i="44" s="1"/>
  <c r="P25" i="44"/>
  <c r="Z24" i="44"/>
  <c r="P24" i="44"/>
  <c r="Z23" i="44"/>
  <c r="P23" i="44"/>
  <c r="Z22" i="44"/>
  <c r="N23" i="44" s="1"/>
  <c r="R23" i="44" s="1"/>
  <c r="P22" i="44"/>
  <c r="Z21" i="44"/>
  <c r="P21" i="44"/>
  <c r="Z20" i="44"/>
  <c r="P20" i="44"/>
  <c r="Z19" i="44"/>
  <c r="P19" i="44"/>
  <c r="Z18" i="44"/>
  <c r="P18" i="44"/>
  <c r="Z17" i="44"/>
  <c r="P17" i="44"/>
  <c r="Z16" i="44"/>
  <c r="P16" i="44"/>
  <c r="Z15" i="44"/>
  <c r="P15" i="44"/>
  <c r="Z14" i="44"/>
  <c r="P14" i="44"/>
  <c r="Z13" i="44"/>
  <c r="P13" i="44"/>
  <c r="Z12" i="44"/>
  <c r="O12" i="44" s="1"/>
  <c r="S12" i="44" s="1"/>
  <c r="P12" i="44"/>
  <c r="Z11" i="44"/>
  <c r="P11" i="44"/>
  <c r="Z10" i="44"/>
  <c r="P10" i="44"/>
  <c r="Z9" i="44"/>
  <c r="O9" i="44" s="1"/>
  <c r="S9" i="44" s="1"/>
  <c r="P9" i="44"/>
  <c r="Z8" i="44"/>
  <c r="P8" i="44"/>
  <c r="Z7" i="44"/>
  <c r="P7" i="44"/>
  <c r="Z6" i="44"/>
  <c r="P6" i="44"/>
  <c r="Z5" i="44"/>
  <c r="O11" i="44" s="1"/>
  <c r="X5" i="44"/>
  <c r="X6" i="44" s="1"/>
  <c r="W5" i="44"/>
  <c r="W6" i="44" s="1"/>
  <c r="V5" i="44"/>
  <c r="V6" i="44" s="1"/>
  <c r="P5" i="44"/>
  <c r="Z29" i="43"/>
  <c r="P29" i="43"/>
  <c r="Z28" i="43"/>
  <c r="P28" i="43"/>
  <c r="Z27" i="43"/>
  <c r="P27" i="43"/>
  <c r="Z26" i="43"/>
  <c r="N27" i="43" s="1"/>
  <c r="R27" i="43" s="1"/>
  <c r="P26" i="43"/>
  <c r="Z25" i="43"/>
  <c r="P25" i="43"/>
  <c r="Z24" i="43"/>
  <c r="P24" i="43"/>
  <c r="Z23" i="43"/>
  <c r="P23" i="43"/>
  <c r="Z22" i="43"/>
  <c r="P22" i="43"/>
  <c r="Z21" i="43"/>
  <c r="N21" i="43" s="1"/>
  <c r="R21" i="43" s="1"/>
  <c r="P21" i="43"/>
  <c r="Z20" i="43"/>
  <c r="N20" i="43" s="1"/>
  <c r="R20" i="43" s="1"/>
  <c r="P20" i="43"/>
  <c r="Z19" i="43"/>
  <c r="P19" i="43"/>
  <c r="Z18" i="43"/>
  <c r="N18" i="43" s="1"/>
  <c r="R18" i="43" s="1"/>
  <c r="P18" i="43"/>
  <c r="Z17" i="43"/>
  <c r="N17" i="43" s="1"/>
  <c r="R17" i="43" s="1"/>
  <c r="P17" i="43"/>
  <c r="Z16" i="43"/>
  <c r="P16" i="43"/>
  <c r="Z15" i="43"/>
  <c r="P15" i="43"/>
  <c r="Z14" i="43"/>
  <c r="P14" i="43"/>
  <c r="Z13" i="43"/>
  <c r="P13" i="43"/>
  <c r="Z12" i="43"/>
  <c r="P12" i="43"/>
  <c r="Z11" i="43"/>
  <c r="N12" i="43" s="1"/>
  <c r="R12" i="43" s="1"/>
  <c r="P11" i="43"/>
  <c r="Z10" i="43"/>
  <c r="P10" i="43"/>
  <c r="Z9" i="43"/>
  <c r="P9" i="43"/>
  <c r="Z8" i="43"/>
  <c r="P8" i="43"/>
  <c r="Z7" i="43"/>
  <c r="N7" i="43" s="1"/>
  <c r="R7" i="43" s="1"/>
  <c r="P7" i="43"/>
  <c r="Z6" i="43"/>
  <c r="P6" i="43"/>
  <c r="Z5" i="43"/>
  <c r="X5" i="43"/>
  <c r="X6" i="43" s="1"/>
  <c r="W5" i="43"/>
  <c r="W6" i="43" s="1"/>
  <c r="V5" i="43"/>
  <c r="V6" i="43" s="1"/>
  <c r="P5" i="43"/>
  <c r="N5" i="43"/>
  <c r="Z29" i="42"/>
  <c r="P29" i="42"/>
  <c r="Z28" i="42"/>
  <c r="P28" i="42"/>
  <c r="Z27" i="42"/>
  <c r="P27" i="42"/>
  <c r="Z26" i="42"/>
  <c r="N27" i="42" s="1"/>
  <c r="R27" i="42" s="1"/>
  <c r="P26" i="42"/>
  <c r="Z25" i="42"/>
  <c r="R25" i="42"/>
  <c r="P25" i="42"/>
  <c r="Z24" i="42"/>
  <c r="N25" i="42" s="1"/>
  <c r="P24" i="42"/>
  <c r="Z23" i="42"/>
  <c r="P23" i="42"/>
  <c r="Z22" i="42"/>
  <c r="P22" i="42"/>
  <c r="Z21" i="42"/>
  <c r="N22" i="42" s="1"/>
  <c r="R22" i="42" s="1"/>
  <c r="P21" i="42"/>
  <c r="Z20" i="42"/>
  <c r="P20" i="42"/>
  <c r="Z19" i="42"/>
  <c r="P19" i="42"/>
  <c r="Z18" i="42"/>
  <c r="N19" i="42" s="1"/>
  <c r="R19" i="42" s="1"/>
  <c r="P18" i="42"/>
  <c r="Z17" i="42"/>
  <c r="N18" i="42" s="1"/>
  <c r="R18" i="42" s="1"/>
  <c r="P17" i="42"/>
  <c r="Z16" i="42"/>
  <c r="P16" i="42"/>
  <c r="Z15" i="42"/>
  <c r="N16" i="42" s="1"/>
  <c r="R16" i="42" s="1"/>
  <c r="P15" i="42"/>
  <c r="Z14" i="42"/>
  <c r="P14" i="42"/>
  <c r="Z13" i="42"/>
  <c r="P13" i="42"/>
  <c r="Z12" i="42"/>
  <c r="P12" i="42"/>
  <c r="Z11" i="42"/>
  <c r="P11" i="42"/>
  <c r="Z10" i="42"/>
  <c r="N10" i="42" s="1"/>
  <c r="R10" i="42" s="1"/>
  <c r="P10" i="42"/>
  <c r="Z9" i="42"/>
  <c r="P9" i="42"/>
  <c r="Z8" i="42"/>
  <c r="P8" i="42"/>
  <c r="Z7" i="42"/>
  <c r="P7" i="42"/>
  <c r="Z6" i="42"/>
  <c r="P6" i="42"/>
  <c r="Z5" i="42"/>
  <c r="X5" i="42"/>
  <c r="X6" i="42" s="1"/>
  <c r="W5" i="42"/>
  <c r="W6" i="42" s="1"/>
  <c r="V5" i="42"/>
  <c r="V6" i="42" s="1"/>
  <c r="P5" i="42"/>
  <c r="O5" i="42"/>
  <c r="T5" i="42" s="1"/>
  <c r="M5" i="42" s="1"/>
  <c r="Z29" i="41"/>
  <c r="P29" i="41"/>
  <c r="Z28" i="41"/>
  <c r="P28" i="41"/>
  <c r="Z27" i="41"/>
  <c r="P27" i="41"/>
  <c r="Z26" i="41"/>
  <c r="N27" i="41" s="1"/>
  <c r="R27" i="41" s="1"/>
  <c r="P26" i="41"/>
  <c r="Z25" i="41"/>
  <c r="P25" i="41"/>
  <c r="Z24" i="41"/>
  <c r="P24" i="41"/>
  <c r="Z23" i="41"/>
  <c r="P23" i="41"/>
  <c r="Z22" i="41"/>
  <c r="N22" i="41" s="1"/>
  <c r="R22" i="41" s="1"/>
  <c r="P22" i="41"/>
  <c r="Z21" i="41"/>
  <c r="P21" i="41"/>
  <c r="Z20" i="41"/>
  <c r="P20" i="41"/>
  <c r="Z19" i="41"/>
  <c r="P19" i="41"/>
  <c r="Z18" i="41"/>
  <c r="P18" i="41"/>
  <c r="Z17" i="41"/>
  <c r="N17" i="41" s="1"/>
  <c r="R17" i="41" s="1"/>
  <c r="P17" i="41"/>
  <c r="Z16" i="41"/>
  <c r="P16" i="41"/>
  <c r="Z15" i="41"/>
  <c r="P15" i="41"/>
  <c r="Z14" i="41"/>
  <c r="P14" i="41"/>
  <c r="Z13" i="41"/>
  <c r="N13" i="41" s="1"/>
  <c r="R13" i="41" s="1"/>
  <c r="P13" i="41"/>
  <c r="Z12" i="41"/>
  <c r="P12" i="41"/>
  <c r="Z11" i="41"/>
  <c r="P11" i="41"/>
  <c r="Z10" i="41"/>
  <c r="P10" i="41"/>
  <c r="Z9" i="41"/>
  <c r="P9" i="41"/>
  <c r="Z8" i="41"/>
  <c r="P8" i="41"/>
  <c r="Z7" i="41"/>
  <c r="P7" i="41"/>
  <c r="Z6" i="41"/>
  <c r="P6" i="41"/>
  <c r="Z5" i="41"/>
  <c r="O8" i="41" s="1"/>
  <c r="S8" i="41" s="1"/>
  <c r="X5" i="41"/>
  <c r="X6" i="41" s="1"/>
  <c r="W5" i="41"/>
  <c r="W6" i="41" s="1"/>
  <c r="V5" i="41"/>
  <c r="V6" i="41" s="1"/>
  <c r="P5" i="41"/>
  <c r="Z29" i="40"/>
  <c r="P29" i="40"/>
  <c r="Z28" i="40"/>
  <c r="P28" i="40"/>
  <c r="Z27" i="40"/>
  <c r="P27" i="40"/>
  <c r="Z26" i="40"/>
  <c r="N27" i="40" s="1"/>
  <c r="R27" i="40" s="1"/>
  <c r="P26" i="40"/>
  <c r="Z25" i="40"/>
  <c r="P25" i="40"/>
  <c r="Z24" i="40"/>
  <c r="P24" i="40"/>
  <c r="Z23" i="40"/>
  <c r="P23" i="40"/>
  <c r="Z22" i="40"/>
  <c r="P22" i="40"/>
  <c r="Z21" i="40"/>
  <c r="N21" i="40" s="1"/>
  <c r="R21" i="40" s="1"/>
  <c r="P21" i="40"/>
  <c r="Z20" i="40"/>
  <c r="P20" i="40"/>
  <c r="N20" i="40"/>
  <c r="R20" i="40" s="1"/>
  <c r="Z19" i="40"/>
  <c r="P19" i="40"/>
  <c r="Z18" i="40"/>
  <c r="P18" i="40"/>
  <c r="Z17" i="40"/>
  <c r="P17" i="40"/>
  <c r="Z16" i="40"/>
  <c r="P16" i="40"/>
  <c r="Z15" i="40"/>
  <c r="P15" i="40"/>
  <c r="Z14" i="40"/>
  <c r="N15" i="40" s="1"/>
  <c r="R15" i="40" s="1"/>
  <c r="P14" i="40"/>
  <c r="Z13" i="40"/>
  <c r="P13" i="40"/>
  <c r="Z12" i="40"/>
  <c r="P12" i="40"/>
  <c r="Z11" i="40"/>
  <c r="N12" i="40" s="1"/>
  <c r="R12" i="40" s="1"/>
  <c r="P11" i="40"/>
  <c r="Z10" i="40"/>
  <c r="P10" i="40"/>
  <c r="Z9" i="40"/>
  <c r="P9" i="40"/>
  <c r="Z8" i="40"/>
  <c r="P8" i="40"/>
  <c r="Z7" i="40"/>
  <c r="P7" i="40"/>
  <c r="Z6" i="40"/>
  <c r="P6" i="40"/>
  <c r="Z5" i="40"/>
  <c r="O28" i="40" s="1"/>
  <c r="X5" i="40"/>
  <c r="X6" i="40" s="1"/>
  <c r="W5" i="40"/>
  <c r="W6" i="40" s="1"/>
  <c r="V5" i="40"/>
  <c r="V6" i="40" s="1"/>
  <c r="P5" i="40"/>
  <c r="O5" i="40"/>
  <c r="T5" i="40" s="1"/>
  <c r="M5" i="40" s="1"/>
  <c r="Z29" i="39"/>
  <c r="P29" i="39"/>
  <c r="Z28" i="39"/>
  <c r="P28" i="39"/>
  <c r="Z27" i="39"/>
  <c r="P27" i="39"/>
  <c r="Z26" i="39"/>
  <c r="P26" i="39"/>
  <c r="Z25" i="39"/>
  <c r="P25" i="39"/>
  <c r="Z24" i="39"/>
  <c r="P24" i="39"/>
  <c r="Z23" i="39"/>
  <c r="P23" i="39"/>
  <c r="Z22" i="39"/>
  <c r="P22" i="39"/>
  <c r="Z21" i="39"/>
  <c r="P21" i="39"/>
  <c r="Z20" i="39"/>
  <c r="P20" i="39"/>
  <c r="Z19" i="39"/>
  <c r="P19" i="39"/>
  <c r="Z18" i="39"/>
  <c r="N19" i="39" s="1"/>
  <c r="R19" i="39" s="1"/>
  <c r="P18" i="39"/>
  <c r="Z17" i="39"/>
  <c r="P17" i="39"/>
  <c r="Z16" i="39"/>
  <c r="P16" i="39"/>
  <c r="Z15" i="39"/>
  <c r="P15" i="39"/>
  <c r="Z14" i="39"/>
  <c r="P14" i="39"/>
  <c r="Z13" i="39"/>
  <c r="P13" i="39"/>
  <c r="Z12" i="39"/>
  <c r="P12" i="39"/>
  <c r="Z11" i="39"/>
  <c r="P11" i="39"/>
  <c r="Z10" i="39"/>
  <c r="P10" i="39"/>
  <c r="Z9" i="39"/>
  <c r="P9" i="39"/>
  <c r="Z8" i="39"/>
  <c r="P8" i="39"/>
  <c r="Z7" i="39"/>
  <c r="P7" i="39"/>
  <c r="Z6" i="39"/>
  <c r="P6" i="39"/>
  <c r="Z5" i="39"/>
  <c r="O17" i="39" s="1"/>
  <c r="X5" i="39"/>
  <c r="X6" i="39" s="1"/>
  <c r="W5" i="39"/>
  <c r="W6" i="39" s="1"/>
  <c r="V5" i="39"/>
  <c r="V6" i="39" s="1"/>
  <c r="P5" i="39"/>
  <c r="Z29" i="38"/>
  <c r="P29" i="38"/>
  <c r="Z28" i="38"/>
  <c r="P28" i="38"/>
  <c r="Z27" i="38"/>
  <c r="P27" i="38"/>
  <c r="Z26" i="38"/>
  <c r="P26" i="38"/>
  <c r="Z25" i="38"/>
  <c r="P25" i="38"/>
  <c r="Z24" i="38"/>
  <c r="P24" i="38"/>
  <c r="Z23" i="38"/>
  <c r="P23" i="38"/>
  <c r="Z22" i="38"/>
  <c r="P22" i="38"/>
  <c r="Z21" i="38"/>
  <c r="P21" i="38"/>
  <c r="Z20" i="38"/>
  <c r="P20" i="38"/>
  <c r="Z19" i="38"/>
  <c r="P19" i="38"/>
  <c r="N19" i="38"/>
  <c r="R19" i="38" s="1"/>
  <c r="Z18" i="38"/>
  <c r="N18" i="38" s="1"/>
  <c r="R18" i="38" s="1"/>
  <c r="P18" i="38"/>
  <c r="Z17" i="38"/>
  <c r="P17" i="38"/>
  <c r="Z16" i="38"/>
  <c r="P16" i="38"/>
  <c r="Z15" i="38"/>
  <c r="N16" i="38" s="1"/>
  <c r="R16" i="38" s="1"/>
  <c r="P15" i="38"/>
  <c r="Z14" i="38"/>
  <c r="P14" i="38"/>
  <c r="Z13" i="38"/>
  <c r="P13" i="38"/>
  <c r="Z12" i="38"/>
  <c r="P12" i="38"/>
  <c r="Z11" i="38"/>
  <c r="N12" i="38" s="1"/>
  <c r="R12" i="38" s="1"/>
  <c r="P11" i="38"/>
  <c r="Z10" i="38"/>
  <c r="N11" i="38" s="1"/>
  <c r="R11" i="38" s="1"/>
  <c r="P10" i="38"/>
  <c r="Z9" i="38"/>
  <c r="P9" i="38"/>
  <c r="Z8" i="38"/>
  <c r="P8" i="38"/>
  <c r="Z7" i="38"/>
  <c r="N8" i="38" s="1"/>
  <c r="R8" i="38" s="1"/>
  <c r="P7" i="38"/>
  <c r="Z6" i="38"/>
  <c r="P6" i="38"/>
  <c r="Z5" i="38"/>
  <c r="O20" i="38" s="1"/>
  <c r="X5" i="38"/>
  <c r="X6" i="38" s="1"/>
  <c r="W5" i="38"/>
  <c r="W6" i="38" s="1"/>
  <c r="V5" i="38"/>
  <c r="V6" i="38" s="1"/>
  <c r="P5" i="38"/>
  <c r="P5" i="37"/>
  <c r="V5" i="37"/>
  <c r="W5" i="37"/>
  <c r="X5" i="37"/>
  <c r="X6" i="37" s="1"/>
  <c r="P6" i="37"/>
  <c r="V6" i="37"/>
  <c r="W6" i="37"/>
  <c r="P7" i="37"/>
  <c r="P8" i="37"/>
  <c r="N9" i="37"/>
  <c r="R9" i="37" s="1"/>
  <c r="P9" i="37"/>
  <c r="P10" i="37"/>
  <c r="P11" i="37"/>
  <c r="P12" i="37"/>
  <c r="P13" i="37"/>
  <c r="P14" i="37"/>
  <c r="Z29" i="37"/>
  <c r="P29" i="37"/>
  <c r="Z28" i="37"/>
  <c r="P28" i="37"/>
  <c r="Z27" i="37"/>
  <c r="P27" i="37"/>
  <c r="Z26" i="37"/>
  <c r="P26" i="37"/>
  <c r="Z25" i="37"/>
  <c r="P25" i="37"/>
  <c r="Z24" i="37"/>
  <c r="P24" i="37"/>
  <c r="Z23" i="37"/>
  <c r="P23" i="37"/>
  <c r="Z22" i="37"/>
  <c r="P22" i="37"/>
  <c r="Z21" i="37"/>
  <c r="P21" i="37"/>
  <c r="Z20" i="37"/>
  <c r="P20" i="37"/>
  <c r="Z19" i="37"/>
  <c r="P19" i="37"/>
  <c r="Z18" i="37"/>
  <c r="P18" i="37"/>
  <c r="Z17" i="37"/>
  <c r="P17" i="37"/>
  <c r="Z16" i="37"/>
  <c r="P16" i="37"/>
  <c r="Z15" i="37"/>
  <c r="P15" i="37"/>
  <c r="Z14" i="37"/>
  <c r="Z13" i="37"/>
  <c r="Z12" i="37"/>
  <c r="N12" i="37" s="1"/>
  <c r="R12" i="37" s="1"/>
  <c r="Z11" i="37"/>
  <c r="Z10" i="37"/>
  <c r="Z9" i="37"/>
  <c r="Z8" i="37"/>
  <c r="Z7" i="37"/>
  <c r="O7" i="37" s="1"/>
  <c r="Z6" i="37"/>
  <c r="Z5" i="37"/>
  <c r="N5" i="37" s="1"/>
  <c r="Z29" i="36"/>
  <c r="P29" i="36"/>
  <c r="Z28" i="36"/>
  <c r="P28" i="36"/>
  <c r="Z27" i="36"/>
  <c r="P27" i="36"/>
  <c r="Z26" i="36"/>
  <c r="P26" i="36"/>
  <c r="Z25" i="36"/>
  <c r="P25" i="36"/>
  <c r="Z24" i="36"/>
  <c r="P24" i="36"/>
  <c r="Z23" i="36"/>
  <c r="P23" i="36"/>
  <c r="Z22" i="36"/>
  <c r="P22" i="36"/>
  <c r="Z21" i="36"/>
  <c r="P21" i="36"/>
  <c r="Z20" i="36"/>
  <c r="P20" i="36"/>
  <c r="Z19" i="36"/>
  <c r="P19" i="36"/>
  <c r="Z18" i="36"/>
  <c r="P18" i="36"/>
  <c r="Z17" i="36"/>
  <c r="P17" i="36"/>
  <c r="Z16" i="36"/>
  <c r="P16" i="36"/>
  <c r="Z15" i="36"/>
  <c r="P15" i="36"/>
  <c r="Z14" i="36"/>
  <c r="P14" i="36"/>
  <c r="Z13" i="36"/>
  <c r="P13" i="36"/>
  <c r="Z12" i="36"/>
  <c r="P12" i="36"/>
  <c r="Z11" i="36"/>
  <c r="P11" i="36"/>
  <c r="Z10" i="36"/>
  <c r="P10" i="36"/>
  <c r="Z9" i="36"/>
  <c r="P9" i="36"/>
  <c r="Z8" i="36"/>
  <c r="P8" i="36"/>
  <c r="Z7" i="36"/>
  <c r="N8" i="36" s="1"/>
  <c r="R8" i="36" s="1"/>
  <c r="P7" i="36"/>
  <c r="Z6" i="36"/>
  <c r="P6" i="36"/>
  <c r="Z5" i="36"/>
  <c r="O17" i="36" s="1"/>
  <c r="T17" i="36" s="1"/>
  <c r="M17" i="36" s="1"/>
  <c r="X5" i="36"/>
  <c r="X6" i="36" s="1"/>
  <c r="W5" i="36"/>
  <c r="W6" i="36" s="1"/>
  <c r="V5" i="36"/>
  <c r="V6" i="36" s="1"/>
  <c r="P5" i="36"/>
  <c r="Z29" i="35"/>
  <c r="P29" i="35"/>
  <c r="Z28" i="35"/>
  <c r="P28" i="35"/>
  <c r="Z27" i="35"/>
  <c r="P27" i="35"/>
  <c r="Z26" i="35"/>
  <c r="P26" i="35"/>
  <c r="Z25" i="35"/>
  <c r="P25" i="35"/>
  <c r="Z24" i="35"/>
  <c r="P24" i="35"/>
  <c r="Z23" i="35"/>
  <c r="P23" i="35"/>
  <c r="Z22" i="35"/>
  <c r="P22" i="35"/>
  <c r="Z21" i="35"/>
  <c r="N22" i="35" s="1"/>
  <c r="R22" i="35" s="1"/>
  <c r="P21" i="35"/>
  <c r="Z20" i="35"/>
  <c r="P20" i="35"/>
  <c r="Z19" i="35"/>
  <c r="P19" i="35"/>
  <c r="Z18" i="35"/>
  <c r="N19" i="35" s="1"/>
  <c r="R19" i="35" s="1"/>
  <c r="P18" i="35"/>
  <c r="Z17" i="35"/>
  <c r="P17" i="35"/>
  <c r="Z16" i="35"/>
  <c r="O16" i="35" s="1"/>
  <c r="P16" i="35"/>
  <c r="Z15" i="35"/>
  <c r="N16" i="35" s="1"/>
  <c r="R16" i="35" s="1"/>
  <c r="P15" i="35"/>
  <c r="Z14" i="35"/>
  <c r="P14" i="35"/>
  <c r="Z13" i="35"/>
  <c r="N14" i="35" s="1"/>
  <c r="R14" i="35" s="1"/>
  <c r="P13" i="35"/>
  <c r="Z12" i="35"/>
  <c r="P12" i="35"/>
  <c r="Z11" i="35"/>
  <c r="O11" i="35" s="1"/>
  <c r="T11" i="35" s="1"/>
  <c r="M11" i="35" s="1"/>
  <c r="P11" i="35"/>
  <c r="Z10" i="35"/>
  <c r="N11" i="35" s="1"/>
  <c r="R11" i="35" s="1"/>
  <c r="P10" i="35"/>
  <c r="Z9" i="35"/>
  <c r="P9" i="35"/>
  <c r="Z8" i="35"/>
  <c r="P8" i="35"/>
  <c r="Z7" i="35"/>
  <c r="N8" i="35" s="1"/>
  <c r="R8" i="35" s="1"/>
  <c r="P7" i="35"/>
  <c r="Z6" i="35"/>
  <c r="P6" i="35"/>
  <c r="Z5" i="35"/>
  <c r="O28" i="35" s="1"/>
  <c r="Y5" i="35"/>
  <c r="Y6" i="35" s="1"/>
  <c r="X5" i="35"/>
  <c r="X6" i="35" s="1"/>
  <c r="W5" i="35"/>
  <c r="W6" i="35" s="1"/>
  <c r="V5" i="35"/>
  <c r="V6" i="35" s="1"/>
  <c r="P5" i="35"/>
  <c r="O5" i="35"/>
  <c r="T5" i="35" s="1"/>
  <c r="M5" i="35" s="1"/>
  <c r="AA5" i="35" s="1"/>
  <c r="AC5" i="35" s="1"/>
  <c r="N5" i="35"/>
  <c r="Z30" i="34"/>
  <c r="P30" i="34"/>
  <c r="Z29" i="34"/>
  <c r="P29" i="34"/>
  <c r="Z28" i="34"/>
  <c r="P28" i="34"/>
  <c r="Z27" i="34"/>
  <c r="P27" i="34"/>
  <c r="Z26" i="34"/>
  <c r="P26" i="34"/>
  <c r="Z25" i="34"/>
  <c r="P25" i="34"/>
  <c r="Z24" i="34"/>
  <c r="P24" i="34"/>
  <c r="Z23" i="34"/>
  <c r="P23" i="34"/>
  <c r="Z22" i="34"/>
  <c r="P22" i="34"/>
  <c r="Z21" i="34"/>
  <c r="P21" i="34"/>
  <c r="Z20" i="34"/>
  <c r="P20" i="34"/>
  <c r="Z19" i="34"/>
  <c r="P19" i="34"/>
  <c r="N19" i="34"/>
  <c r="R19" i="34" s="1"/>
  <c r="Z18" i="34"/>
  <c r="P18" i="34"/>
  <c r="Z17" i="34"/>
  <c r="P17" i="34"/>
  <c r="Z16" i="34"/>
  <c r="P16" i="34"/>
  <c r="Z15" i="34"/>
  <c r="P15" i="34"/>
  <c r="Z14" i="34"/>
  <c r="P14" i="34"/>
  <c r="Z13" i="34"/>
  <c r="P13" i="34"/>
  <c r="Z12" i="34"/>
  <c r="P12" i="34"/>
  <c r="Z11" i="34"/>
  <c r="P11" i="34"/>
  <c r="Z10" i="34"/>
  <c r="P10" i="34"/>
  <c r="N10" i="34"/>
  <c r="R10" i="34" s="1"/>
  <c r="Z9" i="34"/>
  <c r="P9" i="34"/>
  <c r="Z8" i="34"/>
  <c r="N9" i="34" s="1"/>
  <c r="R9" i="34" s="1"/>
  <c r="P8" i="34"/>
  <c r="Z7" i="34"/>
  <c r="P7" i="34"/>
  <c r="Z6" i="34"/>
  <c r="N7" i="34" s="1"/>
  <c r="P6" i="34"/>
  <c r="O6" i="34"/>
  <c r="Z5" i="34"/>
  <c r="Y5" i="34" s="1"/>
  <c r="X5" i="34"/>
  <c r="X6" i="34" s="1"/>
  <c r="X7" i="34" s="1"/>
  <c r="W5" i="34"/>
  <c r="W6" i="34" s="1"/>
  <c r="W7" i="34" s="1"/>
  <c r="V5" i="34"/>
  <c r="V6" i="34" s="1"/>
  <c r="V7" i="34" s="1"/>
  <c r="P5" i="34"/>
  <c r="O5" i="34"/>
  <c r="T5" i="34" s="1"/>
  <c r="M5" i="34" s="1"/>
  <c r="Z29" i="33"/>
  <c r="N29" i="33" s="1"/>
  <c r="R29" i="33" s="1"/>
  <c r="P29" i="33"/>
  <c r="Z28" i="33"/>
  <c r="P28" i="33"/>
  <c r="Z27" i="33"/>
  <c r="P27" i="33"/>
  <c r="Z26" i="33"/>
  <c r="N27" i="33" s="1"/>
  <c r="R27" i="33" s="1"/>
  <c r="P26" i="33"/>
  <c r="Z25" i="33"/>
  <c r="P25" i="33"/>
  <c r="Z24" i="33"/>
  <c r="P24" i="33"/>
  <c r="Z23" i="33"/>
  <c r="P23" i="33"/>
  <c r="N23" i="33"/>
  <c r="R23" i="33" s="1"/>
  <c r="Z22" i="33"/>
  <c r="P22" i="33"/>
  <c r="Z21" i="33"/>
  <c r="P21" i="33"/>
  <c r="Z20" i="33"/>
  <c r="P20" i="33"/>
  <c r="Z19" i="33"/>
  <c r="P19" i="33"/>
  <c r="Z18" i="33"/>
  <c r="P18" i="33"/>
  <c r="Z17" i="33"/>
  <c r="P17" i="33"/>
  <c r="Z16" i="33"/>
  <c r="N16" i="33" s="1"/>
  <c r="R16" i="33" s="1"/>
  <c r="P16" i="33"/>
  <c r="Z15" i="33"/>
  <c r="N15" i="33" s="1"/>
  <c r="R15" i="33" s="1"/>
  <c r="P15" i="33"/>
  <c r="Z14" i="33"/>
  <c r="P14" i="33"/>
  <c r="Z13" i="33"/>
  <c r="P13" i="33"/>
  <c r="Z12" i="33"/>
  <c r="P12" i="33"/>
  <c r="Z11" i="33"/>
  <c r="P11" i="33"/>
  <c r="Z10" i="33"/>
  <c r="N10" i="33" s="1"/>
  <c r="R10" i="33" s="1"/>
  <c r="P10" i="33"/>
  <c r="Z9" i="33"/>
  <c r="P9" i="33"/>
  <c r="Z8" i="33"/>
  <c r="P8" i="33"/>
  <c r="Z7" i="33"/>
  <c r="P7" i="33"/>
  <c r="Z6" i="33"/>
  <c r="P6" i="33"/>
  <c r="Z5" i="33"/>
  <c r="N5" i="33" s="1"/>
  <c r="X5" i="33"/>
  <c r="X6" i="33" s="1"/>
  <c r="W5" i="33"/>
  <c r="W6" i="33" s="1"/>
  <c r="V5" i="33"/>
  <c r="V6" i="33" s="1"/>
  <c r="P5" i="33"/>
  <c r="Z29" i="32"/>
  <c r="P29" i="32"/>
  <c r="Z28" i="32"/>
  <c r="P28" i="32"/>
  <c r="Z27" i="32"/>
  <c r="P27" i="32"/>
  <c r="Z26" i="32"/>
  <c r="P26" i="32"/>
  <c r="Z25" i="32"/>
  <c r="N26" i="32" s="1"/>
  <c r="R26" i="32" s="1"/>
  <c r="P25" i="32"/>
  <c r="Z24" i="32"/>
  <c r="P24" i="32"/>
  <c r="Z23" i="32"/>
  <c r="P23" i="32"/>
  <c r="Z22" i="32"/>
  <c r="P22" i="32"/>
  <c r="Z21" i="32"/>
  <c r="P21" i="32"/>
  <c r="Z20" i="32"/>
  <c r="P20" i="32"/>
  <c r="Z19" i="32"/>
  <c r="P19" i="32"/>
  <c r="Z18" i="32"/>
  <c r="P18" i="32"/>
  <c r="Z17" i="32"/>
  <c r="P17" i="32"/>
  <c r="Z16" i="32"/>
  <c r="P16" i="32"/>
  <c r="Z15" i="32"/>
  <c r="P15" i="32"/>
  <c r="Z14" i="32"/>
  <c r="P14" i="32"/>
  <c r="Z13" i="32"/>
  <c r="P13" i="32"/>
  <c r="Z12" i="32"/>
  <c r="P12" i="32"/>
  <c r="Z11" i="32"/>
  <c r="P11" i="32"/>
  <c r="Z10" i="32"/>
  <c r="P10" i="32"/>
  <c r="Z9" i="32"/>
  <c r="P9" i="32"/>
  <c r="Z8" i="32"/>
  <c r="P8" i="32"/>
  <c r="Z7" i="32"/>
  <c r="P7" i="32"/>
  <c r="Z6" i="32"/>
  <c r="P6" i="32"/>
  <c r="Z5" i="32"/>
  <c r="X5" i="32"/>
  <c r="X6" i="32" s="1"/>
  <c r="W5" i="32"/>
  <c r="W6" i="32" s="1"/>
  <c r="V5" i="32"/>
  <c r="V6" i="32" s="1"/>
  <c r="P5" i="32"/>
  <c r="Z29" i="31"/>
  <c r="N29" i="31" s="1"/>
  <c r="R29" i="31" s="1"/>
  <c r="P29" i="31"/>
  <c r="Z28" i="31"/>
  <c r="P28" i="31"/>
  <c r="Z27" i="31"/>
  <c r="P27" i="31"/>
  <c r="Z26" i="31"/>
  <c r="P26" i="31"/>
  <c r="Z25" i="31"/>
  <c r="P25" i="31"/>
  <c r="Z24" i="31"/>
  <c r="P24" i="31"/>
  <c r="Z23" i="31"/>
  <c r="P23" i="31"/>
  <c r="Z22" i="31"/>
  <c r="P22" i="31"/>
  <c r="Z21" i="31"/>
  <c r="N21" i="31" s="1"/>
  <c r="R21" i="31" s="1"/>
  <c r="P21" i="31"/>
  <c r="Z20" i="31"/>
  <c r="N20" i="31" s="1"/>
  <c r="R20" i="31" s="1"/>
  <c r="P20" i="31"/>
  <c r="Z19" i="31"/>
  <c r="P19" i="31"/>
  <c r="Z18" i="31"/>
  <c r="P18" i="31"/>
  <c r="Z17" i="31"/>
  <c r="P17" i="31"/>
  <c r="Z16" i="31"/>
  <c r="P16" i="31"/>
  <c r="Z15" i="31"/>
  <c r="P15" i="31"/>
  <c r="Z14" i="31"/>
  <c r="N15" i="31" s="1"/>
  <c r="R15" i="31" s="1"/>
  <c r="P14" i="31"/>
  <c r="Z13" i="31"/>
  <c r="P13" i="31"/>
  <c r="Z12" i="31"/>
  <c r="P12" i="31"/>
  <c r="Z11" i="31"/>
  <c r="N12" i="31" s="1"/>
  <c r="R12" i="31" s="1"/>
  <c r="P11" i="31"/>
  <c r="Z10" i="31"/>
  <c r="P10" i="31"/>
  <c r="Z9" i="31"/>
  <c r="P9" i="31"/>
  <c r="Z8" i="31"/>
  <c r="P8" i="31"/>
  <c r="Z7" i="31"/>
  <c r="P7" i="31"/>
  <c r="Z6" i="31"/>
  <c r="P6" i="31"/>
  <c r="Z5" i="31"/>
  <c r="N5" i="31" s="1"/>
  <c r="X5" i="31"/>
  <c r="X6" i="31" s="1"/>
  <c r="W5" i="31"/>
  <c r="W6" i="31" s="1"/>
  <c r="V5" i="31"/>
  <c r="V6" i="31" s="1"/>
  <c r="P5" i="31"/>
  <c r="Z29" i="30"/>
  <c r="P29" i="30"/>
  <c r="Z28" i="30"/>
  <c r="P28" i="30"/>
  <c r="Z27" i="30"/>
  <c r="P27" i="30"/>
  <c r="Z26" i="30"/>
  <c r="P26" i="30"/>
  <c r="Z25" i="30"/>
  <c r="P25" i="30"/>
  <c r="Z24" i="30"/>
  <c r="P24" i="30"/>
  <c r="Z23" i="30"/>
  <c r="P23" i="30"/>
  <c r="Z22" i="30"/>
  <c r="P22" i="30"/>
  <c r="Z21" i="30"/>
  <c r="P21" i="30"/>
  <c r="Z20" i="30"/>
  <c r="P20" i="30"/>
  <c r="Z19" i="30"/>
  <c r="P19" i="30"/>
  <c r="Z18" i="30"/>
  <c r="P18" i="30"/>
  <c r="Z17" i="30"/>
  <c r="P17" i="30"/>
  <c r="Z16" i="30"/>
  <c r="P16" i="30"/>
  <c r="Z15" i="30"/>
  <c r="P15" i="30"/>
  <c r="Z14" i="30"/>
  <c r="P14" i="30"/>
  <c r="Z13" i="30"/>
  <c r="P13" i="30"/>
  <c r="Z12" i="30"/>
  <c r="P12" i="30"/>
  <c r="Z11" i="30"/>
  <c r="P11" i="30"/>
  <c r="Z10" i="30"/>
  <c r="P10" i="30"/>
  <c r="Z9" i="30"/>
  <c r="P9" i="30"/>
  <c r="Z8" i="30"/>
  <c r="N8" i="30" s="1"/>
  <c r="R8" i="30" s="1"/>
  <c r="P8" i="30"/>
  <c r="Z7" i="30"/>
  <c r="P7" i="30"/>
  <c r="Z6" i="30"/>
  <c r="P6" i="30"/>
  <c r="Z5" i="30"/>
  <c r="X5" i="30"/>
  <c r="X6" i="30" s="1"/>
  <c r="W5" i="30"/>
  <c r="W6" i="30" s="1"/>
  <c r="V5" i="30"/>
  <c r="V6" i="30" s="1"/>
  <c r="P5" i="30"/>
  <c r="N5" i="30"/>
  <c r="X7" i="46" l="1"/>
  <c r="X8" i="46" s="1"/>
  <c r="X9" i="46" s="1"/>
  <c r="X10" i="46" s="1"/>
  <c r="X11" i="46" s="1"/>
  <c r="X12" i="46" s="1"/>
  <c r="X13" i="46" s="1"/>
  <c r="X14" i="46" s="1"/>
  <c r="X15" i="46" s="1"/>
  <c r="X16" i="46" s="1"/>
  <c r="X17" i="46" s="1"/>
  <c r="X18" i="46" s="1"/>
  <c r="X19" i="46" s="1"/>
  <c r="X20" i="46" s="1"/>
  <c r="X21" i="46" s="1"/>
  <c r="X22" i="46" s="1"/>
  <c r="X23" i="46" s="1"/>
  <c r="X24" i="46" s="1"/>
  <c r="X25" i="46" s="1"/>
  <c r="X26" i="46" s="1"/>
  <c r="X27" i="46" s="1"/>
  <c r="X28" i="46" s="1"/>
  <c r="X29" i="46" s="1"/>
  <c r="X7" i="31"/>
  <c r="X8" i="31" s="1"/>
  <c r="X9" i="31" s="1"/>
  <c r="X10" i="31" s="1"/>
  <c r="X11" i="31" s="1"/>
  <c r="X12" i="31" s="1"/>
  <c r="X13" i="31" s="1"/>
  <c r="X14" i="31" s="1"/>
  <c r="X15" i="31" s="1"/>
  <c r="X16" i="31" s="1"/>
  <c r="X17" i="31" s="1"/>
  <c r="X18" i="31" s="1"/>
  <c r="X19" i="31" s="1"/>
  <c r="X20" i="31" s="1"/>
  <c r="X21" i="31" s="1"/>
  <c r="X22" i="31" s="1"/>
  <c r="X23" i="31" s="1"/>
  <c r="X24" i="31" s="1"/>
  <c r="X25" i="31" s="1"/>
  <c r="X26" i="31" s="1"/>
  <c r="X27" i="31" s="1"/>
  <c r="X28" i="31" s="1"/>
  <c r="X29" i="31" s="1"/>
  <c r="X31" i="31"/>
  <c r="X30" i="31"/>
  <c r="V7" i="33"/>
  <c r="V8" i="33" s="1"/>
  <c r="V9" i="33" s="1"/>
  <c r="V10" i="33" s="1"/>
  <c r="V11" i="33" s="1"/>
  <c r="V12" i="33" s="1"/>
  <c r="V13" i="33" s="1"/>
  <c r="V14" i="33" s="1"/>
  <c r="V15" i="33" s="1"/>
  <c r="V16" i="33" s="1"/>
  <c r="V17" i="33" s="1"/>
  <c r="V18" i="33" s="1"/>
  <c r="V19" i="33" s="1"/>
  <c r="V20" i="33" s="1"/>
  <c r="V21" i="33" s="1"/>
  <c r="V22" i="33" s="1"/>
  <c r="V23" i="33" s="1"/>
  <c r="V24" i="33" s="1"/>
  <c r="V25" i="33" s="1"/>
  <c r="V26" i="33" s="1"/>
  <c r="V27" i="33" s="1"/>
  <c r="V28" i="33" s="1"/>
  <c r="V29" i="33" s="1"/>
  <c r="W7" i="45"/>
  <c r="W8" i="45" s="1"/>
  <c r="W9" i="45" s="1"/>
  <c r="W10" i="45" s="1"/>
  <c r="W11" i="45" s="1"/>
  <c r="W12" i="45" s="1"/>
  <c r="W13" i="45" s="1"/>
  <c r="W14" i="45" s="1"/>
  <c r="W15" i="45" s="1"/>
  <c r="W16" i="45" s="1"/>
  <c r="W17" i="45" s="1"/>
  <c r="W18" i="45" s="1"/>
  <c r="W19" i="45" s="1"/>
  <c r="W20" i="45" s="1"/>
  <c r="W21" i="45" s="1"/>
  <c r="W22" i="45" s="1"/>
  <c r="W23" i="45" s="1"/>
  <c r="W24" i="45" s="1"/>
  <c r="W25" i="45" s="1"/>
  <c r="W26" i="45" s="1"/>
  <c r="W27" i="45" s="1"/>
  <c r="W28" i="45" s="1"/>
  <c r="W29" i="45" s="1"/>
  <c r="W30" i="45"/>
  <c r="W7" i="49"/>
  <c r="W8" i="49" s="1"/>
  <c r="W9" i="49" s="1"/>
  <c r="W10" i="49" s="1"/>
  <c r="W11" i="49" s="1"/>
  <c r="W12" i="49" s="1"/>
  <c r="W13" i="49" s="1"/>
  <c r="W14" i="49" s="1"/>
  <c r="W15" i="49" s="1"/>
  <c r="W16" i="49" s="1"/>
  <c r="W17" i="49" s="1"/>
  <c r="W18" i="49" s="1"/>
  <c r="W19" i="49" s="1"/>
  <c r="W20" i="49" s="1"/>
  <c r="W21" i="49" s="1"/>
  <c r="W22" i="49" s="1"/>
  <c r="W23" i="49" s="1"/>
  <c r="W24" i="49" s="1"/>
  <c r="W25" i="49" s="1"/>
  <c r="W26" i="49" s="1"/>
  <c r="W27" i="49" s="1"/>
  <c r="W28" i="49" s="1"/>
  <c r="W29" i="49" s="1"/>
  <c r="W7" i="44"/>
  <c r="W8" i="44" s="1"/>
  <c r="W9" i="44" s="1"/>
  <c r="W10" i="44" s="1"/>
  <c r="W11" i="44" s="1"/>
  <c r="W12" i="44" s="1"/>
  <c r="W13" i="44" s="1"/>
  <c r="W14" i="44" s="1"/>
  <c r="W15" i="44" s="1"/>
  <c r="W16" i="44" s="1"/>
  <c r="W17" i="44" s="1"/>
  <c r="W18" i="44" s="1"/>
  <c r="W19" i="44" s="1"/>
  <c r="W20" i="44" s="1"/>
  <c r="W21" i="44" s="1"/>
  <c r="W22" i="44" s="1"/>
  <c r="W23" i="44" s="1"/>
  <c r="W24" i="44" s="1"/>
  <c r="W25" i="44" s="1"/>
  <c r="W26" i="44" s="1"/>
  <c r="W27" i="44" s="1"/>
  <c r="W28" i="44" s="1"/>
  <c r="W29" i="44" s="1"/>
  <c r="X32" i="37"/>
  <c r="X7" i="37"/>
  <c r="X8" i="37" s="1"/>
  <c r="X9" i="37" s="1"/>
  <c r="X10" i="37" s="1"/>
  <c r="X11" i="37" s="1"/>
  <c r="X12" i="37" s="1"/>
  <c r="X13" i="37" s="1"/>
  <c r="X14" i="37" s="1"/>
  <c r="X15" i="37" s="1"/>
  <c r="X16" i="37" s="1"/>
  <c r="X17" i="37" s="1"/>
  <c r="X18" i="37" s="1"/>
  <c r="X19" i="37" s="1"/>
  <c r="X20" i="37" s="1"/>
  <c r="X21" i="37" s="1"/>
  <c r="X22" i="37" s="1"/>
  <c r="X23" i="37" s="1"/>
  <c r="X24" i="37" s="1"/>
  <c r="X25" i="37" s="1"/>
  <c r="X26" i="37" s="1"/>
  <c r="X27" i="37" s="1"/>
  <c r="X28" i="37" s="1"/>
  <c r="X29" i="37" s="1"/>
  <c r="W7" i="41"/>
  <c r="W8" i="41" s="1"/>
  <c r="W9" i="41" s="1"/>
  <c r="W10" i="41" s="1"/>
  <c r="W11" i="41" s="1"/>
  <c r="W12" i="41" s="1"/>
  <c r="W13" i="41" s="1"/>
  <c r="W14" i="41" s="1"/>
  <c r="W15" i="41" s="1"/>
  <c r="W16" i="41" s="1"/>
  <c r="W17" i="41" s="1"/>
  <c r="W18" i="41" s="1"/>
  <c r="W19" i="41" s="1"/>
  <c r="W20" i="41" s="1"/>
  <c r="W21" i="41" s="1"/>
  <c r="W22" i="41" s="1"/>
  <c r="W23" i="41" s="1"/>
  <c r="W24" i="41" s="1"/>
  <c r="W25" i="41" s="1"/>
  <c r="W26" i="41" s="1"/>
  <c r="W27" i="41" s="1"/>
  <c r="W28" i="41" s="1"/>
  <c r="W29" i="41" s="1"/>
  <c r="W30" i="41"/>
  <c r="W7" i="36"/>
  <c r="W8" i="36" s="1"/>
  <c r="W9" i="36" s="1"/>
  <c r="W10" i="36" s="1"/>
  <c r="W11" i="36" s="1"/>
  <c r="W12" i="36" s="1"/>
  <c r="W13" i="36" s="1"/>
  <c r="W14" i="36" s="1"/>
  <c r="W15" i="36" s="1"/>
  <c r="W16" i="36" s="1"/>
  <c r="W17" i="36" s="1"/>
  <c r="W18" i="36" s="1"/>
  <c r="W19" i="36" s="1"/>
  <c r="W20" i="36" s="1"/>
  <c r="W21" i="36" s="1"/>
  <c r="W22" i="36" s="1"/>
  <c r="W23" i="36" s="1"/>
  <c r="W24" i="36" s="1"/>
  <c r="W25" i="36" s="1"/>
  <c r="W26" i="36" s="1"/>
  <c r="W27" i="36" s="1"/>
  <c r="W28" i="36" s="1"/>
  <c r="W29" i="36" s="1"/>
  <c r="V7" i="40"/>
  <c r="V8" i="40" s="1"/>
  <c r="V9" i="40" s="1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/>
  <c r="N7" i="39"/>
  <c r="R7" i="39" s="1"/>
  <c r="Z32" i="39"/>
  <c r="Z30" i="39"/>
  <c r="Z31" i="39"/>
  <c r="X7" i="49"/>
  <c r="X8" i="49" s="1"/>
  <c r="X9" i="49" s="1"/>
  <c r="X10" i="49" s="1"/>
  <c r="X11" i="49" s="1"/>
  <c r="X12" i="49" s="1"/>
  <c r="X13" i="49" s="1"/>
  <c r="X14" i="49" s="1"/>
  <c r="X15" i="49" s="1"/>
  <c r="X16" i="49" s="1"/>
  <c r="X17" i="49" s="1"/>
  <c r="X18" i="49" s="1"/>
  <c r="X19" i="49" s="1"/>
  <c r="X20" i="49" s="1"/>
  <c r="X21" i="49" s="1"/>
  <c r="X22" i="49" s="1"/>
  <c r="X23" i="49" s="1"/>
  <c r="X24" i="49" s="1"/>
  <c r="X25" i="49" s="1"/>
  <c r="X26" i="49" s="1"/>
  <c r="X27" i="49" s="1"/>
  <c r="X28" i="49" s="1"/>
  <c r="X29" i="49" s="1"/>
  <c r="X32" i="49"/>
  <c r="X7" i="50"/>
  <c r="X8" i="50" s="1"/>
  <c r="X9" i="50" s="1"/>
  <c r="X10" i="50" s="1"/>
  <c r="X11" i="50" s="1"/>
  <c r="X12" i="50" s="1"/>
  <c r="X13" i="50" s="1"/>
  <c r="X14" i="50" s="1"/>
  <c r="X15" i="50" s="1"/>
  <c r="X16" i="50" s="1"/>
  <c r="X17" i="50" s="1"/>
  <c r="X18" i="50" s="1"/>
  <c r="X19" i="50" s="1"/>
  <c r="X20" i="50" s="1"/>
  <c r="X21" i="50" s="1"/>
  <c r="X22" i="50" s="1"/>
  <c r="X23" i="50" s="1"/>
  <c r="X24" i="50" s="1"/>
  <c r="X25" i="50" s="1"/>
  <c r="X26" i="50" s="1"/>
  <c r="X27" i="50" s="1"/>
  <c r="X28" i="50" s="1"/>
  <c r="X29" i="50" s="1"/>
  <c r="W7" i="51"/>
  <c r="W8" i="51" s="1"/>
  <c r="W9" i="51" s="1"/>
  <c r="W10" i="51" s="1"/>
  <c r="W11" i="51" s="1"/>
  <c r="W12" i="51" s="1"/>
  <c r="W13" i="51" s="1"/>
  <c r="W14" i="51" s="1"/>
  <c r="W15" i="51" s="1"/>
  <c r="W16" i="51" s="1"/>
  <c r="W17" i="51" s="1"/>
  <c r="W18" i="51" s="1"/>
  <c r="W19" i="51" s="1"/>
  <c r="W20" i="51" s="1"/>
  <c r="W21" i="51" s="1"/>
  <c r="W22" i="51" s="1"/>
  <c r="W23" i="51" s="1"/>
  <c r="W24" i="51" s="1"/>
  <c r="W25" i="51" s="1"/>
  <c r="W26" i="51" s="1"/>
  <c r="W27" i="51" s="1"/>
  <c r="W28" i="51" s="1"/>
  <c r="W29" i="51" s="1"/>
  <c r="W30" i="51"/>
  <c r="X7" i="30"/>
  <c r="X8" i="30" s="1"/>
  <c r="X9" i="30" s="1"/>
  <c r="X10" i="30" s="1"/>
  <c r="X11" i="30" s="1"/>
  <c r="X12" i="30" s="1"/>
  <c r="X13" i="30" s="1"/>
  <c r="X14" i="30" s="1"/>
  <c r="X15" i="30" s="1"/>
  <c r="X16" i="30" s="1"/>
  <c r="X17" i="30" s="1"/>
  <c r="X18" i="30" s="1"/>
  <c r="X19" i="30" s="1"/>
  <c r="X20" i="30" s="1"/>
  <c r="X21" i="30" s="1"/>
  <c r="X22" i="30" s="1"/>
  <c r="X23" i="30" s="1"/>
  <c r="X24" i="30" s="1"/>
  <c r="X25" i="30" s="1"/>
  <c r="X26" i="30" s="1"/>
  <c r="X27" i="30" s="1"/>
  <c r="X28" i="30" s="1"/>
  <c r="X29" i="30" s="1"/>
  <c r="N12" i="30"/>
  <c r="R12" i="30" s="1"/>
  <c r="N20" i="30"/>
  <c r="R20" i="30" s="1"/>
  <c r="P30" i="31"/>
  <c r="P32" i="31"/>
  <c r="P31" i="31"/>
  <c r="N18" i="31"/>
  <c r="R18" i="31" s="1"/>
  <c r="O14" i="32"/>
  <c r="P32" i="33"/>
  <c r="P31" i="33"/>
  <c r="P30" i="33"/>
  <c r="N14" i="33"/>
  <c r="R14" i="33" s="1"/>
  <c r="X8" i="34"/>
  <c r="X9" i="34" s="1"/>
  <c r="X10" i="34" s="1"/>
  <c r="X11" i="34" s="1"/>
  <c r="X12" i="34" s="1"/>
  <c r="X13" i="34" s="1"/>
  <c r="X14" i="34" s="1"/>
  <c r="X15" i="34" s="1"/>
  <c r="X16" i="34" s="1"/>
  <c r="X17" i="34" s="1"/>
  <c r="X18" i="34" s="1"/>
  <c r="X19" i="34" s="1"/>
  <c r="X20" i="34" s="1"/>
  <c r="X21" i="34" s="1"/>
  <c r="X22" i="34" s="1"/>
  <c r="X23" i="34" s="1"/>
  <c r="X24" i="34" s="1"/>
  <c r="X25" i="34" s="1"/>
  <c r="X26" i="34" s="1"/>
  <c r="X27" i="34" s="1"/>
  <c r="X28" i="34" s="1"/>
  <c r="X29" i="34" s="1"/>
  <c r="X30" i="34" s="1"/>
  <c r="N12" i="34"/>
  <c r="R12" i="34" s="1"/>
  <c r="N16" i="34"/>
  <c r="R16" i="34" s="1"/>
  <c r="O9" i="35"/>
  <c r="N21" i="35"/>
  <c r="R21" i="35" s="1"/>
  <c r="N25" i="35"/>
  <c r="R25" i="35" s="1"/>
  <c r="X7" i="36"/>
  <c r="X8" i="36" s="1"/>
  <c r="X9" i="36" s="1"/>
  <c r="X10" i="36" s="1"/>
  <c r="X11" i="36" s="1"/>
  <c r="X12" i="36" s="1"/>
  <c r="X13" i="36" s="1"/>
  <c r="X14" i="36" s="1"/>
  <c r="X15" i="36" s="1"/>
  <c r="X16" i="36" s="1"/>
  <c r="X17" i="36" s="1"/>
  <c r="X18" i="36" s="1"/>
  <c r="X19" i="36" s="1"/>
  <c r="X20" i="36" s="1"/>
  <c r="X21" i="36" s="1"/>
  <c r="X22" i="36" s="1"/>
  <c r="X23" i="36" s="1"/>
  <c r="X24" i="36" s="1"/>
  <c r="X25" i="36" s="1"/>
  <c r="X26" i="36" s="1"/>
  <c r="X27" i="36" s="1"/>
  <c r="X28" i="36" s="1"/>
  <c r="X29" i="36" s="1"/>
  <c r="N5" i="38"/>
  <c r="N5" i="39"/>
  <c r="N5" i="41"/>
  <c r="P32" i="41"/>
  <c r="P30" i="41"/>
  <c r="P31" i="41"/>
  <c r="Z31" i="42"/>
  <c r="Z32" i="42"/>
  <c r="Z30" i="42"/>
  <c r="N15" i="42"/>
  <c r="R15" i="42" s="1"/>
  <c r="Z32" i="43"/>
  <c r="Z31" i="43"/>
  <c r="Z30" i="43"/>
  <c r="N15" i="43"/>
  <c r="R15" i="43" s="1"/>
  <c r="X7" i="44"/>
  <c r="X8" i="44" s="1"/>
  <c r="X9" i="44" s="1"/>
  <c r="X10" i="44" s="1"/>
  <c r="X11" i="44" s="1"/>
  <c r="X12" i="44" s="1"/>
  <c r="X13" i="44" s="1"/>
  <c r="X14" i="44" s="1"/>
  <c r="X15" i="44" s="1"/>
  <c r="X16" i="44" s="1"/>
  <c r="X17" i="44" s="1"/>
  <c r="X18" i="44" s="1"/>
  <c r="X19" i="44" s="1"/>
  <c r="X20" i="44" s="1"/>
  <c r="X21" i="44" s="1"/>
  <c r="X22" i="44" s="1"/>
  <c r="X23" i="44" s="1"/>
  <c r="X24" i="44" s="1"/>
  <c r="X25" i="44" s="1"/>
  <c r="X26" i="44" s="1"/>
  <c r="X27" i="44" s="1"/>
  <c r="X28" i="44" s="1"/>
  <c r="X29" i="44" s="1"/>
  <c r="X32" i="44"/>
  <c r="X31" i="44"/>
  <c r="N17" i="44"/>
  <c r="R17" i="44" s="1"/>
  <c r="N29" i="44"/>
  <c r="R29" i="44" s="1"/>
  <c r="X7" i="45"/>
  <c r="X8" i="45" s="1"/>
  <c r="X9" i="45" s="1"/>
  <c r="X10" i="45" s="1"/>
  <c r="X11" i="45" s="1"/>
  <c r="X12" i="45" s="1"/>
  <c r="X13" i="45" s="1"/>
  <c r="X14" i="45" s="1"/>
  <c r="X15" i="45" s="1"/>
  <c r="X16" i="45" s="1"/>
  <c r="X17" i="45" s="1"/>
  <c r="X18" i="45" s="1"/>
  <c r="X19" i="45" s="1"/>
  <c r="X20" i="45" s="1"/>
  <c r="X21" i="45" s="1"/>
  <c r="X22" i="45" s="1"/>
  <c r="X23" i="45" s="1"/>
  <c r="X24" i="45" s="1"/>
  <c r="X25" i="45" s="1"/>
  <c r="X26" i="45" s="1"/>
  <c r="X27" i="45" s="1"/>
  <c r="X28" i="45" s="1"/>
  <c r="X29" i="45" s="1"/>
  <c r="V7" i="46"/>
  <c r="V8" i="46" s="1"/>
  <c r="V9" i="46" s="1"/>
  <c r="V10" i="46" s="1"/>
  <c r="V11" i="46" s="1"/>
  <c r="V12" i="46" s="1"/>
  <c r="V13" i="46" s="1"/>
  <c r="V14" i="46" s="1"/>
  <c r="V15" i="46" s="1"/>
  <c r="V16" i="46" s="1"/>
  <c r="V17" i="46" s="1"/>
  <c r="V18" i="46" s="1"/>
  <c r="V19" i="46" s="1"/>
  <c r="V20" i="46" s="1"/>
  <c r="V21" i="46" s="1"/>
  <c r="V22" i="46" s="1"/>
  <c r="V23" i="46" s="1"/>
  <c r="V24" i="46" s="1"/>
  <c r="V25" i="46" s="1"/>
  <c r="V26" i="46" s="1"/>
  <c r="V27" i="46" s="1"/>
  <c r="V28" i="46" s="1"/>
  <c r="V29" i="46" s="1"/>
  <c r="V30" i="46"/>
  <c r="N20" i="46"/>
  <c r="R20" i="46" s="1"/>
  <c r="W7" i="47"/>
  <c r="W8" i="47" s="1"/>
  <c r="W9" i="47" s="1"/>
  <c r="W10" i="47" s="1"/>
  <c r="W11" i="47" s="1"/>
  <c r="W12" i="47" s="1"/>
  <c r="W13" i="47" s="1"/>
  <c r="W14" i="47" s="1"/>
  <c r="W15" i="47" s="1"/>
  <c r="W16" i="47" s="1"/>
  <c r="W17" i="47" s="1"/>
  <c r="W18" i="47" s="1"/>
  <c r="W19" i="47" s="1"/>
  <c r="W20" i="47" s="1"/>
  <c r="W21" i="47" s="1"/>
  <c r="W22" i="47" s="1"/>
  <c r="W23" i="47" s="1"/>
  <c r="W24" i="47" s="1"/>
  <c r="W25" i="47" s="1"/>
  <c r="W26" i="47" s="1"/>
  <c r="W27" i="47" s="1"/>
  <c r="W28" i="47" s="1"/>
  <c r="W29" i="47" s="1"/>
  <c r="W31" i="47"/>
  <c r="W30" i="47"/>
  <c r="X7" i="48"/>
  <c r="X8" i="48" s="1"/>
  <c r="X9" i="48" s="1"/>
  <c r="X10" i="48" s="1"/>
  <c r="X11" i="48" s="1"/>
  <c r="X12" i="48" s="1"/>
  <c r="X13" i="48" s="1"/>
  <c r="X14" i="48" s="1"/>
  <c r="X15" i="48" s="1"/>
  <c r="X16" i="48" s="1"/>
  <c r="X17" i="48" s="1"/>
  <c r="X18" i="48" s="1"/>
  <c r="X19" i="48" s="1"/>
  <c r="X20" i="48" s="1"/>
  <c r="X21" i="48" s="1"/>
  <c r="X22" i="48" s="1"/>
  <c r="X23" i="48" s="1"/>
  <c r="X24" i="48" s="1"/>
  <c r="X25" i="48" s="1"/>
  <c r="X26" i="48" s="1"/>
  <c r="X27" i="48" s="1"/>
  <c r="X28" i="48" s="1"/>
  <c r="X29" i="48" s="1"/>
  <c r="X32" i="48"/>
  <c r="X31" i="48"/>
  <c r="X30" i="48"/>
  <c r="Y5" i="49"/>
  <c r="N14" i="50"/>
  <c r="R14" i="50" s="1"/>
  <c r="X7" i="51"/>
  <c r="X8" i="51" s="1"/>
  <c r="X9" i="51" s="1"/>
  <c r="X10" i="51" s="1"/>
  <c r="X11" i="51" s="1"/>
  <c r="X12" i="51" s="1"/>
  <c r="X13" i="51" s="1"/>
  <c r="X14" i="51" s="1"/>
  <c r="X15" i="51" s="1"/>
  <c r="X16" i="51" s="1"/>
  <c r="X17" i="51" s="1"/>
  <c r="X18" i="51" s="1"/>
  <c r="X19" i="51" s="1"/>
  <c r="X20" i="51" s="1"/>
  <c r="X21" i="51" s="1"/>
  <c r="X22" i="51" s="1"/>
  <c r="X23" i="51" s="1"/>
  <c r="X24" i="51" s="1"/>
  <c r="X25" i="51" s="1"/>
  <c r="X26" i="51" s="1"/>
  <c r="X27" i="51" s="1"/>
  <c r="X28" i="51" s="1"/>
  <c r="X29" i="51" s="1"/>
  <c r="X32" i="51"/>
  <c r="O12" i="51"/>
  <c r="S12" i="51" s="1"/>
  <c r="X7" i="32"/>
  <c r="X8" i="32" s="1"/>
  <c r="X9" i="32" s="1"/>
  <c r="X10" i="32" s="1"/>
  <c r="X11" i="32" s="1"/>
  <c r="X12" i="32" s="1"/>
  <c r="X13" i="32" s="1"/>
  <c r="X14" i="32" s="1"/>
  <c r="X15" i="32" s="1"/>
  <c r="X16" i="32" s="1"/>
  <c r="X17" i="32" s="1"/>
  <c r="X18" i="32" s="1"/>
  <c r="X19" i="32" s="1"/>
  <c r="X20" i="32" s="1"/>
  <c r="X21" i="32" s="1"/>
  <c r="X22" i="32" s="1"/>
  <c r="X23" i="32" s="1"/>
  <c r="X24" i="32" s="1"/>
  <c r="X25" i="32" s="1"/>
  <c r="X26" i="32" s="1"/>
  <c r="X27" i="32" s="1"/>
  <c r="X28" i="32" s="1"/>
  <c r="X29" i="32" s="1"/>
  <c r="Z31" i="38"/>
  <c r="Z32" i="38"/>
  <c r="Z30" i="38"/>
  <c r="Z31" i="40"/>
  <c r="Z32" i="40"/>
  <c r="Z30" i="40"/>
  <c r="P30" i="42"/>
  <c r="P31" i="42"/>
  <c r="P32" i="42"/>
  <c r="P32" i="43"/>
  <c r="P31" i="43"/>
  <c r="P30" i="43"/>
  <c r="V7" i="47"/>
  <c r="V8" i="47" s="1"/>
  <c r="V9" i="47" s="1"/>
  <c r="V10" i="47" s="1"/>
  <c r="V11" i="47" s="1"/>
  <c r="V12" i="47" s="1"/>
  <c r="V13" i="47" s="1"/>
  <c r="V14" i="47" s="1"/>
  <c r="V15" i="47" s="1"/>
  <c r="V16" i="47" s="1"/>
  <c r="V17" i="47" s="1"/>
  <c r="V18" i="47" s="1"/>
  <c r="V19" i="47" s="1"/>
  <c r="V20" i="47" s="1"/>
  <c r="V21" i="47" s="1"/>
  <c r="V22" i="47" s="1"/>
  <c r="V23" i="47" s="1"/>
  <c r="V24" i="47" s="1"/>
  <c r="V25" i="47" s="1"/>
  <c r="V26" i="47" s="1"/>
  <c r="V27" i="47" s="1"/>
  <c r="V28" i="47" s="1"/>
  <c r="V29" i="47" s="1"/>
  <c r="W7" i="48"/>
  <c r="W8" i="48" s="1"/>
  <c r="W9" i="48" s="1"/>
  <c r="W10" i="48" s="1"/>
  <c r="W11" i="48" s="1"/>
  <c r="W12" i="48" s="1"/>
  <c r="W13" i="48" s="1"/>
  <c r="W14" i="48" s="1"/>
  <c r="W15" i="48" s="1"/>
  <c r="W16" i="48" s="1"/>
  <c r="W17" i="48" s="1"/>
  <c r="W18" i="48" s="1"/>
  <c r="W19" i="48" s="1"/>
  <c r="W20" i="48" s="1"/>
  <c r="W21" i="48" s="1"/>
  <c r="W22" i="48" s="1"/>
  <c r="W23" i="48" s="1"/>
  <c r="W24" i="48" s="1"/>
  <c r="W25" i="48" s="1"/>
  <c r="W26" i="48" s="1"/>
  <c r="W27" i="48" s="1"/>
  <c r="W28" i="48" s="1"/>
  <c r="W29" i="48" s="1"/>
  <c r="W30" i="48"/>
  <c r="O14" i="30"/>
  <c r="S14" i="30" s="1"/>
  <c r="P32" i="32"/>
  <c r="P31" i="32"/>
  <c r="P30" i="32"/>
  <c r="P30" i="35"/>
  <c r="P32" i="35"/>
  <c r="P31" i="35"/>
  <c r="Y5" i="36"/>
  <c r="Y6" i="36" s="1"/>
  <c r="W7" i="37"/>
  <c r="W8" i="37" s="1"/>
  <c r="W9" i="37" s="1"/>
  <c r="W10" i="37" s="1"/>
  <c r="W11" i="37" s="1"/>
  <c r="W12" i="37" s="1"/>
  <c r="W13" i="37" s="1"/>
  <c r="W14" i="37" s="1"/>
  <c r="W15" i="37" s="1"/>
  <c r="W16" i="37" s="1"/>
  <c r="W17" i="37" s="1"/>
  <c r="W18" i="37" s="1"/>
  <c r="W19" i="37" s="1"/>
  <c r="W20" i="37" s="1"/>
  <c r="W21" i="37" s="1"/>
  <c r="W22" i="37" s="1"/>
  <c r="W23" i="37" s="1"/>
  <c r="W24" i="37" s="1"/>
  <c r="W25" i="37" s="1"/>
  <c r="W26" i="37" s="1"/>
  <c r="W27" i="37" s="1"/>
  <c r="W28" i="37" s="1"/>
  <c r="W29" i="37" s="1"/>
  <c r="N15" i="39"/>
  <c r="R15" i="39" s="1"/>
  <c r="N7" i="40"/>
  <c r="R7" i="40" s="1"/>
  <c r="O5" i="41"/>
  <c r="T5" i="41" s="1"/>
  <c r="M5" i="41" s="1"/>
  <c r="Y5" i="44"/>
  <c r="Y6" i="44" s="1"/>
  <c r="Y5" i="45"/>
  <c r="Y6" i="45" s="1"/>
  <c r="O8" i="45"/>
  <c r="T8" i="45" s="1"/>
  <c r="M8" i="45" s="1"/>
  <c r="O16" i="45"/>
  <c r="N23" i="45"/>
  <c r="R23" i="45" s="1"/>
  <c r="W7" i="46"/>
  <c r="W8" i="46" s="1"/>
  <c r="W9" i="46" s="1"/>
  <c r="W10" i="46" s="1"/>
  <c r="W11" i="46" s="1"/>
  <c r="W12" i="46" s="1"/>
  <c r="W13" i="46" s="1"/>
  <c r="W14" i="46" s="1"/>
  <c r="W15" i="46" s="1"/>
  <c r="W16" i="46" s="1"/>
  <c r="W17" i="46" s="1"/>
  <c r="W18" i="46" s="1"/>
  <c r="W19" i="46" s="1"/>
  <c r="W20" i="46" s="1"/>
  <c r="W21" i="46" s="1"/>
  <c r="W22" i="46" s="1"/>
  <c r="W23" i="46" s="1"/>
  <c r="W24" i="46" s="1"/>
  <c r="W25" i="46" s="1"/>
  <c r="W26" i="46" s="1"/>
  <c r="W27" i="46" s="1"/>
  <c r="W28" i="46" s="1"/>
  <c r="W29" i="46" s="1"/>
  <c r="W30" i="46"/>
  <c r="X7" i="47"/>
  <c r="X8" i="47" s="1"/>
  <c r="X9" i="47" s="1"/>
  <c r="X10" i="47" s="1"/>
  <c r="X11" i="47" s="1"/>
  <c r="X12" i="47" s="1"/>
  <c r="X13" i="47" s="1"/>
  <c r="X14" i="47" s="1"/>
  <c r="X15" i="47" s="1"/>
  <c r="X16" i="47" s="1"/>
  <c r="X17" i="47" s="1"/>
  <c r="X18" i="47" s="1"/>
  <c r="X19" i="47" s="1"/>
  <c r="X20" i="47" s="1"/>
  <c r="X21" i="47" s="1"/>
  <c r="X22" i="47" s="1"/>
  <c r="X23" i="47" s="1"/>
  <c r="X24" i="47" s="1"/>
  <c r="X25" i="47" s="1"/>
  <c r="X26" i="47" s="1"/>
  <c r="X27" i="47" s="1"/>
  <c r="X28" i="47" s="1"/>
  <c r="X29" i="47" s="1"/>
  <c r="N16" i="49"/>
  <c r="R16" i="49" s="1"/>
  <c r="P32" i="50"/>
  <c r="P31" i="50"/>
  <c r="P30" i="50"/>
  <c r="W7" i="30"/>
  <c r="W8" i="30" s="1"/>
  <c r="W9" i="30" s="1"/>
  <c r="W10" i="30" s="1"/>
  <c r="W11" i="30" s="1"/>
  <c r="W12" i="30" s="1"/>
  <c r="W13" i="30" s="1"/>
  <c r="W14" i="30" s="1"/>
  <c r="W15" i="30" s="1"/>
  <c r="W16" i="30" s="1"/>
  <c r="W17" i="30" s="1"/>
  <c r="W18" i="30" s="1"/>
  <c r="W19" i="30" s="1"/>
  <c r="W20" i="30" s="1"/>
  <c r="W21" i="30" s="1"/>
  <c r="W22" i="30" s="1"/>
  <c r="W23" i="30" s="1"/>
  <c r="W24" i="30" s="1"/>
  <c r="W25" i="30" s="1"/>
  <c r="W26" i="30" s="1"/>
  <c r="W27" i="30" s="1"/>
  <c r="W28" i="30" s="1"/>
  <c r="W29" i="30" s="1"/>
  <c r="Y7" i="35"/>
  <c r="Y8" i="35" s="1"/>
  <c r="Y9" i="35" s="1"/>
  <c r="Y10" i="35" s="1"/>
  <c r="Y11" i="35" s="1"/>
  <c r="Y12" i="35" s="1"/>
  <c r="Y13" i="35" s="1"/>
  <c r="Y14" i="35" s="1"/>
  <c r="Y15" i="35" s="1"/>
  <c r="Y16" i="35" s="1"/>
  <c r="Y17" i="35" s="1"/>
  <c r="Y18" i="35" s="1"/>
  <c r="Y19" i="35" s="1"/>
  <c r="Y20" i="35" s="1"/>
  <c r="Y21" i="35" s="1"/>
  <c r="Y22" i="35" s="1"/>
  <c r="Y23" i="35" s="1"/>
  <c r="Y24" i="35" s="1"/>
  <c r="Y25" i="35" s="1"/>
  <c r="Y26" i="35" s="1"/>
  <c r="Y27" i="35" s="1"/>
  <c r="Y28" i="35" s="1"/>
  <c r="Y29" i="35" s="1"/>
  <c r="Y30" i="35"/>
  <c r="Z30" i="31"/>
  <c r="Z32" i="31"/>
  <c r="Z31" i="31"/>
  <c r="Z32" i="33"/>
  <c r="Z31" i="33"/>
  <c r="Z30" i="33"/>
  <c r="Z32" i="50"/>
  <c r="Z31" i="50"/>
  <c r="Z30" i="50"/>
  <c r="O5" i="30"/>
  <c r="T5" i="30" s="1"/>
  <c r="M5" i="30" s="1"/>
  <c r="AA5" i="30" s="1"/>
  <c r="AC5" i="30" s="1"/>
  <c r="Z31" i="30"/>
  <c r="Z30" i="30"/>
  <c r="Z32" i="30"/>
  <c r="N5" i="32"/>
  <c r="N23" i="32"/>
  <c r="R23" i="32" s="1"/>
  <c r="N18" i="33"/>
  <c r="R18" i="33" s="1"/>
  <c r="N5" i="34"/>
  <c r="N15" i="35"/>
  <c r="R15" i="35" s="1"/>
  <c r="N5" i="36"/>
  <c r="P32" i="36"/>
  <c r="P31" i="36"/>
  <c r="P30" i="36"/>
  <c r="N14" i="36"/>
  <c r="R14" i="36" s="1"/>
  <c r="P32" i="37"/>
  <c r="P31" i="37"/>
  <c r="P30" i="37"/>
  <c r="W7" i="38"/>
  <c r="W8" i="38" s="1"/>
  <c r="W9" i="38" s="1"/>
  <c r="W10" i="38" s="1"/>
  <c r="W11" i="38" s="1"/>
  <c r="W12" i="38" s="1"/>
  <c r="W13" i="38" s="1"/>
  <c r="W14" i="38" s="1"/>
  <c r="W15" i="38" s="1"/>
  <c r="W16" i="38" s="1"/>
  <c r="W17" i="38" s="1"/>
  <c r="W18" i="38" s="1"/>
  <c r="W19" i="38" s="1"/>
  <c r="W20" i="38" s="1"/>
  <c r="W21" i="38" s="1"/>
  <c r="W22" i="38" s="1"/>
  <c r="W23" i="38" s="1"/>
  <c r="W24" i="38" s="1"/>
  <c r="W25" i="38" s="1"/>
  <c r="W26" i="38" s="1"/>
  <c r="W27" i="38" s="1"/>
  <c r="W28" i="38" s="1"/>
  <c r="W29" i="38" s="1"/>
  <c r="W32" i="38"/>
  <c r="W31" i="38"/>
  <c r="N9" i="38"/>
  <c r="R9" i="38" s="1"/>
  <c r="W7" i="39"/>
  <c r="W8" i="39" s="1"/>
  <c r="W9" i="39" s="1"/>
  <c r="W10" i="39" s="1"/>
  <c r="W11" i="39" s="1"/>
  <c r="W12" i="39" s="1"/>
  <c r="W13" i="39" s="1"/>
  <c r="W14" i="39" s="1"/>
  <c r="W15" i="39" s="1"/>
  <c r="W16" i="39" s="1"/>
  <c r="W17" i="39" s="1"/>
  <c r="W18" i="39" s="1"/>
  <c r="W19" i="39" s="1"/>
  <c r="W20" i="39" s="1"/>
  <c r="W21" i="39" s="1"/>
  <c r="W22" i="39" s="1"/>
  <c r="W23" i="39" s="1"/>
  <c r="W24" i="39" s="1"/>
  <c r="W25" i="39" s="1"/>
  <c r="W26" i="39" s="1"/>
  <c r="W27" i="39" s="1"/>
  <c r="W28" i="39" s="1"/>
  <c r="W29" i="39" s="1"/>
  <c r="N12" i="39"/>
  <c r="R12" i="39" s="1"/>
  <c r="X7" i="40"/>
  <c r="X8" i="40" s="1"/>
  <c r="X9" i="40" s="1"/>
  <c r="X10" i="40" s="1"/>
  <c r="X11" i="40" s="1"/>
  <c r="X12" i="40" s="1"/>
  <c r="X13" i="40" s="1"/>
  <c r="X14" i="40" s="1"/>
  <c r="X15" i="40" s="1"/>
  <c r="X16" i="40" s="1"/>
  <c r="X17" i="40" s="1"/>
  <c r="X18" i="40" s="1"/>
  <c r="X19" i="40" s="1"/>
  <c r="X20" i="40" s="1"/>
  <c r="X21" i="40" s="1"/>
  <c r="X22" i="40" s="1"/>
  <c r="X23" i="40" s="1"/>
  <c r="X24" i="40" s="1"/>
  <c r="X25" i="40" s="1"/>
  <c r="X26" i="40" s="1"/>
  <c r="X27" i="40" s="1"/>
  <c r="X28" i="40" s="1"/>
  <c r="X29" i="40" s="1"/>
  <c r="X30" i="40"/>
  <c r="N8" i="40"/>
  <c r="R8" i="40" s="1"/>
  <c r="V7" i="41"/>
  <c r="V8" i="41" s="1"/>
  <c r="V9" i="41" s="1"/>
  <c r="V10" i="41" s="1"/>
  <c r="V11" i="41" s="1"/>
  <c r="V12" i="41" s="1"/>
  <c r="V13" i="41" s="1"/>
  <c r="V14" i="41" s="1"/>
  <c r="V15" i="41" s="1"/>
  <c r="V16" i="41" s="1"/>
  <c r="V17" i="41" s="1"/>
  <c r="V18" i="41" s="1"/>
  <c r="V19" i="41" s="1"/>
  <c r="V20" i="41" s="1"/>
  <c r="V21" i="41" s="1"/>
  <c r="V22" i="41" s="1"/>
  <c r="V23" i="41" s="1"/>
  <c r="V24" i="41" s="1"/>
  <c r="V25" i="41" s="1"/>
  <c r="V26" i="41" s="1"/>
  <c r="V27" i="41" s="1"/>
  <c r="V28" i="41" s="1"/>
  <c r="V29" i="41" s="1"/>
  <c r="V30" i="41"/>
  <c r="V7" i="42"/>
  <c r="V8" i="42" s="1"/>
  <c r="V9" i="42" s="1"/>
  <c r="V10" i="42" s="1"/>
  <c r="V11" i="42" s="1"/>
  <c r="V12" i="42" s="1"/>
  <c r="V13" i="42" s="1"/>
  <c r="V14" i="42" s="1"/>
  <c r="V15" i="42" s="1"/>
  <c r="V16" i="42" s="1"/>
  <c r="V17" i="42" s="1"/>
  <c r="V18" i="42" s="1"/>
  <c r="V19" i="42" s="1"/>
  <c r="V20" i="42" s="1"/>
  <c r="V21" i="42" s="1"/>
  <c r="V22" i="42" s="1"/>
  <c r="V23" i="42" s="1"/>
  <c r="V24" i="42" s="1"/>
  <c r="V25" i="42" s="1"/>
  <c r="V26" i="42" s="1"/>
  <c r="V27" i="42" s="1"/>
  <c r="V28" i="42" s="1"/>
  <c r="V29" i="42" s="1"/>
  <c r="V31" i="42"/>
  <c r="V30" i="42"/>
  <c r="N24" i="42"/>
  <c r="R24" i="42" s="1"/>
  <c r="V7" i="43"/>
  <c r="V8" i="43" s="1"/>
  <c r="V9" i="43" s="1"/>
  <c r="V10" i="43" s="1"/>
  <c r="V11" i="43" s="1"/>
  <c r="V12" i="43" s="1"/>
  <c r="V13" i="43" s="1"/>
  <c r="V14" i="43" s="1"/>
  <c r="V15" i="43" s="1"/>
  <c r="V16" i="43" s="1"/>
  <c r="V17" i="43" s="1"/>
  <c r="V18" i="43" s="1"/>
  <c r="V19" i="43" s="1"/>
  <c r="V20" i="43" s="1"/>
  <c r="V21" i="43" s="1"/>
  <c r="V22" i="43" s="1"/>
  <c r="V23" i="43" s="1"/>
  <c r="V24" i="43" s="1"/>
  <c r="V25" i="43" s="1"/>
  <c r="V26" i="43" s="1"/>
  <c r="V27" i="43" s="1"/>
  <c r="V28" i="43" s="1"/>
  <c r="V29" i="43" s="1"/>
  <c r="V31" i="43"/>
  <c r="N5" i="44"/>
  <c r="O6" i="44"/>
  <c r="N5" i="45"/>
  <c r="P32" i="45"/>
  <c r="P31" i="45"/>
  <c r="P30" i="45"/>
  <c r="N10" i="45"/>
  <c r="R10" i="45" s="1"/>
  <c r="N20" i="45"/>
  <c r="R20" i="45" s="1"/>
  <c r="P32" i="47"/>
  <c r="P31" i="47"/>
  <c r="P30" i="47"/>
  <c r="N7" i="48"/>
  <c r="R7" i="48" s="1"/>
  <c r="Z32" i="48"/>
  <c r="Z31" i="48"/>
  <c r="Z30" i="48"/>
  <c r="N14" i="48"/>
  <c r="R14" i="48" s="1"/>
  <c r="V7" i="51"/>
  <c r="V8" i="51" s="1"/>
  <c r="V9" i="51" s="1"/>
  <c r="V10" i="51" s="1"/>
  <c r="V11" i="51" s="1"/>
  <c r="V12" i="51" s="1"/>
  <c r="V13" i="51" s="1"/>
  <c r="V14" i="51" s="1"/>
  <c r="V15" i="51" s="1"/>
  <c r="V16" i="51" s="1"/>
  <c r="V17" i="51" s="1"/>
  <c r="V18" i="51" s="1"/>
  <c r="V19" i="51" s="1"/>
  <c r="V20" i="51" s="1"/>
  <c r="V21" i="51" s="1"/>
  <c r="V22" i="51" s="1"/>
  <c r="V23" i="51" s="1"/>
  <c r="V24" i="51" s="1"/>
  <c r="V25" i="51" s="1"/>
  <c r="V26" i="51" s="1"/>
  <c r="V27" i="51" s="1"/>
  <c r="V28" i="51" s="1"/>
  <c r="V29" i="51" s="1"/>
  <c r="V32" i="51"/>
  <c r="V31" i="51"/>
  <c r="W8" i="34"/>
  <c r="W9" i="34" s="1"/>
  <c r="W10" i="34" s="1"/>
  <c r="W11" i="34" s="1"/>
  <c r="W12" i="34" s="1"/>
  <c r="W13" i="34" s="1"/>
  <c r="W14" i="34" s="1"/>
  <c r="W15" i="34" s="1"/>
  <c r="W16" i="34" s="1"/>
  <c r="W17" i="34" s="1"/>
  <c r="W18" i="34" s="1"/>
  <c r="W19" i="34" s="1"/>
  <c r="W20" i="34" s="1"/>
  <c r="W21" i="34" s="1"/>
  <c r="W22" i="34" s="1"/>
  <c r="W23" i="34" s="1"/>
  <c r="W24" i="34" s="1"/>
  <c r="W25" i="34" s="1"/>
  <c r="W26" i="34" s="1"/>
  <c r="W27" i="34" s="1"/>
  <c r="W28" i="34" s="1"/>
  <c r="W29" i="34" s="1"/>
  <c r="W30" i="34" s="1"/>
  <c r="W32" i="34"/>
  <c r="V31" i="37"/>
  <c r="V30" i="37"/>
  <c r="Z32" i="41"/>
  <c r="Z30" i="41"/>
  <c r="Z31" i="41"/>
  <c r="O8" i="44"/>
  <c r="P32" i="48"/>
  <c r="P31" i="48"/>
  <c r="P30" i="48"/>
  <c r="V7" i="31"/>
  <c r="V8" i="31" s="1"/>
  <c r="V9" i="31" s="1"/>
  <c r="V10" i="31" s="1"/>
  <c r="V11" i="31" s="1"/>
  <c r="V12" i="31" s="1"/>
  <c r="V13" i="31" s="1"/>
  <c r="V14" i="31" s="1"/>
  <c r="V15" i="31" s="1"/>
  <c r="V16" i="31" s="1"/>
  <c r="V17" i="31" s="1"/>
  <c r="V18" i="31" s="1"/>
  <c r="V19" i="31" s="1"/>
  <c r="V20" i="31" s="1"/>
  <c r="V21" i="31" s="1"/>
  <c r="V22" i="31" s="1"/>
  <c r="V23" i="31" s="1"/>
  <c r="V24" i="31" s="1"/>
  <c r="V25" i="31" s="1"/>
  <c r="V26" i="31" s="1"/>
  <c r="V27" i="31" s="1"/>
  <c r="V28" i="31" s="1"/>
  <c r="V29" i="31" s="1"/>
  <c r="N11" i="32"/>
  <c r="R11" i="32" s="1"/>
  <c r="R7" i="34"/>
  <c r="N13" i="34"/>
  <c r="R13" i="34" s="1"/>
  <c r="V7" i="35"/>
  <c r="V8" i="35" s="1"/>
  <c r="V9" i="35" s="1"/>
  <c r="V10" i="35" s="1"/>
  <c r="V11" i="35" s="1"/>
  <c r="V12" i="35" s="1"/>
  <c r="V13" i="35" s="1"/>
  <c r="V14" i="35" s="1"/>
  <c r="V15" i="35" s="1"/>
  <c r="V16" i="35" s="1"/>
  <c r="V17" i="35" s="1"/>
  <c r="V18" i="35" s="1"/>
  <c r="V19" i="35" s="1"/>
  <c r="V20" i="35" s="1"/>
  <c r="V21" i="35" s="1"/>
  <c r="V22" i="35" s="1"/>
  <c r="V23" i="35" s="1"/>
  <c r="V24" i="35" s="1"/>
  <c r="V25" i="35" s="1"/>
  <c r="V26" i="35" s="1"/>
  <c r="V27" i="35" s="1"/>
  <c r="V28" i="35" s="1"/>
  <c r="V29" i="35" s="1"/>
  <c r="V31" i="35"/>
  <c r="O22" i="35"/>
  <c r="O5" i="36"/>
  <c r="T5" i="36" s="1"/>
  <c r="M5" i="36" s="1"/>
  <c r="AA5" i="36" s="1"/>
  <c r="AC5" i="36" s="1"/>
  <c r="X7" i="38"/>
  <c r="X8" i="38" s="1"/>
  <c r="X9" i="38" s="1"/>
  <c r="X10" i="38" s="1"/>
  <c r="X11" i="38" s="1"/>
  <c r="X12" i="38" s="1"/>
  <c r="X13" i="38" s="1"/>
  <c r="X14" i="38" s="1"/>
  <c r="X15" i="38" s="1"/>
  <c r="X16" i="38" s="1"/>
  <c r="X17" i="38" s="1"/>
  <c r="X18" i="38" s="1"/>
  <c r="X19" i="38" s="1"/>
  <c r="X20" i="38" s="1"/>
  <c r="X21" i="38" s="1"/>
  <c r="X22" i="38" s="1"/>
  <c r="X23" i="38" s="1"/>
  <c r="X24" i="38" s="1"/>
  <c r="X25" i="38" s="1"/>
  <c r="X26" i="38" s="1"/>
  <c r="X27" i="38" s="1"/>
  <c r="X28" i="38" s="1"/>
  <c r="X29" i="38" s="1"/>
  <c r="X7" i="39"/>
  <c r="X8" i="39" s="1"/>
  <c r="X9" i="39" s="1"/>
  <c r="X10" i="39" s="1"/>
  <c r="X11" i="39" s="1"/>
  <c r="X12" i="39" s="1"/>
  <c r="X13" i="39" s="1"/>
  <c r="X14" i="39" s="1"/>
  <c r="X15" i="39" s="1"/>
  <c r="X16" i="39" s="1"/>
  <c r="X17" i="39" s="1"/>
  <c r="X18" i="39" s="1"/>
  <c r="X19" i="39" s="1"/>
  <c r="X20" i="39" s="1"/>
  <c r="X21" i="39" s="1"/>
  <c r="X22" i="39" s="1"/>
  <c r="X23" i="39" s="1"/>
  <c r="X24" i="39" s="1"/>
  <c r="X25" i="39" s="1"/>
  <c r="X26" i="39" s="1"/>
  <c r="X27" i="39" s="1"/>
  <c r="X28" i="39" s="1"/>
  <c r="X29" i="39" s="1"/>
  <c r="X30" i="39"/>
  <c r="W7" i="42"/>
  <c r="W8" i="42" s="1"/>
  <c r="W9" i="42" s="1"/>
  <c r="W10" i="42" s="1"/>
  <c r="W11" i="42" s="1"/>
  <c r="W12" i="42" s="1"/>
  <c r="W13" i="42" s="1"/>
  <c r="W14" i="42" s="1"/>
  <c r="W15" i="42" s="1"/>
  <c r="W16" i="42" s="1"/>
  <c r="W17" i="42" s="1"/>
  <c r="W18" i="42" s="1"/>
  <c r="W19" i="42" s="1"/>
  <c r="W20" i="42" s="1"/>
  <c r="W21" i="42" s="1"/>
  <c r="W22" i="42" s="1"/>
  <c r="W23" i="42" s="1"/>
  <c r="W24" i="42" s="1"/>
  <c r="W25" i="42" s="1"/>
  <c r="W26" i="42" s="1"/>
  <c r="W27" i="42" s="1"/>
  <c r="W28" i="42" s="1"/>
  <c r="W29" i="42" s="1"/>
  <c r="W7" i="43"/>
  <c r="W8" i="43" s="1"/>
  <c r="W9" i="43" s="1"/>
  <c r="W10" i="43" s="1"/>
  <c r="W11" i="43" s="1"/>
  <c r="W12" i="43" s="1"/>
  <c r="W13" i="43" s="1"/>
  <c r="W14" i="43" s="1"/>
  <c r="W15" i="43" s="1"/>
  <c r="W16" i="43" s="1"/>
  <c r="W17" i="43" s="1"/>
  <c r="W18" i="43" s="1"/>
  <c r="W19" i="43" s="1"/>
  <c r="W20" i="43" s="1"/>
  <c r="W21" i="43" s="1"/>
  <c r="W22" i="43" s="1"/>
  <c r="W23" i="43" s="1"/>
  <c r="W24" i="43" s="1"/>
  <c r="W25" i="43" s="1"/>
  <c r="W26" i="43" s="1"/>
  <c r="W27" i="43" s="1"/>
  <c r="W28" i="43" s="1"/>
  <c r="W29" i="43" s="1"/>
  <c r="W30" i="43"/>
  <c r="N8" i="43"/>
  <c r="R8" i="43" s="1"/>
  <c r="O5" i="44"/>
  <c r="T5" i="44" s="1"/>
  <c r="M5" i="44" s="1"/>
  <c r="P32" i="44"/>
  <c r="P31" i="44"/>
  <c r="P30" i="44"/>
  <c r="P32" i="46"/>
  <c r="P31" i="46"/>
  <c r="P30" i="46"/>
  <c r="N9" i="46"/>
  <c r="R9" i="46" s="1"/>
  <c r="N21" i="46"/>
  <c r="R21" i="46" s="1"/>
  <c r="Z32" i="47"/>
  <c r="Z31" i="47"/>
  <c r="Z30" i="47"/>
  <c r="N18" i="47"/>
  <c r="R18" i="47" s="1"/>
  <c r="N6" i="49"/>
  <c r="Z31" i="49"/>
  <c r="Z30" i="49"/>
  <c r="Z32" i="49"/>
  <c r="O5" i="51"/>
  <c r="T5" i="51" s="1"/>
  <c r="M5" i="51" s="1"/>
  <c r="Z32" i="51"/>
  <c r="Z31" i="51"/>
  <c r="Z30" i="51"/>
  <c r="N10" i="51"/>
  <c r="R10" i="51" s="1"/>
  <c r="Z30" i="35"/>
  <c r="Z31" i="35"/>
  <c r="Z32" i="35"/>
  <c r="V7" i="38"/>
  <c r="V8" i="38" s="1"/>
  <c r="V9" i="38" s="1"/>
  <c r="V10" i="38" s="1"/>
  <c r="V11" i="38" s="1"/>
  <c r="V12" i="38" s="1"/>
  <c r="V13" i="38" s="1"/>
  <c r="V14" i="38" s="1"/>
  <c r="V15" i="38" s="1"/>
  <c r="V16" i="38" s="1"/>
  <c r="V17" i="38" s="1"/>
  <c r="V18" i="38" s="1"/>
  <c r="V19" i="38" s="1"/>
  <c r="V20" i="38" s="1"/>
  <c r="V21" i="38" s="1"/>
  <c r="V22" i="38" s="1"/>
  <c r="V23" i="38" s="1"/>
  <c r="V24" i="38" s="1"/>
  <c r="V25" i="38" s="1"/>
  <c r="V26" i="38" s="1"/>
  <c r="V27" i="38" s="1"/>
  <c r="V28" i="38" s="1"/>
  <c r="V29" i="38" s="1"/>
  <c r="V31" i="38"/>
  <c r="V7" i="39"/>
  <c r="V8" i="39" s="1"/>
  <c r="V9" i="39" s="1"/>
  <c r="V10" i="39" s="1"/>
  <c r="V11" i="39" s="1"/>
  <c r="V12" i="39" s="1"/>
  <c r="V13" i="39" s="1"/>
  <c r="V14" i="39" s="1"/>
  <c r="V15" i="39" s="1"/>
  <c r="V16" i="39" s="1"/>
  <c r="V17" i="39" s="1"/>
  <c r="V18" i="39" s="1"/>
  <c r="V19" i="39" s="1"/>
  <c r="V20" i="39" s="1"/>
  <c r="V21" i="39" s="1"/>
  <c r="V22" i="39" s="1"/>
  <c r="V23" i="39" s="1"/>
  <c r="V24" i="39" s="1"/>
  <c r="V25" i="39" s="1"/>
  <c r="V26" i="39" s="1"/>
  <c r="V27" i="39" s="1"/>
  <c r="V28" i="39" s="1"/>
  <c r="V29" i="39" s="1"/>
  <c r="V32" i="39"/>
  <c r="V31" i="39"/>
  <c r="N14" i="30"/>
  <c r="R14" i="30" s="1"/>
  <c r="W7" i="31"/>
  <c r="W8" i="31" s="1"/>
  <c r="W9" i="31" s="1"/>
  <c r="W10" i="31" s="1"/>
  <c r="W11" i="31" s="1"/>
  <c r="W12" i="31" s="1"/>
  <c r="W13" i="31" s="1"/>
  <c r="W14" i="31" s="1"/>
  <c r="W15" i="31" s="1"/>
  <c r="W16" i="31" s="1"/>
  <c r="W17" i="31" s="1"/>
  <c r="W18" i="31" s="1"/>
  <c r="W19" i="31" s="1"/>
  <c r="W20" i="31" s="1"/>
  <c r="W21" i="31" s="1"/>
  <c r="W22" i="31" s="1"/>
  <c r="W23" i="31" s="1"/>
  <c r="W24" i="31" s="1"/>
  <c r="W25" i="31" s="1"/>
  <c r="W26" i="31" s="1"/>
  <c r="W27" i="31" s="1"/>
  <c r="W28" i="31" s="1"/>
  <c r="W29" i="31" s="1"/>
  <c r="W32" i="31"/>
  <c r="W30" i="31"/>
  <c r="V7" i="32"/>
  <c r="V8" i="32" s="1"/>
  <c r="V9" i="32" s="1"/>
  <c r="V10" i="32" s="1"/>
  <c r="V11" i="32" s="1"/>
  <c r="V12" i="32" s="1"/>
  <c r="V13" i="32" s="1"/>
  <c r="V14" i="32" s="1"/>
  <c r="V15" i="32" s="1"/>
  <c r="V16" i="32" s="1"/>
  <c r="V17" i="32" s="1"/>
  <c r="V18" i="32" s="1"/>
  <c r="V19" i="32" s="1"/>
  <c r="V20" i="32" s="1"/>
  <c r="V21" i="32" s="1"/>
  <c r="V22" i="32" s="1"/>
  <c r="V23" i="32" s="1"/>
  <c r="V24" i="32" s="1"/>
  <c r="V25" i="32" s="1"/>
  <c r="V26" i="32" s="1"/>
  <c r="V27" i="32" s="1"/>
  <c r="V28" i="32" s="1"/>
  <c r="V29" i="32" s="1"/>
  <c r="N20" i="32"/>
  <c r="R20" i="32" s="1"/>
  <c r="W7" i="33"/>
  <c r="W8" i="33" s="1"/>
  <c r="W9" i="33" s="1"/>
  <c r="W10" i="33" s="1"/>
  <c r="W11" i="33" s="1"/>
  <c r="W12" i="33" s="1"/>
  <c r="W13" i="33" s="1"/>
  <c r="W14" i="33" s="1"/>
  <c r="W15" i="33" s="1"/>
  <c r="W16" i="33" s="1"/>
  <c r="W17" i="33" s="1"/>
  <c r="W18" i="33" s="1"/>
  <c r="W19" i="33" s="1"/>
  <c r="W20" i="33" s="1"/>
  <c r="W21" i="33" s="1"/>
  <c r="W22" i="33" s="1"/>
  <c r="W23" i="33" s="1"/>
  <c r="W24" i="33" s="1"/>
  <c r="W25" i="33" s="1"/>
  <c r="W26" i="33" s="1"/>
  <c r="W27" i="33" s="1"/>
  <c r="W28" i="33" s="1"/>
  <c r="W29" i="33" s="1"/>
  <c r="W30" i="33"/>
  <c r="P32" i="34"/>
  <c r="P31" i="34"/>
  <c r="P33" i="34"/>
  <c r="N22" i="34"/>
  <c r="R22" i="34" s="1"/>
  <c r="W7" i="35"/>
  <c r="W8" i="35" s="1"/>
  <c r="W9" i="35" s="1"/>
  <c r="W10" i="35" s="1"/>
  <c r="W11" i="35" s="1"/>
  <c r="W12" i="35" s="1"/>
  <c r="W13" i="35" s="1"/>
  <c r="W14" i="35" s="1"/>
  <c r="W15" i="35" s="1"/>
  <c r="W16" i="35" s="1"/>
  <c r="W17" i="35" s="1"/>
  <c r="W18" i="35" s="1"/>
  <c r="W19" i="35" s="1"/>
  <c r="W20" i="35" s="1"/>
  <c r="W21" i="35" s="1"/>
  <c r="W22" i="35" s="1"/>
  <c r="W23" i="35" s="1"/>
  <c r="W24" i="35" s="1"/>
  <c r="W25" i="35" s="1"/>
  <c r="W26" i="35" s="1"/>
  <c r="W27" i="35" s="1"/>
  <c r="W28" i="35" s="1"/>
  <c r="W29" i="35" s="1"/>
  <c r="W30" i="35"/>
  <c r="Z32" i="36"/>
  <c r="Z31" i="36"/>
  <c r="Z30" i="36"/>
  <c r="N11" i="36"/>
  <c r="R11" i="36" s="1"/>
  <c r="N10" i="39"/>
  <c r="R10" i="39" s="1"/>
  <c r="P30" i="40"/>
  <c r="P31" i="40"/>
  <c r="P32" i="40"/>
  <c r="N18" i="40"/>
  <c r="R18" i="40" s="1"/>
  <c r="X7" i="41"/>
  <c r="X8" i="41" s="1"/>
  <c r="X9" i="41" s="1"/>
  <c r="X10" i="41" s="1"/>
  <c r="X11" i="41" s="1"/>
  <c r="X12" i="41" s="1"/>
  <c r="X13" i="41" s="1"/>
  <c r="X14" i="41" s="1"/>
  <c r="X15" i="41" s="1"/>
  <c r="X16" i="41" s="1"/>
  <c r="X17" i="41" s="1"/>
  <c r="X18" i="41" s="1"/>
  <c r="X19" i="41" s="1"/>
  <c r="X20" i="41" s="1"/>
  <c r="X21" i="41" s="1"/>
  <c r="X22" i="41" s="1"/>
  <c r="X23" i="41" s="1"/>
  <c r="X24" i="41" s="1"/>
  <c r="X25" i="41" s="1"/>
  <c r="X26" i="41" s="1"/>
  <c r="X27" i="41" s="1"/>
  <c r="X28" i="41" s="1"/>
  <c r="X29" i="41" s="1"/>
  <c r="X32" i="41"/>
  <c r="X30" i="41"/>
  <c r="X7" i="42"/>
  <c r="X8" i="42" s="1"/>
  <c r="X9" i="42" s="1"/>
  <c r="X10" i="42" s="1"/>
  <c r="X11" i="42" s="1"/>
  <c r="X12" i="42" s="1"/>
  <c r="X13" i="42" s="1"/>
  <c r="X14" i="42" s="1"/>
  <c r="X15" i="42" s="1"/>
  <c r="X16" i="42" s="1"/>
  <c r="X17" i="42" s="1"/>
  <c r="X18" i="42" s="1"/>
  <c r="X19" i="42" s="1"/>
  <c r="X20" i="42" s="1"/>
  <c r="X21" i="42" s="1"/>
  <c r="X22" i="42" s="1"/>
  <c r="X23" i="42" s="1"/>
  <c r="X24" i="42" s="1"/>
  <c r="X25" i="42" s="1"/>
  <c r="X26" i="42" s="1"/>
  <c r="X27" i="42" s="1"/>
  <c r="X28" i="42" s="1"/>
  <c r="X29" i="42" s="1"/>
  <c r="X32" i="42"/>
  <c r="X31" i="42"/>
  <c r="X30" i="42"/>
  <c r="X7" i="43"/>
  <c r="X8" i="43" s="1"/>
  <c r="X9" i="43" s="1"/>
  <c r="X10" i="43" s="1"/>
  <c r="X11" i="43" s="1"/>
  <c r="X12" i="43" s="1"/>
  <c r="X13" i="43" s="1"/>
  <c r="X14" i="43" s="1"/>
  <c r="X15" i="43" s="1"/>
  <c r="X16" i="43" s="1"/>
  <c r="X17" i="43" s="1"/>
  <c r="X18" i="43" s="1"/>
  <c r="X19" i="43" s="1"/>
  <c r="X20" i="43" s="1"/>
  <c r="X21" i="43" s="1"/>
  <c r="X22" i="43" s="1"/>
  <c r="X23" i="43" s="1"/>
  <c r="X24" i="43" s="1"/>
  <c r="X25" i="43" s="1"/>
  <c r="X26" i="43" s="1"/>
  <c r="X27" i="43" s="1"/>
  <c r="X28" i="43" s="1"/>
  <c r="X29" i="43" s="1"/>
  <c r="X32" i="43"/>
  <c r="X30" i="43"/>
  <c r="Z32" i="45"/>
  <c r="Z31" i="45"/>
  <c r="Z30" i="45"/>
  <c r="N5" i="47"/>
  <c r="V7" i="49"/>
  <c r="V8" i="49" s="1"/>
  <c r="V9" i="49" s="1"/>
  <c r="V10" i="49" s="1"/>
  <c r="V11" i="49" s="1"/>
  <c r="V12" i="49" s="1"/>
  <c r="V13" i="49" s="1"/>
  <c r="V14" i="49" s="1"/>
  <c r="V15" i="49" s="1"/>
  <c r="V16" i="49" s="1"/>
  <c r="V17" i="49" s="1"/>
  <c r="V18" i="49" s="1"/>
  <c r="V19" i="49" s="1"/>
  <c r="V20" i="49" s="1"/>
  <c r="V21" i="49" s="1"/>
  <c r="V22" i="49" s="1"/>
  <c r="V23" i="49" s="1"/>
  <c r="V24" i="49" s="1"/>
  <c r="V25" i="49" s="1"/>
  <c r="V26" i="49" s="1"/>
  <c r="V27" i="49" s="1"/>
  <c r="V28" i="49" s="1"/>
  <c r="V29" i="49" s="1"/>
  <c r="V31" i="49"/>
  <c r="V32" i="49"/>
  <c r="N15" i="49"/>
  <c r="R15" i="49" s="1"/>
  <c r="N27" i="49"/>
  <c r="R27" i="49" s="1"/>
  <c r="V7" i="50"/>
  <c r="V8" i="50" s="1"/>
  <c r="V9" i="50" s="1"/>
  <c r="V10" i="50" s="1"/>
  <c r="V11" i="50" s="1"/>
  <c r="V12" i="50" s="1"/>
  <c r="V13" i="50" s="1"/>
  <c r="V14" i="50" s="1"/>
  <c r="V15" i="50" s="1"/>
  <c r="V16" i="50" s="1"/>
  <c r="V17" i="50" s="1"/>
  <c r="V18" i="50" s="1"/>
  <c r="V19" i="50" s="1"/>
  <c r="V20" i="50" s="1"/>
  <c r="V21" i="50" s="1"/>
  <c r="V22" i="50" s="1"/>
  <c r="V23" i="50" s="1"/>
  <c r="V24" i="50" s="1"/>
  <c r="V25" i="50" s="1"/>
  <c r="V26" i="50" s="1"/>
  <c r="V27" i="50" s="1"/>
  <c r="V28" i="50" s="1"/>
  <c r="V29" i="50" s="1"/>
  <c r="N19" i="50"/>
  <c r="R19" i="50" s="1"/>
  <c r="N23" i="50"/>
  <c r="R23" i="50" s="1"/>
  <c r="P31" i="30"/>
  <c r="P30" i="30"/>
  <c r="P32" i="30"/>
  <c r="O6" i="32"/>
  <c r="Z32" i="32"/>
  <c r="Z31" i="32"/>
  <c r="Z30" i="32"/>
  <c r="W7" i="40"/>
  <c r="W8" i="40" s="1"/>
  <c r="W9" i="40" s="1"/>
  <c r="W10" i="40" s="1"/>
  <c r="W11" i="40" s="1"/>
  <c r="W12" i="40" s="1"/>
  <c r="W13" i="40" s="1"/>
  <c r="W14" i="40" s="1"/>
  <c r="W15" i="40" s="1"/>
  <c r="W16" i="40" s="1"/>
  <c r="W17" i="40" s="1"/>
  <c r="W18" i="40" s="1"/>
  <c r="W19" i="40" s="1"/>
  <c r="W20" i="40" s="1"/>
  <c r="W21" i="40" s="1"/>
  <c r="W22" i="40" s="1"/>
  <c r="W23" i="40" s="1"/>
  <c r="W24" i="40" s="1"/>
  <c r="W25" i="40" s="1"/>
  <c r="W26" i="40" s="1"/>
  <c r="W27" i="40" s="1"/>
  <c r="W28" i="40" s="1"/>
  <c r="W29" i="40" s="1"/>
  <c r="W30" i="40"/>
  <c r="P31" i="49"/>
  <c r="P32" i="49"/>
  <c r="P30" i="49"/>
  <c r="V7" i="30"/>
  <c r="V8" i="30" s="1"/>
  <c r="V9" i="30" s="1"/>
  <c r="V10" i="30" s="1"/>
  <c r="V11" i="30" s="1"/>
  <c r="V12" i="30" s="1"/>
  <c r="V13" i="30" s="1"/>
  <c r="V14" i="30" s="1"/>
  <c r="V15" i="30" s="1"/>
  <c r="V16" i="30" s="1"/>
  <c r="V17" i="30" s="1"/>
  <c r="V18" i="30" s="1"/>
  <c r="V19" i="30" s="1"/>
  <c r="V20" i="30" s="1"/>
  <c r="V21" i="30" s="1"/>
  <c r="V22" i="30" s="1"/>
  <c r="V23" i="30" s="1"/>
  <c r="V24" i="30" s="1"/>
  <c r="V25" i="30" s="1"/>
  <c r="V26" i="30" s="1"/>
  <c r="V27" i="30" s="1"/>
  <c r="V28" i="30" s="1"/>
  <c r="V29" i="30" s="1"/>
  <c r="V32" i="30"/>
  <c r="N19" i="30"/>
  <c r="R19" i="30" s="1"/>
  <c r="N23" i="30"/>
  <c r="R23" i="30" s="1"/>
  <c r="N27" i="30"/>
  <c r="R27" i="30" s="1"/>
  <c r="N8" i="31"/>
  <c r="R8" i="31" s="1"/>
  <c r="N23" i="31"/>
  <c r="R23" i="31" s="1"/>
  <c r="W7" i="32"/>
  <c r="W8" i="32" s="1"/>
  <c r="W9" i="32" s="1"/>
  <c r="W10" i="32" s="1"/>
  <c r="W11" i="32" s="1"/>
  <c r="W12" i="32" s="1"/>
  <c r="W13" i="32" s="1"/>
  <c r="W14" i="32" s="1"/>
  <c r="W15" i="32" s="1"/>
  <c r="W16" i="32" s="1"/>
  <c r="W17" i="32" s="1"/>
  <c r="W18" i="32" s="1"/>
  <c r="W19" i="32" s="1"/>
  <c r="W20" i="32" s="1"/>
  <c r="W21" i="32" s="1"/>
  <c r="W22" i="32" s="1"/>
  <c r="W23" i="32" s="1"/>
  <c r="W24" i="32" s="1"/>
  <c r="W25" i="32" s="1"/>
  <c r="W26" i="32" s="1"/>
  <c r="W27" i="32" s="1"/>
  <c r="W28" i="32" s="1"/>
  <c r="W29" i="32" s="1"/>
  <c r="W30" i="32"/>
  <c r="N17" i="32"/>
  <c r="R17" i="32" s="1"/>
  <c r="X7" i="33"/>
  <c r="X8" i="33" s="1"/>
  <c r="X9" i="33" s="1"/>
  <c r="X10" i="33" s="1"/>
  <c r="X11" i="33" s="1"/>
  <c r="X12" i="33" s="1"/>
  <c r="X13" i="33" s="1"/>
  <c r="X14" i="33" s="1"/>
  <c r="X15" i="33" s="1"/>
  <c r="X16" i="33" s="1"/>
  <c r="X17" i="33" s="1"/>
  <c r="X18" i="33" s="1"/>
  <c r="X19" i="33" s="1"/>
  <c r="X20" i="33" s="1"/>
  <c r="X21" i="33" s="1"/>
  <c r="X22" i="33" s="1"/>
  <c r="X23" i="33" s="1"/>
  <c r="X24" i="33" s="1"/>
  <c r="X25" i="33" s="1"/>
  <c r="X26" i="33" s="1"/>
  <c r="X27" i="33" s="1"/>
  <c r="X28" i="33" s="1"/>
  <c r="X29" i="33" s="1"/>
  <c r="X30" i="33"/>
  <c r="V8" i="34"/>
  <c r="V9" i="34" s="1"/>
  <c r="V10" i="34" s="1"/>
  <c r="V11" i="34" s="1"/>
  <c r="V12" i="34" s="1"/>
  <c r="V13" i="34" s="1"/>
  <c r="V14" i="34" s="1"/>
  <c r="V15" i="34" s="1"/>
  <c r="V16" i="34" s="1"/>
  <c r="V17" i="34" s="1"/>
  <c r="V18" i="34" s="1"/>
  <c r="V19" i="34" s="1"/>
  <c r="V20" i="34" s="1"/>
  <c r="V21" i="34" s="1"/>
  <c r="V22" i="34" s="1"/>
  <c r="V23" i="34" s="1"/>
  <c r="V24" i="34" s="1"/>
  <c r="V25" i="34" s="1"/>
  <c r="V26" i="34" s="1"/>
  <c r="V27" i="34" s="1"/>
  <c r="V28" i="34" s="1"/>
  <c r="V29" i="34" s="1"/>
  <c r="V30" i="34" s="1"/>
  <c r="V32" i="34"/>
  <c r="V31" i="34"/>
  <c r="Z32" i="34"/>
  <c r="Z31" i="34"/>
  <c r="Z33" i="34"/>
  <c r="X7" i="35"/>
  <c r="X8" i="35" s="1"/>
  <c r="X9" i="35" s="1"/>
  <c r="X10" i="35" s="1"/>
  <c r="X11" i="35" s="1"/>
  <c r="X12" i="35" s="1"/>
  <c r="X13" i="35" s="1"/>
  <c r="X14" i="35" s="1"/>
  <c r="X15" i="35" s="1"/>
  <c r="X16" i="35" s="1"/>
  <c r="X17" i="35" s="1"/>
  <c r="X18" i="35" s="1"/>
  <c r="X19" i="35" s="1"/>
  <c r="X20" i="35" s="1"/>
  <c r="X21" i="35" s="1"/>
  <c r="X22" i="35" s="1"/>
  <c r="X23" i="35" s="1"/>
  <c r="X24" i="35" s="1"/>
  <c r="X25" i="35" s="1"/>
  <c r="X26" i="35" s="1"/>
  <c r="X27" i="35" s="1"/>
  <c r="X28" i="35" s="1"/>
  <c r="X29" i="35" s="1"/>
  <c r="X30" i="35"/>
  <c r="O19" i="35"/>
  <c r="N24" i="35"/>
  <c r="R24" i="35" s="1"/>
  <c r="N28" i="35"/>
  <c r="R28" i="35" s="1"/>
  <c r="V7" i="36"/>
  <c r="V8" i="36" s="1"/>
  <c r="V9" i="36" s="1"/>
  <c r="V10" i="36" s="1"/>
  <c r="V11" i="36" s="1"/>
  <c r="V12" i="36" s="1"/>
  <c r="V13" i="36" s="1"/>
  <c r="V14" i="36" s="1"/>
  <c r="V15" i="36" s="1"/>
  <c r="V16" i="36" s="1"/>
  <c r="V17" i="36" s="1"/>
  <c r="V18" i="36" s="1"/>
  <c r="V19" i="36" s="1"/>
  <c r="V20" i="36" s="1"/>
  <c r="V21" i="36" s="1"/>
  <c r="V22" i="36" s="1"/>
  <c r="V23" i="36" s="1"/>
  <c r="V24" i="36" s="1"/>
  <c r="V25" i="36" s="1"/>
  <c r="V26" i="36" s="1"/>
  <c r="V27" i="36" s="1"/>
  <c r="V28" i="36" s="1"/>
  <c r="V29" i="36" s="1"/>
  <c r="V32" i="36"/>
  <c r="Z32" i="37"/>
  <c r="Z31" i="37"/>
  <c r="Z30" i="37"/>
  <c r="V7" i="37"/>
  <c r="V8" i="37" s="1"/>
  <c r="V9" i="37" s="1"/>
  <c r="V10" i="37" s="1"/>
  <c r="V11" i="37" s="1"/>
  <c r="V12" i="37" s="1"/>
  <c r="V13" i="37" s="1"/>
  <c r="V14" i="37" s="1"/>
  <c r="V15" i="37" s="1"/>
  <c r="V16" i="37" s="1"/>
  <c r="V17" i="37" s="1"/>
  <c r="V18" i="37" s="1"/>
  <c r="V19" i="37" s="1"/>
  <c r="V20" i="37" s="1"/>
  <c r="V21" i="37" s="1"/>
  <c r="V22" i="37" s="1"/>
  <c r="V23" i="37" s="1"/>
  <c r="V24" i="37" s="1"/>
  <c r="V25" i="37" s="1"/>
  <c r="V26" i="37" s="1"/>
  <c r="V27" i="37" s="1"/>
  <c r="V28" i="37" s="1"/>
  <c r="V29" i="37" s="1"/>
  <c r="P31" i="38"/>
  <c r="P30" i="38"/>
  <c r="P32" i="38"/>
  <c r="P32" i="39"/>
  <c r="P30" i="39"/>
  <c r="P31" i="39"/>
  <c r="N5" i="40"/>
  <c r="Y5" i="41"/>
  <c r="Y6" i="41" s="1"/>
  <c r="O8" i="42"/>
  <c r="O28" i="43"/>
  <c r="S28" i="43" s="1"/>
  <c r="V7" i="44"/>
  <c r="V8" i="44" s="1"/>
  <c r="V9" i="44" s="1"/>
  <c r="V10" i="44" s="1"/>
  <c r="V11" i="44" s="1"/>
  <c r="V12" i="44" s="1"/>
  <c r="V13" i="44" s="1"/>
  <c r="V14" i="44" s="1"/>
  <c r="V15" i="44" s="1"/>
  <c r="V16" i="44" s="1"/>
  <c r="V17" i="44" s="1"/>
  <c r="V18" i="44" s="1"/>
  <c r="V19" i="44" s="1"/>
  <c r="V20" i="44" s="1"/>
  <c r="V21" i="44" s="1"/>
  <c r="V22" i="44" s="1"/>
  <c r="V23" i="44" s="1"/>
  <c r="V24" i="44" s="1"/>
  <c r="V25" i="44" s="1"/>
  <c r="V26" i="44" s="1"/>
  <c r="V27" i="44" s="1"/>
  <c r="V28" i="44" s="1"/>
  <c r="V29" i="44" s="1"/>
  <c r="V31" i="44"/>
  <c r="V30" i="44"/>
  <c r="Z32" i="44"/>
  <c r="Z31" i="44"/>
  <c r="Z30" i="44"/>
  <c r="N16" i="44"/>
  <c r="R16" i="44" s="1"/>
  <c r="N20" i="44"/>
  <c r="R20" i="44" s="1"/>
  <c r="N27" i="44"/>
  <c r="R27" i="44" s="1"/>
  <c r="V7" i="45"/>
  <c r="V8" i="45" s="1"/>
  <c r="V9" i="45" s="1"/>
  <c r="V10" i="45" s="1"/>
  <c r="V11" i="45" s="1"/>
  <c r="V12" i="45" s="1"/>
  <c r="V13" i="45" s="1"/>
  <c r="V14" i="45" s="1"/>
  <c r="V15" i="45" s="1"/>
  <c r="V16" i="45" s="1"/>
  <c r="V17" i="45" s="1"/>
  <c r="V18" i="45" s="1"/>
  <c r="V19" i="45" s="1"/>
  <c r="V20" i="45" s="1"/>
  <c r="V21" i="45" s="1"/>
  <c r="V22" i="45" s="1"/>
  <c r="V23" i="45" s="1"/>
  <c r="V24" i="45" s="1"/>
  <c r="V25" i="45" s="1"/>
  <c r="V26" i="45" s="1"/>
  <c r="V27" i="45" s="1"/>
  <c r="V28" i="45" s="1"/>
  <c r="V29" i="45" s="1"/>
  <c r="O14" i="45"/>
  <c r="T14" i="45" s="1"/>
  <c r="M14" i="45" s="1"/>
  <c r="Z32" i="46"/>
  <c r="Z31" i="46"/>
  <c r="Z30" i="46"/>
  <c r="N23" i="46"/>
  <c r="R23" i="46" s="1"/>
  <c r="V7" i="48"/>
  <c r="V8" i="48" s="1"/>
  <c r="V9" i="48" s="1"/>
  <c r="V10" i="48" s="1"/>
  <c r="V11" i="48" s="1"/>
  <c r="V12" i="48" s="1"/>
  <c r="V13" i="48" s="1"/>
  <c r="V14" i="48" s="1"/>
  <c r="V15" i="48" s="1"/>
  <c r="V16" i="48" s="1"/>
  <c r="V17" i="48" s="1"/>
  <c r="V18" i="48" s="1"/>
  <c r="V19" i="48" s="1"/>
  <c r="V20" i="48" s="1"/>
  <c r="V21" i="48" s="1"/>
  <c r="V22" i="48" s="1"/>
  <c r="V23" i="48" s="1"/>
  <c r="V24" i="48" s="1"/>
  <c r="V25" i="48" s="1"/>
  <c r="V26" i="48" s="1"/>
  <c r="V27" i="48" s="1"/>
  <c r="V28" i="48" s="1"/>
  <c r="V29" i="48" s="1"/>
  <c r="N19" i="48"/>
  <c r="R19" i="48" s="1"/>
  <c r="N24" i="48"/>
  <c r="R24" i="48" s="1"/>
  <c r="W7" i="50"/>
  <c r="W8" i="50" s="1"/>
  <c r="W9" i="50" s="1"/>
  <c r="W10" i="50" s="1"/>
  <c r="W11" i="50" s="1"/>
  <c r="W12" i="50" s="1"/>
  <c r="W13" i="50" s="1"/>
  <c r="W14" i="50" s="1"/>
  <c r="W15" i="50" s="1"/>
  <c r="W16" i="50" s="1"/>
  <c r="W17" i="50" s="1"/>
  <c r="W18" i="50" s="1"/>
  <c r="W19" i="50" s="1"/>
  <c r="W20" i="50" s="1"/>
  <c r="W21" i="50" s="1"/>
  <c r="W22" i="50" s="1"/>
  <c r="W23" i="50" s="1"/>
  <c r="W24" i="50" s="1"/>
  <c r="W25" i="50" s="1"/>
  <c r="W26" i="50" s="1"/>
  <c r="W27" i="50" s="1"/>
  <c r="W28" i="50" s="1"/>
  <c r="W29" i="50" s="1"/>
  <c r="W32" i="50"/>
  <c r="W31" i="50"/>
  <c r="W30" i="50"/>
  <c r="S32" i="52"/>
  <c r="S30" i="52"/>
  <c r="AA26" i="52"/>
  <c r="AC26" i="52" s="1"/>
  <c r="AB26" i="52"/>
  <c r="AD26" i="52" s="1"/>
  <c r="AB9" i="52"/>
  <c r="AD9" i="52" s="1"/>
  <c r="AA9" i="52"/>
  <c r="AC9" i="52" s="1"/>
  <c r="AB27" i="52"/>
  <c r="AD27" i="52" s="1"/>
  <c r="AA27" i="52"/>
  <c r="AC27" i="52" s="1"/>
  <c r="AB22" i="52"/>
  <c r="AD22" i="52" s="1"/>
  <c r="AA22" i="52"/>
  <c r="AC22" i="52" s="1"/>
  <c r="M31" i="52"/>
  <c r="M32" i="52"/>
  <c r="M30" i="52"/>
  <c r="AB6" i="52"/>
  <c r="AA6" i="52"/>
  <c r="T32" i="52"/>
  <c r="AA29" i="52"/>
  <c r="AC29" i="52" s="1"/>
  <c r="AB29" i="52"/>
  <c r="AD29" i="52" s="1"/>
  <c r="Y30" i="52"/>
  <c r="AB21" i="52"/>
  <c r="AD21" i="52" s="1"/>
  <c r="AA21" i="52"/>
  <c r="AC21" i="52" s="1"/>
  <c r="AB28" i="52"/>
  <c r="AD28" i="52" s="1"/>
  <c r="AA28" i="52"/>
  <c r="AC28" i="52" s="1"/>
  <c r="S31" i="52"/>
  <c r="AA23" i="52"/>
  <c r="AC23" i="52" s="1"/>
  <c r="AB23" i="52"/>
  <c r="AD23" i="52" s="1"/>
  <c r="AA7" i="52"/>
  <c r="AC7" i="52" s="1"/>
  <c r="AB7" i="52"/>
  <c r="AD7" i="52" s="1"/>
  <c r="AB15" i="52"/>
  <c r="AD15" i="52" s="1"/>
  <c r="AA15" i="52"/>
  <c r="AC15" i="52" s="1"/>
  <c r="T31" i="52"/>
  <c r="AB24" i="52"/>
  <c r="AD24" i="52" s="1"/>
  <c r="AA24" i="52"/>
  <c r="AC24" i="52" s="1"/>
  <c r="AB12" i="52"/>
  <c r="AD12" i="52" s="1"/>
  <c r="AA12" i="52"/>
  <c r="AC12" i="52" s="1"/>
  <c r="Y32" i="52"/>
  <c r="AB25" i="52"/>
  <c r="AD25" i="52" s="1"/>
  <c r="AA25" i="52"/>
  <c r="AC25" i="52" s="1"/>
  <c r="R30" i="52"/>
  <c r="R31" i="52"/>
  <c r="R32" i="52"/>
  <c r="AA17" i="52"/>
  <c r="AC17" i="52" s="1"/>
  <c r="AB17" i="52"/>
  <c r="AD17" i="52" s="1"/>
  <c r="AA10" i="52"/>
  <c r="AC10" i="52" s="1"/>
  <c r="AB10" i="52"/>
  <c r="AD10" i="52" s="1"/>
  <c r="AB19" i="52"/>
  <c r="AD19" i="52" s="1"/>
  <c r="AA19" i="52"/>
  <c r="AC19" i="52" s="1"/>
  <c r="AB18" i="52"/>
  <c r="AD18" i="52" s="1"/>
  <c r="AA18" i="52"/>
  <c r="AC18" i="52" s="1"/>
  <c r="T30" i="52"/>
  <c r="M1" i="52" s="1"/>
  <c r="AA13" i="52"/>
  <c r="AC13" i="52" s="1"/>
  <c r="AB13" i="52"/>
  <c r="AD13" i="52" s="1"/>
  <c r="AA20" i="52"/>
  <c r="AC20" i="52" s="1"/>
  <c r="AB20" i="52"/>
  <c r="AD20" i="52" s="1"/>
  <c r="Y31" i="52"/>
  <c r="S11" i="51"/>
  <c r="T11" i="51"/>
  <c r="M11" i="51" s="1"/>
  <c r="AB11" i="51" s="1"/>
  <c r="AD11" i="51" s="1"/>
  <c r="N5" i="51"/>
  <c r="Y5" i="51"/>
  <c r="Y6" i="51" s="1"/>
  <c r="P32" i="51"/>
  <c r="N15" i="51"/>
  <c r="R15" i="51" s="1"/>
  <c r="N19" i="51"/>
  <c r="R19" i="51" s="1"/>
  <c r="N24" i="51"/>
  <c r="R24" i="51" s="1"/>
  <c r="N28" i="51"/>
  <c r="R28" i="51" s="1"/>
  <c r="N6" i="51"/>
  <c r="N7" i="51"/>
  <c r="R7" i="51" s="1"/>
  <c r="N22" i="51"/>
  <c r="R22" i="51" s="1"/>
  <c r="O6" i="51"/>
  <c r="O8" i="51"/>
  <c r="N9" i="51"/>
  <c r="R9" i="51" s="1"/>
  <c r="N13" i="51"/>
  <c r="R13" i="51" s="1"/>
  <c r="N16" i="51"/>
  <c r="R16" i="51" s="1"/>
  <c r="N25" i="51"/>
  <c r="R25" i="51" s="1"/>
  <c r="AB5" i="51"/>
  <c r="AD5" i="51" s="1"/>
  <c r="AA5" i="51"/>
  <c r="AC5" i="51" s="1"/>
  <c r="O27" i="51"/>
  <c r="O24" i="51"/>
  <c r="O7" i="51"/>
  <c r="T9" i="51"/>
  <c r="M9" i="51" s="1"/>
  <c r="O10" i="51"/>
  <c r="N12" i="51"/>
  <c r="R12" i="51" s="1"/>
  <c r="O13" i="51"/>
  <c r="N18" i="51"/>
  <c r="R18" i="51" s="1"/>
  <c r="N21" i="51"/>
  <c r="R21" i="51" s="1"/>
  <c r="O22" i="51"/>
  <c r="O25" i="51"/>
  <c r="O28" i="51"/>
  <c r="N8" i="51"/>
  <c r="R8" i="51" s="1"/>
  <c r="N11" i="51"/>
  <c r="R11" i="51" s="1"/>
  <c r="O15" i="51"/>
  <c r="O18" i="51"/>
  <c r="O21" i="51"/>
  <c r="P30" i="51"/>
  <c r="S6" i="51"/>
  <c r="O14" i="51"/>
  <c r="O16" i="51"/>
  <c r="O17" i="51"/>
  <c r="O19" i="51"/>
  <c r="O20" i="51"/>
  <c r="N23" i="51"/>
  <c r="R23" i="51" s="1"/>
  <c r="O23" i="51"/>
  <c r="N26" i="51"/>
  <c r="R26" i="51" s="1"/>
  <c r="O26" i="51"/>
  <c r="N29" i="51"/>
  <c r="R29" i="51" s="1"/>
  <c r="O29" i="51"/>
  <c r="N5" i="50"/>
  <c r="N18" i="50"/>
  <c r="R18" i="50" s="1"/>
  <c r="O6" i="50"/>
  <c r="O9" i="50"/>
  <c r="T9" i="50" s="1"/>
  <c r="M9" i="50" s="1"/>
  <c r="O12" i="50"/>
  <c r="S12" i="50" s="1"/>
  <c r="N8" i="50"/>
  <c r="R8" i="50" s="1"/>
  <c r="N11" i="50"/>
  <c r="R11" i="50" s="1"/>
  <c r="N15" i="50"/>
  <c r="R15" i="50" s="1"/>
  <c r="N22" i="50"/>
  <c r="R22" i="50" s="1"/>
  <c r="N26" i="50"/>
  <c r="R26" i="50" s="1"/>
  <c r="AA5" i="50"/>
  <c r="AC5" i="50" s="1"/>
  <c r="AB5" i="50"/>
  <c r="AD5" i="50" s="1"/>
  <c r="S9" i="50"/>
  <c r="T12" i="50"/>
  <c r="M12" i="50" s="1"/>
  <c r="Y5" i="50"/>
  <c r="Y6" i="50" s="1"/>
  <c r="N7" i="50"/>
  <c r="R7" i="50" s="1"/>
  <c r="O8" i="50"/>
  <c r="N10" i="50"/>
  <c r="R10" i="50" s="1"/>
  <c r="O11" i="50"/>
  <c r="N13" i="50"/>
  <c r="R13" i="50" s="1"/>
  <c r="O14" i="50"/>
  <c r="O20" i="50"/>
  <c r="O23" i="50"/>
  <c r="O26" i="50"/>
  <c r="O29" i="50"/>
  <c r="N6" i="50"/>
  <c r="O7" i="50"/>
  <c r="N9" i="50"/>
  <c r="R9" i="50" s="1"/>
  <c r="O10" i="50"/>
  <c r="N12" i="50"/>
  <c r="R12" i="50" s="1"/>
  <c r="O13" i="50"/>
  <c r="O17" i="50"/>
  <c r="O15" i="50"/>
  <c r="O16" i="50"/>
  <c r="O18" i="50"/>
  <c r="O21" i="50"/>
  <c r="N21" i="50"/>
  <c r="R21" i="50" s="1"/>
  <c r="O24" i="50"/>
  <c r="N24" i="50"/>
  <c r="R24" i="50" s="1"/>
  <c r="O27" i="50"/>
  <c r="N27" i="50"/>
  <c r="R27" i="50" s="1"/>
  <c r="O19" i="50"/>
  <c r="O22" i="50"/>
  <c r="O25" i="50"/>
  <c r="O28" i="50"/>
  <c r="Y6" i="49"/>
  <c r="N8" i="49"/>
  <c r="R8" i="49" s="1"/>
  <c r="N11" i="49"/>
  <c r="R11" i="49" s="1"/>
  <c r="N17" i="49"/>
  <c r="R17" i="49" s="1"/>
  <c r="N20" i="49"/>
  <c r="R20" i="49" s="1"/>
  <c r="N28" i="49"/>
  <c r="R28" i="49" s="1"/>
  <c r="O22" i="49"/>
  <c r="T22" i="49" s="1"/>
  <c r="M22" i="49" s="1"/>
  <c r="N9" i="49"/>
  <c r="R9" i="49" s="1"/>
  <c r="N12" i="49"/>
  <c r="R12" i="49" s="1"/>
  <c r="N25" i="49"/>
  <c r="R25" i="49" s="1"/>
  <c r="R6" i="49"/>
  <c r="O5" i="49"/>
  <c r="T5" i="49" s="1"/>
  <c r="M5" i="49" s="1"/>
  <c r="O6" i="49"/>
  <c r="T8" i="49"/>
  <c r="M8" i="49" s="1"/>
  <c r="O9" i="49"/>
  <c r="O12" i="49"/>
  <c r="N14" i="49"/>
  <c r="R14" i="49" s="1"/>
  <c r="O15" i="49"/>
  <c r="O18" i="49"/>
  <c r="O21" i="49"/>
  <c r="O25" i="49"/>
  <c r="O28" i="49"/>
  <c r="N7" i="49"/>
  <c r="R7" i="49" s="1"/>
  <c r="N10" i="49"/>
  <c r="R10" i="49" s="1"/>
  <c r="O11" i="49"/>
  <c r="N13" i="49"/>
  <c r="R13" i="49" s="1"/>
  <c r="O14" i="49"/>
  <c r="O16" i="49"/>
  <c r="O17" i="49"/>
  <c r="O19" i="49"/>
  <c r="O20" i="49"/>
  <c r="O27" i="49"/>
  <c r="O24" i="49"/>
  <c r="O7" i="49"/>
  <c r="O10" i="49"/>
  <c r="O13" i="49"/>
  <c r="N18" i="49"/>
  <c r="R18" i="49" s="1"/>
  <c r="N21" i="49"/>
  <c r="R21" i="49" s="1"/>
  <c r="N23" i="49"/>
  <c r="R23" i="49" s="1"/>
  <c r="O23" i="49"/>
  <c r="N26" i="49"/>
  <c r="R26" i="49" s="1"/>
  <c r="O26" i="49"/>
  <c r="N29" i="49"/>
  <c r="R29" i="49" s="1"/>
  <c r="O29" i="49"/>
  <c r="O8" i="48"/>
  <c r="S8" i="48" s="1"/>
  <c r="O11" i="48"/>
  <c r="T11" i="48" s="1"/>
  <c r="M11" i="48" s="1"/>
  <c r="N23" i="48"/>
  <c r="R23" i="48" s="1"/>
  <c r="N26" i="48"/>
  <c r="R26" i="48" s="1"/>
  <c r="N29" i="48"/>
  <c r="R29" i="48" s="1"/>
  <c r="N17" i="48"/>
  <c r="R17" i="48" s="1"/>
  <c r="T8" i="48"/>
  <c r="M8" i="48" s="1"/>
  <c r="O27" i="48"/>
  <c r="O24" i="48"/>
  <c r="O21" i="48"/>
  <c r="O22" i="48"/>
  <c r="N6" i="48"/>
  <c r="O7" i="48"/>
  <c r="N9" i="48"/>
  <c r="R9" i="48" s="1"/>
  <c r="O10" i="48"/>
  <c r="N12" i="48"/>
  <c r="R12" i="48" s="1"/>
  <c r="O13" i="48"/>
  <c r="O5" i="48"/>
  <c r="T5" i="48" s="1"/>
  <c r="M5" i="48" s="1"/>
  <c r="O6" i="48"/>
  <c r="N8" i="48"/>
  <c r="R8" i="48" s="1"/>
  <c r="O9" i="48"/>
  <c r="N11" i="48"/>
  <c r="R11" i="48" s="1"/>
  <c r="O12" i="48"/>
  <c r="O15" i="48"/>
  <c r="O18" i="48"/>
  <c r="Y5" i="48"/>
  <c r="Y6" i="48" s="1"/>
  <c r="O14" i="48"/>
  <c r="O16" i="48"/>
  <c r="O17" i="48"/>
  <c r="O19" i="48"/>
  <c r="O29" i="48"/>
  <c r="O20" i="48"/>
  <c r="N22" i="48"/>
  <c r="R22" i="48" s="1"/>
  <c r="O23" i="48"/>
  <c r="N25" i="48"/>
  <c r="R25" i="48" s="1"/>
  <c r="O26" i="48"/>
  <c r="N28" i="48"/>
  <c r="R28" i="48" s="1"/>
  <c r="N21" i="48"/>
  <c r="R21" i="48" s="1"/>
  <c r="O25" i="48"/>
  <c r="O28" i="48"/>
  <c r="N14" i="47"/>
  <c r="R14" i="47" s="1"/>
  <c r="N16" i="47"/>
  <c r="R16" i="47" s="1"/>
  <c r="N15" i="47"/>
  <c r="R15" i="47" s="1"/>
  <c r="N27" i="47"/>
  <c r="R27" i="47" s="1"/>
  <c r="N7" i="47"/>
  <c r="R7" i="47" s="1"/>
  <c r="N10" i="47"/>
  <c r="R10" i="47" s="1"/>
  <c r="N19" i="47"/>
  <c r="R19" i="47" s="1"/>
  <c r="N24" i="47"/>
  <c r="R24" i="47" s="1"/>
  <c r="N28" i="47"/>
  <c r="R28" i="47" s="1"/>
  <c r="N22" i="47"/>
  <c r="R22" i="47" s="1"/>
  <c r="N8" i="47"/>
  <c r="R8" i="47" s="1"/>
  <c r="N11" i="47"/>
  <c r="R11" i="47" s="1"/>
  <c r="N25" i="47"/>
  <c r="R25" i="47" s="1"/>
  <c r="S28" i="47"/>
  <c r="T28" i="47"/>
  <c r="M28" i="47" s="1"/>
  <c r="Y5" i="47"/>
  <c r="Y6" i="47" s="1"/>
  <c r="O8" i="47"/>
  <c r="O11" i="47"/>
  <c r="N13" i="47"/>
  <c r="R13" i="47" s="1"/>
  <c r="O14" i="47"/>
  <c r="O16" i="47"/>
  <c r="O17" i="47"/>
  <c r="O19" i="47"/>
  <c r="O20" i="47"/>
  <c r="O22" i="47"/>
  <c r="O25" i="47"/>
  <c r="O27" i="47"/>
  <c r="O24" i="47"/>
  <c r="N6" i="47"/>
  <c r="O7" i="47"/>
  <c r="N9" i="47"/>
  <c r="R9" i="47" s="1"/>
  <c r="O10" i="47"/>
  <c r="N12" i="47"/>
  <c r="R12" i="47" s="1"/>
  <c r="O13" i="47"/>
  <c r="O5" i="47"/>
  <c r="T5" i="47" s="1"/>
  <c r="M5" i="47" s="1"/>
  <c r="O6" i="47"/>
  <c r="O9" i="47"/>
  <c r="O12" i="47"/>
  <c r="O15" i="47"/>
  <c r="N17" i="47"/>
  <c r="R17" i="47" s="1"/>
  <c r="O18" i="47"/>
  <c r="O21" i="47"/>
  <c r="N23" i="47"/>
  <c r="R23" i="47" s="1"/>
  <c r="O23" i="47"/>
  <c r="N26" i="47"/>
  <c r="R26" i="47" s="1"/>
  <c r="O26" i="47"/>
  <c r="N29" i="47"/>
  <c r="R29" i="47" s="1"/>
  <c r="O29" i="47"/>
  <c r="Y5" i="46"/>
  <c r="Y6" i="46" s="1"/>
  <c r="O8" i="46"/>
  <c r="S8" i="46" s="1"/>
  <c r="N29" i="46"/>
  <c r="R29" i="46" s="1"/>
  <c r="N6" i="46"/>
  <c r="N8" i="46"/>
  <c r="R8" i="46" s="1"/>
  <c r="N11" i="46"/>
  <c r="R11" i="46" s="1"/>
  <c r="S14" i="46"/>
  <c r="T14" i="46"/>
  <c r="M14" i="46" s="1"/>
  <c r="O5" i="46"/>
  <c r="T5" i="46" s="1"/>
  <c r="M5" i="46" s="1"/>
  <c r="O6" i="46"/>
  <c r="O9" i="46"/>
  <c r="O12" i="46"/>
  <c r="N7" i="46"/>
  <c r="R7" i="46" s="1"/>
  <c r="N10" i="46"/>
  <c r="R10" i="46" s="1"/>
  <c r="O11" i="46"/>
  <c r="N13" i="46"/>
  <c r="R13" i="46" s="1"/>
  <c r="O15" i="46"/>
  <c r="O18" i="46"/>
  <c r="O27" i="46"/>
  <c r="O24" i="46"/>
  <c r="O21" i="46"/>
  <c r="O29" i="46"/>
  <c r="O26" i="46"/>
  <c r="O23" i="46"/>
  <c r="O20" i="46"/>
  <c r="O17" i="46"/>
  <c r="O7" i="46"/>
  <c r="O10" i="46"/>
  <c r="O13" i="46"/>
  <c r="N16" i="46"/>
  <c r="R16" i="46" s="1"/>
  <c r="N19" i="46"/>
  <c r="R19" i="46" s="1"/>
  <c r="N22" i="46"/>
  <c r="R22" i="46" s="1"/>
  <c r="N25" i="46"/>
  <c r="R25" i="46" s="1"/>
  <c r="N28" i="46"/>
  <c r="R28" i="46" s="1"/>
  <c r="N15" i="46"/>
  <c r="R15" i="46" s="1"/>
  <c r="O16" i="46"/>
  <c r="N18" i="46"/>
  <c r="R18" i="46" s="1"/>
  <c r="O19" i="46"/>
  <c r="O22" i="46"/>
  <c r="O25" i="46"/>
  <c r="O28" i="46"/>
  <c r="N7" i="45"/>
  <c r="R7" i="45" s="1"/>
  <c r="N15" i="45"/>
  <c r="R15" i="45" s="1"/>
  <c r="N13" i="45"/>
  <c r="R13" i="45" s="1"/>
  <c r="N18" i="45"/>
  <c r="R18" i="45" s="1"/>
  <c r="AB5" i="45"/>
  <c r="AD5" i="45" s="1"/>
  <c r="AA5" i="45"/>
  <c r="AC5" i="45" s="1"/>
  <c r="AB8" i="45"/>
  <c r="AD8" i="45" s="1"/>
  <c r="AA8" i="45"/>
  <c r="AC8" i="45" s="1"/>
  <c r="AB11" i="45"/>
  <c r="AD11" i="45" s="1"/>
  <c r="AA11" i="45"/>
  <c r="AC11" i="45" s="1"/>
  <c r="AA14" i="45"/>
  <c r="AC14" i="45" s="1"/>
  <c r="AB14" i="45"/>
  <c r="AD14" i="45" s="1"/>
  <c r="O27" i="45"/>
  <c r="O28" i="45"/>
  <c r="O25" i="45"/>
  <c r="O22" i="45"/>
  <c r="O19" i="45"/>
  <c r="N6" i="45"/>
  <c r="O7" i="45"/>
  <c r="S8" i="45"/>
  <c r="N9" i="45"/>
  <c r="R9" i="45" s="1"/>
  <c r="O10" i="45"/>
  <c r="S11" i="45"/>
  <c r="N12" i="45"/>
  <c r="R12" i="45" s="1"/>
  <c r="O13" i="45"/>
  <c r="S14" i="45"/>
  <c r="O6" i="45"/>
  <c r="O9" i="45"/>
  <c r="O12" i="45"/>
  <c r="N17" i="45"/>
  <c r="R17" i="45" s="1"/>
  <c r="O17" i="45"/>
  <c r="O18" i="45"/>
  <c r="O21" i="45"/>
  <c r="O24" i="45"/>
  <c r="O15" i="45"/>
  <c r="N16" i="45"/>
  <c r="R16" i="45" s="1"/>
  <c r="S16" i="45"/>
  <c r="T16" i="45"/>
  <c r="M16" i="45" s="1"/>
  <c r="N19" i="45"/>
  <c r="R19" i="45" s="1"/>
  <c r="O20" i="45"/>
  <c r="N22" i="45"/>
  <c r="R22" i="45" s="1"/>
  <c r="O23" i="45"/>
  <c r="N25" i="45"/>
  <c r="R25" i="45" s="1"/>
  <c r="O26" i="45"/>
  <c r="O29" i="45"/>
  <c r="N21" i="45"/>
  <c r="R21" i="45" s="1"/>
  <c r="N24" i="45"/>
  <c r="R24" i="45" s="1"/>
  <c r="N27" i="45"/>
  <c r="R27" i="45" s="1"/>
  <c r="S8" i="44"/>
  <c r="N9" i="44"/>
  <c r="R9" i="44" s="1"/>
  <c r="S11" i="44"/>
  <c r="N12" i="44"/>
  <c r="R12" i="44" s="1"/>
  <c r="N6" i="44"/>
  <c r="N7" i="44"/>
  <c r="R7" i="44" s="1"/>
  <c r="T8" i="44"/>
  <c r="M8" i="44" s="1"/>
  <c r="AB8" i="44" s="1"/>
  <c r="AD8" i="44" s="1"/>
  <c r="N10" i="44"/>
  <c r="R10" i="44" s="1"/>
  <c r="T11" i="44"/>
  <c r="M11" i="44" s="1"/>
  <c r="AA11" i="44" s="1"/>
  <c r="AC11" i="44" s="1"/>
  <c r="N13" i="44"/>
  <c r="R13" i="44" s="1"/>
  <c r="AB5" i="44"/>
  <c r="AD5" i="44" s="1"/>
  <c r="AA5" i="44"/>
  <c r="AC5" i="44" s="1"/>
  <c r="R6" i="44"/>
  <c r="AA8" i="44"/>
  <c r="AC8" i="44" s="1"/>
  <c r="O27" i="44"/>
  <c r="O29" i="44"/>
  <c r="O26" i="44"/>
  <c r="O23" i="44"/>
  <c r="O20" i="44"/>
  <c r="O17" i="44"/>
  <c r="O7" i="44"/>
  <c r="T9" i="44"/>
  <c r="M9" i="44" s="1"/>
  <c r="O10" i="44"/>
  <c r="T12" i="44"/>
  <c r="M12" i="44" s="1"/>
  <c r="O13" i="44"/>
  <c r="N8" i="44"/>
  <c r="R8" i="44" s="1"/>
  <c r="N11" i="44"/>
  <c r="R11" i="44" s="1"/>
  <c r="N14" i="44"/>
  <c r="R14" i="44" s="1"/>
  <c r="O18" i="44"/>
  <c r="O21" i="44"/>
  <c r="O24" i="44"/>
  <c r="O14" i="44"/>
  <c r="O15" i="44"/>
  <c r="N15" i="44"/>
  <c r="R15" i="44" s="1"/>
  <c r="N19" i="44"/>
  <c r="R19" i="44" s="1"/>
  <c r="N22" i="44"/>
  <c r="R22" i="44" s="1"/>
  <c r="N25" i="44"/>
  <c r="R25" i="44" s="1"/>
  <c r="N28" i="44"/>
  <c r="R28" i="44" s="1"/>
  <c r="O16" i="44"/>
  <c r="N18" i="44"/>
  <c r="R18" i="44" s="1"/>
  <c r="O19" i="44"/>
  <c r="N21" i="44"/>
  <c r="R21" i="44" s="1"/>
  <c r="O22" i="44"/>
  <c r="N24" i="44"/>
  <c r="R24" i="44" s="1"/>
  <c r="O25" i="44"/>
  <c r="O28" i="44"/>
  <c r="N19" i="43"/>
  <c r="R19" i="43" s="1"/>
  <c r="N24" i="43"/>
  <c r="R24" i="43" s="1"/>
  <c r="N28" i="43"/>
  <c r="R28" i="43" s="1"/>
  <c r="N22" i="43"/>
  <c r="R22" i="43" s="1"/>
  <c r="N11" i="43"/>
  <c r="R11" i="43" s="1"/>
  <c r="N14" i="43"/>
  <c r="R14" i="43" s="1"/>
  <c r="N16" i="43"/>
  <c r="R16" i="43" s="1"/>
  <c r="N25" i="43"/>
  <c r="R25" i="43" s="1"/>
  <c r="Y5" i="43"/>
  <c r="Y6" i="43" s="1"/>
  <c r="O8" i="43"/>
  <c r="N10" i="43"/>
  <c r="R10" i="43" s="1"/>
  <c r="O11" i="43"/>
  <c r="N13" i="43"/>
  <c r="R13" i="43" s="1"/>
  <c r="O14" i="43"/>
  <c r="O16" i="43"/>
  <c r="O17" i="43"/>
  <c r="O19" i="43"/>
  <c r="O20" i="43"/>
  <c r="O22" i="43"/>
  <c r="O25" i="43"/>
  <c r="O27" i="43"/>
  <c r="O24" i="43"/>
  <c r="N6" i="43"/>
  <c r="O7" i="43"/>
  <c r="N9" i="43"/>
  <c r="R9" i="43" s="1"/>
  <c r="O10" i="43"/>
  <c r="O13" i="43"/>
  <c r="O5" i="43"/>
  <c r="T5" i="43" s="1"/>
  <c r="M5" i="43" s="1"/>
  <c r="O6" i="43"/>
  <c r="O9" i="43"/>
  <c r="O12" i="43"/>
  <c r="O15" i="43"/>
  <c r="O18" i="43"/>
  <c r="O21" i="43"/>
  <c r="N23" i="43"/>
  <c r="R23" i="43" s="1"/>
  <c r="O23" i="43"/>
  <c r="N26" i="43"/>
  <c r="R26" i="43" s="1"/>
  <c r="O26" i="43"/>
  <c r="N29" i="43"/>
  <c r="R29" i="43" s="1"/>
  <c r="O29" i="43"/>
  <c r="S8" i="42"/>
  <c r="T8" i="42"/>
  <c r="M8" i="42" s="1"/>
  <c r="AA8" i="42" s="1"/>
  <c r="AC8" i="42" s="1"/>
  <c r="N5" i="42"/>
  <c r="Y5" i="42"/>
  <c r="Y6" i="42" s="1"/>
  <c r="O9" i="42"/>
  <c r="S9" i="42" s="1"/>
  <c r="N28" i="42"/>
  <c r="R28" i="42" s="1"/>
  <c r="N6" i="42"/>
  <c r="N7" i="42"/>
  <c r="R7" i="42" s="1"/>
  <c r="O13" i="42"/>
  <c r="T13" i="42" s="1"/>
  <c r="M13" i="42" s="1"/>
  <c r="O6" i="42"/>
  <c r="N9" i="42"/>
  <c r="R9" i="42" s="1"/>
  <c r="N13" i="42"/>
  <c r="R13" i="42" s="1"/>
  <c r="N21" i="42"/>
  <c r="R21" i="42" s="1"/>
  <c r="AB5" i="42"/>
  <c r="AD5" i="42" s="1"/>
  <c r="AA5" i="42"/>
  <c r="AC5" i="42" s="1"/>
  <c r="R6" i="42"/>
  <c r="O27" i="42"/>
  <c r="O24" i="42"/>
  <c r="O21" i="42"/>
  <c r="O18" i="42"/>
  <c r="O15" i="42"/>
  <c r="O7" i="42"/>
  <c r="O10" i="42"/>
  <c r="N12" i="42"/>
  <c r="R12" i="42" s="1"/>
  <c r="O16" i="42"/>
  <c r="O19" i="42"/>
  <c r="O22" i="42"/>
  <c r="O25" i="42"/>
  <c r="O28" i="42"/>
  <c r="N8" i="42"/>
  <c r="R8" i="42" s="1"/>
  <c r="N11" i="42"/>
  <c r="R11" i="42" s="1"/>
  <c r="O12" i="42"/>
  <c r="N14" i="42"/>
  <c r="R14" i="42" s="1"/>
  <c r="S6" i="42"/>
  <c r="O11" i="42"/>
  <c r="O14" i="42"/>
  <c r="N17" i="42"/>
  <c r="R17" i="42" s="1"/>
  <c r="O17" i="42"/>
  <c r="N20" i="42"/>
  <c r="R20" i="42" s="1"/>
  <c r="O20" i="42"/>
  <c r="N23" i="42"/>
  <c r="R23" i="42" s="1"/>
  <c r="O23" i="42"/>
  <c r="N26" i="42"/>
  <c r="R26" i="42" s="1"/>
  <c r="O26" i="42"/>
  <c r="N29" i="42"/>
  <c r="R29" i="42" s="1"/>
  <c r="O29" i="42"/>
  <c r="O6" i="41"/>
  <c r="O12" i="41"/>
  <c r="N6" i="41"/>
  <c r="N7" i="41"/>
  <c r="R7" i="41" s="1"/>
  <c r="T8" i="41"/>
  <c r="M8" i="41" s="1"/>
  <c r="AB8" i="41" s="1"/>
  <c r="AD8" i="41" s="1"/>
  <c r="N10" i="41"/>
  <c r="R10" i="41" s="1"/>
  <c r="N15" i="41"/>
  <c r="R15" i="41" s="1"/>
  <c r="N20" i="41"/>
  <c r="R20" i="41" s="1"/>
  <c r="N24" i="41"/>
  <c r="R24" i="41" s="1"/>
  <c r="N28" i="41"/>
  <c r="R28" i="41" s="1"/>
  <c r="N9" i="41"/>
  <c r="R9" i="41" s="1"/>
  <c r="N19" i="41"/>
  <c r="R19" i="41" s="1"/>
  <c r="O9" i="41"/>
  <c r="T9" i="41" s="1"/>
  <c r="M9" i="41" s="1"/>
  <c r="N12" i="41"/>
  <c r="R12" i="41" s="1"/>
  <c r="N16" i="41"/>
  <c r="R16" i="41" s="1"/>
  <c r="N18" i="41"/>
  <c r="R18" i="41" s="1"/>
  <c r="N25" i="41"/>
  <c r="R25" i="41" s="1"/>
  <c r="S12" i="41"/>
  <c r="S9" i="41"/>
  <c r="AB5" i="41"/>
  <c r="AD5" i="41" s="1"/>
  <c r="AA5" i="41"/>
  <c r="AC5" i="41" s="1"/>
  <c r="O27" i="41"/>
  <c r="O24" i="41"/>
  <c r="O7" i="41"/>
  <c r="O10" i="41"/>
  <c r="T12" i="41"/>
  <c r="M12" i="41" s="1"/>
  <c r="O13" i="41"/>
  <c r="N21" i="41"/>
  <c r="R21" i="41" s="1"/>
  <c r="O25" i="41"/>
  <c r="O28" i="41"/>
  <c r="N8" i="41"/>
  <c r="R8" i="41" s="1"/>
  <c r="N11" i="41"/>
  <c r="R11" i="41" s="1"/>
  <c r="N14" i="41"/>
  <c r="R14" i="41" s="1"/>
  <c r="O15" i="41"/>
  <c r="O18" i="41"/>
  <c r="O21" i="41"/>
  <c r="S6" i="41"/>
  <c r="O11" i="41"/>
  <c r="O14" i="41"/>
  <c r="O16" i="41"/>
  <c r="O17" i="41"/>
  <c r="O19" i="41"/>
  <c r="O20" i="41"/>
  <c r="O22" i="41"/>
  <c r="N23" i="41"/>
  <c r="R23" i="41" s="1"/>
  <c r="O23" i="41"/>
  <c r="N26" i="41"/>
  <c r="R26" i="41" s="1"/>
  <c r="O26" i="41"/>
  <c r="N29" i="41"/>
  <c r="R29" i="41" s="1"/>
  <c r="O29" i="41"/>
  <c r="N17" i="40"/>
  <c r="R17" i="40" s="1"/>
  <c r="N19" i="40"/>
  <c r="R19" i="40" s="1"/>
  <c r="N24" i="40"/>
  <c r="R24" i="40" s="1"/>
  <c r="N28" i="40"/>
  <c r="R28" i="40" s="1"/>
  <c r="N22" i="40"/>
  <c r="R22" i="40" s="1"/>
  <c r="N11" i="40"/>
  <c r="R11" i="40" s="1"/>
  <c r="N14" i="40"/>
  <c r="R14" i="40" s="1"/>
  <c r="N16" i="40"/>
  <c r="R16" i="40" s="1"/>
  <c r="N25" i="40"/>
  <c r="R25" i="40" s="1"/>
  <c r="S28" i="40"/>
  <c r="T28" i="40"/>
  <c r="M28" i="40" s="1"/>
  <c r="AA5" i="40"/>
  <c r="AC5" i="40" s="1"/>
  <c r="AB5" i="40"/>
  <c r="AD5" i="40" s="1"/>
  <c r="Y5" i="40"/>
  <c r="Y6" i="40" s="1"/>
  <c r="O8" i="40"/>
  <c r="N10" i="40"/>
  <c r="R10" i="40" s="1"/>
  <c r="O11" i="40"/>
  <c r="N13" i="40"/>
  <c r="R13" i="40" s="1"/>
  <c r="O14" i="40"/>
  <c r="O16" i="40"/>
  <c r="O17" i="40"/>
  <c r="O19" i="40"/>
  <c r="O20" i="40"/>
  <c r="O22" i="40"/>
  <c r="O25" i="40"/>
  <c r="O27" i="40"/>
  <c r="O24" i="40"/>
  <c r="N6" i="40"/>
  <c r="O7" i="40"/>
  <c r="N9" i="40"/>
  <c r="R9" i="40" s="1"/>
  <c r="O10" i="40"/>
  <c r="O13" i="40"/>
  <c r="O6" i="40"/>
  <c r="O9" i="40"/>
  <c r="O12" i="40"/>
  <c r="O15" i="40"/>
  <c r="O18" i="40"/>
  <c r="O21" i="40"/>
  <c r="N23" i="40"/>
  <c r="R23" i="40" s="1"/>
  <c r="O23" i="40"/>
  <c r="N26" i="40"/>
  <c r="R26" i="40" s="1"/>
  <c r="O26" i="40"/>
  <c r="N29" i="40"/>
  <c r="R29" i="40" s="1"/>
  <c r="O29" i="40"/>
  <c r="N9" i="39"/>
  <c r="R9" i="39" s="1"/>
  <c r="N11" i="39"/>
  <c r="R11" i="39" s="1"/>
  <c r="N14" i="39"/>
  <c r="R14" i="39" s="1"/>
  <c r="N17" i="39"/>
  <c r="R17" i="39" s="1"/>
  <c r="Y5" i="39"/>
  <c r="Y6" i="39" s="1"/>
  <c r="N20" i="39"/>
  <c r="R20" i="39" s="1"/>
  <c r="N23" i="39"/>
  <c r="R23" i="39" s="1"/>
  <c r="N26" i="39"/>
  <c r="R26" i="39" s="1"/>
  <c r="N29" i="39"/>
  <c r="R29" i="39" s="1"/>
  <c r="T17" i="39"/>
  <c r="M17" i="39" s="1"/>
  <c r="S17" i="39"/>
  <c r="O5" i="39"/>
  <c r="T5" i="39" s="1"/>
  <c r="M5" i="39" s="1"/>
  <c r="O6" i="39"/>
  <c r="N8" i="39"/>
  <c r="R8" i="39" s="1"/>
  <c r="O9" i="39"/>
  <c r="O12" i="39"/>
  <c r="O16" i="39"/>
  <c r="N18" i="39"/>
  <c r="R18" i="39" s="1"/>
  <c r="O8" i="39"/>
  <c r="O11" i="39"/>
  <c r="N13" i="39"/>
  <c r="R13" i="39" s="1"/>
  <c r="O14" i="39"/>
  <c r="O15" i="39"/>
  <c r="O18" i="39"/>
  <c r="O21" i="39"/>
  <c r="O24" i="39"/>
  <c r="O27" i="39"/>
  <c r="O28" i="39"/>
  <c r="O25" i="39"/>
  <c r="O22" i="39"/>
  <c r="O19" i="39"/>
  <c r="O29" i="39"/>
  <c r="O26" i="39"/>
  <c r="O23" i="39"/>
  <c r="N6" i="39"/>
  <c r="O7" i="39"/>
  <c r="O10" i="39"/>
  <c r="O13" i="39"/>
  <c r="N16" i="39"/>
  <c r="R16" i="39" s="1"/>
  <c r="O20" i="39"/>
  <c r="N22" i="39"/>
  <c r="R22" i="39" s="1"/>
  <c r="N25" i="39"/>
  <c r="R25" i="39" s="1"/>
  <c r="N28" i="39"/>
  <c r="R28" i="39" s="1"/>
  <c r="N21" i="39"/>
  <c r="R21" i="39" s="1"/>
  <c r="N24" i="39"/>
  <c r="R24" i="39" s="1"/>
  <c r="N27" i="39"/>
  <c r="R27" i="39" s="1"/>
  <c r="O5" i="38"/>
  <c r="T5" i="38" s="1"/>
  <c r="M5" i="38" s="1"/>
  <c r="AB5" i="38" s="1"/>
  <c r="AD5" i="38" s="1"/>
  <c r="O6" i="38"/>
  <c r="O12" i="38"/>
  <c r="T12" i="38" s="1"/>
  <c r="M12" i="38" s="1"/>
  <c r="AB12" i="38" s="1"/>
  <c r="AD12" i="38" s="1"/>
  <c r="O14" i="38"/>
  <c r="T14" i="38" s="1"/>
  <c r="M14" i="38" s="1"/>
  <c r="N14" i="38"/>
  <c r="R14" i="38" s="1"/>
  <c r="N15" i="38"/>
  <c r="R15" i="38" s="1"/>
  <c r="N17" i="38"/>
  <c r="R17" i="38" s="1"/>
  <c r="O9" i="38"/>
  <c r="T9" i="38" s="1"/>
  <c r="M9" i="38" s="1"/>
  <c r="AB9" i="38" s="1"/>
  <c r="AD9" i="38" s="1"/>
  <c r="N20" i="38"/>
  <c r="R20" i="38" s="1"/>
  <c r="N23" i="38"/>
  <c r="R23" i="38" s="1"/>
  <c r="N26" i="38"/>
  <c r="R26" i="38" s="1"/>
  <c r="N29" i="38"/>
  <c r="R29" i="38" s="1"/>
  <c r="AA5" i="38"/>
  <c r="AC5" i="38" s="1"/>
  <c r="T20" i="38"/>
  <c r="M20" i="38" s="1"/>
  <c r="S20" i="38"/>
  <c r="Y5" i="38"/>
  <c r="Y6" i="38" s="1"/>
  <c r="S6" i="38"/>
  <c r="N7" i="38"/>
  <c r="R7" i="38" s="1"/>
  <c r="O8" i="38"/>
  <c r="N10" i="38"/>
  <c r="R10" i="38" s="1"/>
  <c r="O11" i="38"/>
  <c r="S12" i="38"/>
  <c r="N13" i="38"/>
  <c r="R13" i="38" s="1"/>
  <c r="O15" i="38"/>
  <c r="O17" i="38"/>
  <c r="O18" i="38"/>
  <c r="O28" i="38"/>
  <c r="O25" i="38"/>
  <c r="O22" i="38"/>
  <c r="O29" i="38"/>
  <c r="O26" i="38"/>
  <c r="O23" i="38"/>
  <c r="N6" i="38"/>
  <c r="O7" i="38"/>
  <c r="O10" i="38"/>
  <c r="O13" i="38"/>
  <c r="O21" i="38"/>
  <c r="O24" i="38"/>
  <c r="O27" i="38"/>
  <c r="O16" i="38"/>
  <c r="O19" i="38"/>
  <c r="N22" i="38"/>
  <c r="R22" i="38" s="1"/>
  <c r="N25" i="38"/>
  <c r="R25" i="38" s="1"/>
  <c r="N28" i="38"/>
  <c r="R28" i="38" s="1"/>
  <c r="N21" i="38"/>
  <c r="R21" i="38" s="1"/>
  <c r="N24" i="38"/>
  <c r="R24" i="38" s="1"/>
  <c r="N27" i="38"/>
  <c r="R27" i="38" s="1"/>
  <c r="O10" i="37"/>
  <c r="O6" i="37"/>
  <c r="O9" i="37"/>
  <c r="S9" i="37" s="1"/>
  <c r="O12" i="37"/>
  <c r="S12" i="37" s="1"/>
  <c r="O13" i="37"/>
  <c r="S13" i="37" s="1"/>
  <c r="N6" i="37"/>
  <c r="O14" i="37"/>
  <c r="O11" i="37"/>
  <c r="O8" i="37"/>
  <c r="Y5" i="37"/>
  <c r="Y6" i="37" s="1"/>
  <c r="O5" i="37"/>
  <c r="T5" i="37" s="1"/>
  <c r="M5" i="37" s="1"/>
  <c r="AB5" i="37" s="1"/>
  <c r="AD5" i="37" s="1"/>
  <c r="S7" i="37"/>
  <c r="T7" i="37"/>
  <c r="M7" i="37" s="1"/>
  <c r="S10" i="37"/>
  <c r="T10" i="37"/>
  <c r="M10" i="37" s="1"/>
  <c r="S6" i="37"/>
  <c r="T12" i="37"/>
  <c r="M12" i="37" s="1"/>
  <c r="N14" i="37"/>
  <c r="R14" i="37" s="1"/>
  <c r="N13" i="37"/>
  <c r="R13" i="37" s="1"/>
  <c r="N11" i="37"/>
  <c r="R11" i="37" s="1"/>
  <c r="N10" i="37"/>
  <c r="R10" i="37" s="1"/>
  <c r="N8" i="37"/>
  <c r="R8" i="37" s="1"/>
  <c r="N7" i="37"/>
  <c r="R7" i="37" s="1"/>
  <c r="N17" i="37"/>
  <c r="R17" i="37" s="1"/>
  <c r="O21" i="37"/>
  <c r="T21" i="37" s="1"/>
  <c r="M21" i="37" s="1"/>
  <c r="N19" i="37"/>
  <c r="R19" i="37" s="1"/>
  <c r="N21" i="37"/>
  <c r="R21" i="37" s="1"/>
  <c r="N27" i="37"/>
  <c r="R27" i="37" s="1"/>
  <c r="N24" i="37"/>
  <c r="R24" i="37" s="1"/>
  <c r="O18" i="37"/>
  <c r="T18" i="37" s="1"/>
  <c r="M18" i="37" s="1"/>
  <c r="N15" i="37"/>
  <c r="R15" i="37" s="1"/>
  <c r="O15" i="37"/>
  <c r="T15" i="37" s="1"/>
  <c r="M15" i="37" s="1"/>
  <c r="N16" i="37"/>
  <c r="R16" i="37" s="1"/>
  <c r="N18" i="37"/>
  <c r="R18" i="37" s="1"/>
  <c r="N28" i="37"/>
  <c r="R28" i="37" s="1"/>
  <c r="N25" i="37"/>
  <c r="R25" i="37" s="1"/>
  <c r="N20" i="37"/>
  <c r="R20" i="37" s="1"/>
  <c r="N22" i="37"/>
  <c r="R22" i="37" s="1"/>
  <c r="S15" i="37"/>
  <c r="S21" i="37"/>
  <c r="O27" i="37"/>
  <c r="O24" i="37"/>
  <c r="O25" i="37"/>
  <c r="O28" i="37"/>
  <c r="O16" i="37"/>
  <c r="O17" i="37"/>
  <c r="O19" i="37"/>
  <c r="O20" i="37"/>
  <c r="O22" i="37"/>
  <c r="N23" i="37"/>
  <c r="R23" i="37" s="1"/>
  <c r="O23" i="37"/>
  <c r="N26" i="37"/>
  <c r="R26" i="37" s="1"/>
  <c r="O26" i="37"/>
  <c r="N29" i="37"/>
  <c r="R29" i="37" s="1"/>
  <c r="O29" i="37"/>
  <c r="O9" i="36"/>
  <c r="S9" i="36" s="1"/>
  <c r="O11" i="36"/>
  <c r="T11" i="36" s="1"/>
  <c r="M11" i="36" s="1"/>
  <c r="AA11" i="36" s="1"/>
  <c r="AC11" i="36" s="1"/>
  <c r="O15" i="36"/>
  <c r="N23" i="36"/>
  <c r="R23" i="36" s="1"/>
  <c r="O12" i="36"/>
  <c r="S12" i="36" s="1"/>
  <c r="O14" i="36"/>
  <c r="T14" i="36" s="1"/>
  <c r="M14" i="36" s="1"/>
  <c r="AB14" i="36" s="1"/>
  <c r="AD14" i="36" s="1"/>
  <c r="O16" i="36"/>
  <c r="N17" i="36"/>
  <c r="R17" i="36" s="1"/>
  <c r="N26" i="36"/>
  <c r="R26" i="36" s="1"/>
  <c r="O6" i="36"/>
  <c r="O8" i="36"/>
  <c r="T8" i="36" s="1"/>
  <c r="M8" i="36" s="1"/>
  <c r="AB8" i="36" s="1"/>
  <c r="AD8" i="36" s="1"/>
  <c r="N20" i="36"/>
  <c r="R20" i="36" s="1"/>
  <c r="N29" i="36"/>
  <c r="R29" i="36" s="1"/>
  <c r="T9" i="36"/>
  <c r="M9" i="36" s="1"/>
  <c r="AB11" i="36"/>
  <c r="AD11" i="36" s="1"/>
  <c r="AA14" i="36"/>
  <c r="AC14" i="36" s="1"/>
  <c r="AB5" i="36"/>
  <c r="AD5" i="36" s="1"/>
  <c r="S6" i="36"/>
  <c r="AA17" i="36"/>
  <c r="AC17" i="36" s="1"/>
  <c r="AB17" i="36"/>
  <c r="AD17" i="36" s="1"/>
  <c r="N7" i="36"/>
  <c r="R7" i="36" s="1"/>
  <c r="N10" i="36"/>
  <c r="R10" i="36" s="1"/>
  <c r="N13" i="36"/>
  <c r="R13" i="36" s="1"/>
  <c r="S17" i="36"/>
  <c r="O18" i="36"/>
  <c r="N18" i="36"/>
  <c r="R18" i="36" s="1"/>
  <c r="O21" i="36"/>
  <c r="N21" i="36"/>
  <c r="R21" i="36" s="1"/>
  <c r="O24" i="36"/>
  <c r="N24" i="36"/>
  <c r="R24" i="36" s="1"/>
  <c r="O27" i="36"/>
  <c r="N27" i="36"/>
  <c r="R27" i="36" s="1"/>
  <c r="O28" i="36"/>
  <c r="O25" i="36"/>
  <c r="O22" i="36"/>
  <c r="O19" i="36"/>
  <c r="N6" i="36"/>
  <c r="O7" i="36"/>
  <c r="N9" i="36"/>
  <c r="R9" i="36" s="1"/>
  <c r="O10" i="36"/>
  <c r="N12" i="36"/>
  <c r="R12" i="36" s="1"/>
  <c r="O13" i="36"/>
  <c r="S14" i="36"/>
  <c r="N16" i="36"/>
  <c r="R16" i="36" s="1"/>
  <c r="O20" i="36"/>
  <c r="O23" i="36"/>
  <c r="O26" i="36"/>
  <c r="O29" i="36"/>
  <c r="N15" i="36"/>
  <c r="R15" i="36" s="1"/>
  <c r="N19" i="36"/>
  <c r="R19" i="36" s="1"/>
  <c r="N22" i="36"/>
  <c r="R22" i="36" s="1"/>
  <c r="N25" i="36"/>
  <c r="R25" i="36" s="1"/>
  <c r="N28" i="36"/>
  <c r="R28" i="36" s="1"/>
  <c r="O6" i="35"/>
  <c r="O8" i="35"/>
  <c r="T8" i="35" s="1"/>
  <c r="M8" i="35" s="1"/>
  <c r="O25" i="35"/>
  <c r="S25" i="35" s="1"/>
  <c r="O12" i="35"/>
  <c r="T12" i="35" s="1"/>
  <c r="M12" i="35" s="1"/>
  <c r="O14" i="35"/>
  <c r="T14" i="35" s="1"/>
  <c r="M14" i="35" s="1"/>
  <c r="N18" i="35"/>
  <c r="R18" i="35" s="1"/>
  <c r="N27" i="35"/>
  <c r="R27" i="35" s="1"/>
  <c r="AB5" i="35"/>
  <c r="AD5" i="35" s="1"/>
  <c r="AA11" i="35"/>
  <c r="AC11" i="35" s="1"/>
  <c r="AB11" i="35"/>
  <c r="AD11" i="35" s="1"/>
  <c r="S28" i="35"/>
  <c r="T28" i="35"/>
  <c r="M28" i="35" s="1"/>
  <c r="T6" i="35"/>
  <c r="AA8" i="35"/>
  <c r="AC8" i="35" s="1"/>
  <c r="AB8" i="35"/>
  <c r="AD8" i="35" s="1"/>
  <c r="T9" i="35"/>
  <c r="M9" i="35" s="1"/>
  <c r="S9" i="35"/>
  <c r="S12" i="35"/>
  <c r="AA14" i="35"/>
  <c r="AC14" i="35" s="1"/>
  <c r="AB14" i="35"/>
  <c r="AD14" i="35" s="1"/>
  <c r="N7" i="35"/>
  <c r="R7" i="35" s="1"/>
  <c r="N10" i="35"/>
  <c r="R10" i="35" s="1"/>
  <c r="N13" i="35"/>
  <c r="R13" i="35" s="1"/>
  <c r="S16" i="35"/>
  <c r="T16" i="35"/>
  <c r="M16" i="35" s="1"/>
  <c r="S19" i="35"/>
  <c r="T19" i="35"/>
  <c r="M19" i="35" s="1"/>
  <c r="S22" i="35"/>
  <c r="T22" i="35"/>
  <c r="M22" i="35" s="1"/>
  <c r="O27" i="35"/>
  <c r="O24" i="35"/>
  <c r="O21" i="35"/>
  <c r="O18" i="35"/>
  <c r="O15" i="35"/>
  <c r="N6" i="35"/>
  <c r="O7" i="35"/>
  <c r="S8" i="35"/>
  <c r="N9" i="35"/>
  <c r="R9" i="35" s="1"/>
  <c r="O10" i="35"/>
  <c r="S11" i="35"/>
  <c r="N12" i="35"/>
  <c r="R12" i="35" s="1"/>
  <c r="O13" i="35"/>
  <c r="S14" i="35"/>
  <c r="N17" i="35"/>
  <c r="R17" i="35" s="1"/>
  <c r="O17" i="35"/>
  <c r="N20" i="35"/>
  <c r="R20" i="35" s="1"/>
  <c r="O20" i="35"/>
  <c r="N23" i="35"/>
  <c r="R23" i="35" s="1"/>
  <c r="O23" i="35"/>
  <c r="N26" i="35"/>
  <c r="R26" i="35" s="1"/>
  <c r="O26" i="35"/>
  <c r="N29" i="35"/>
  <c r="R29" i="35" s="1"/>
  <c r="O29" i="35"/>
  <c r="Y6" i="34"/>
  <c r="Y7" i="34" s="1"/>
  <c r="N8" i="34"/>
  <c r="R8" i="34" s="1"/>
  <c r="N23" i="34"/>
  <c r="R23" i="34" s="1"/>
  <c r="N28" i="34"/>
  <c r="R28" i="34" s="1"/>
  <c r="O29" i="34"/>
  <c r="S29" i="34" s="1"/>
  <c r="N29" i="34"/>
  <c r="R29" i="34" s="1"/>
  <c r="O13" i="34"/>
  <c r="S13" i="34" s="1"/>
  <c r="N14" i="34"/>
  <c r="R14" i="34" s="1"/>
  <c r="N26" i="34"/>
  <c r="R26" i="34" s="1"/>
  <c r="O10" i="34"/>
  <c r="S10" i="34" s="1"/>
  <c r="N11" i="34"/>
  <c r="R11" i="34" s="1"/>
  <c r="N15" i="34"/>
  <c r="R15" i="34" s="1"/>
  <c r="AA5" i="34"/>
  <c r="AC5" i="34" s="1"/>
  <c r="AB5" i="34"/>
  <c r="AD5" i="34" s="1"/>
  <c r="S6" i="34"/>
  <c r="O8" i="34"/>
  <c r="O9" i="34"/>
  <c r="O11" i="34"/>
  <c r="O12" i="34"/>
  <c r="T13" i="34"/>
  <c r="M13" i="34" s="1"/>
  <c r="O14" i="34"/>
  <c r="N17" i="34"/>
  <c r="R17" i="34" s="1"/>
  <c r="O17" i="34"/>
  <c r="N18" i="34"/>
  <c r="R18" i="34" s="1"/>
  <c r="N20" i="34"/>
  <c r="R20" i="34" s="1"/>
  <c r="O20" i="34"/>
  <c r="N21" i="34"/>
  <c r="R21" i="34" s="1"/>
  <c r="O28" i="34"/>
  <c r="O25" i="34"/>
  <c r="O23" i="34"/>
  <c r="O15" i="34"/>
  <c r="N6" i="34"/>
  <c r="T6" i="34"/>
  <c r="O7" i="34"/>
  <c r="O16" i="34"/>
  <c r="O19" i="34"/>
  <c r="O22" i="34"/>
  <c r="N24" i="34"/>
  <c r="R24" i="34" s="1"/>
  <c r="O24" i="34"/>
  <c r="N25" i="34"/>
  <c r="R25" i="34" s="1"/>
  <c r="O26" i="34"/>
  <c r="O18" i="34"/>
  <c r="O21" i="34"/>
  <c r="N27" i="34"/>
  <c r="R27" i="34" s="1"/>
  <c r="O27" i="34"/>
  <c r="N30" i="34"/>
  <c r="R30" i="34" s="1"/>
  <c r="O30" i="34"/>
  <c r="N7" i="33"/>
  <c r="R7" i="33" s="1"/>
  <c r="O18" i="33"/>
  <c r="S18" i="33" s="1"/>
  <c r="N8" i="33"/>
  <c r="R8" i="33" s="1"/>
  <c r="N11" i="33"/>
  <c r="R11" i="33" s="1"/>
  <c r="N19" i="33"/>
  <c r="R19" i="33" s="1"/>
  <c r="N24" i="33"/>
  <c r="R24" i="33" s="1"/>
  <c r="N21" i="33"/>
  <c r="R21" i="33" s="1"/>
  <c r="N26" i="33"/>
  <c r="R26" i="33" s="1"/>
  <c r="T18" i="33"/>
  <c r="M18" i="33" s="1"/>
  <c r="O5" i="33"/>
  <c r="T5" i="33" s="1"/>
  <c r="M5" i="33" s="1"/>
  <c r="O9" i="33"/>
  <c r="Y5" i="33"/>
  <c r="Y6" i="33" s="1"/>
  <c r="O8" i="33"/>
  <c r="O11" i="33"/>
  <c r="N13" i="33"/>
  <c r="R13" i="33" s="1"/>
  <c r="O14" i="33"/>
  <c r="O16" i="33"/>
  <c r="O17" i="33"/>
  <c r="O19" i="33"/>
  <c r="O22" i="33"/>
  <c r="N22" i="33"/>
  <c r="R22" i="33" s="1"/>
  <c r="O25" i="33"/>
  <c r="N25" i="33"/>
  <c r="R25" i="33" s="1"/>
  <c r="O28" i="33"/>
  <c r="N28" i="33"/>
  <c r="R28" i="33" s="1"/>
  <c r="N6" i="33"/>
  <c r="O7" i="33"/>
  <c r="N9" i="33"/>
  <c r="R9" i="33" s="1"/>
  <c r="O10" i="33"/>
  <c r="N12" i="33"/>
  <c r="R12" i="33" s="1"/>
  <c r="O13" i="33"/>
  <c r="O21" i="33"/>
  <c r="O24" i="33"/>
  <c r="O27" i="33"/>
  <c r="O29" i="33"/>
  <c r="O6" i="33"/>
  <c r="O12" i="33"/>
  <c r="O15" i="33"/>
  <c r="N17" i="33"/>
  <c r="R17" i="33" s="1"/>
  <c r="N20" i="33"/>
  <c r="R20" i="33" s="1"/>
  <c r="O20" i="33"/>
  <c r="O23" i="33"/>
  <c r="O26" i="33"/>
  <c r="O9" i="32"/>
  <c r="T9" i="32" s="1"/>
  <c r="M9" i="32" s="1"/>
  <c r="O12" i="32"/>
  <c r="T12" i="32" s="1"/>
  <c r="M12" i="32" s="1"/>
  <c r="N29" i="32"/>
  <c r="R29" i="32" s="1"/>
  <c r="N8" i="32"/>
  <c r="R8" i="32" s="1"/>
  <c r="Y5" i="32"/>
  <c r="Y6" i="32" s="1"/>
  <c r="O8" i="32"/>
  <c r="T8" i="32" s="1"/>
  <c r="M8" i="32" s="1"/>
  <c r="AA8" i="32" s="1"/>
  <c r="AC8" i="32" s="1"/>
  <c r="N14" i="32"/>
  <c r="R14" i="32" s="1"/>
  <c r="T14" i="32"/>
  <c r="M14" i="32" s="1"/>
  <c r="S14" i="32"/>
  <c r="T6" i="32"/>
  <c r="S6" i="32"/>
  <c r="N7" i="32"/>
  <c r="R7" i="32" s="1"/>
  <c r="N10" i="32"/>
  <c r="R10" i="32" s="1"/>
  <c r="O11" i="32"/>
  <c r="N13" i="32"/>
  <c r="R13" i="32" s="1"/>
  <c r="O15" i="32"/>
  <c r="N15" i="32"/>
  <c r="R15" i="32" s="1"/>
  <c r="O29" i="32"/>
  <c r="O26" i="32"/>
  <c r="O23" i="32"/>
  <c r="O20" i="32"/>
  <c r="N6" i="32"/>
  <c r="O7" i="32"/>
  <c r="N9" i="32"/>
  <c r="R9" i="32" s="1"/>
  <c r="O10" i="32"/>
  <c r="N12" i="32"/>
  <c r="R12" i="32" s="1"/>
  <c r="O13" i="32"/>
  <c r="O17" i="32"/>
  <c r="O18" i="32"/>
  <c r="O21" i="32"/>
  <c r="O24" i="32"/>
  <c r="O27" i="32"/>
  <c r="O5" i="32"/>
  <c r="T5" i="32" s="1"/>
  <c r="M5" i="32" s="1"/>
  <c r="N16" i="32"/>
  <c r="R16" i="32" s="1"/>
  <c r="N19" i="32"/>
  <c r="R19" i="32" s="1"/>
  <c r="N22" i="32"/>
  <c r="R22" i="32" s="1"/>
  <c r="N25" i="32"/>
  <c r="R25" i="32" s="1"/>
  <c r="N28" i="32"/>
  <c r="R28" i="32" s="1"/>
  <c r="O16" i="32"/>
  <c r="N18" i="32"/>
  <c r="R18" i="32" s="1"/>
  <c r="O19" i="32"/>
  <c r="N21" i="32"/>
  <c r="R21" i="32" s="1"/>
  <c r="O22" i="32"/>
  <c r="N24" i="32"/>
  <c r="R24" i="32" s="1"/>
  <c r="O25" i="32"/>
  <c r="N27" i="32"/>
  <c r="R27" i="32" s="1"/>
  <c r="O28" i="32"/>
  <c r="N17" i="31"/>
  <c r="R17" i="31" s="1"/>
  <c r="N19" i="31"/>
  <c r="R19" i="31" s="1"/>
  <c r="N22" i="31"/>
  <c r="R22" i="31" s="1"/>
  <c r="N25" i="31"/>
  <c r="R25" i="31" s="1"/>
  <c r="N28" i="31"/>
  <c r="R28" i="31" s="1"/>
  <c r="N7" i="31"/>
  <c r="R7" i="31" s="1"/>
  <c r="N11" i="31"/>
  <c r="R11" i="31" s="1"/>
  <c r="O13" i="31"/>
  <c r="T13" i="31" s="1"/>
  <c r="M13" i="31" s="1"/>
  <c r="N16" i="31"/>
  <c r="R16" i="31" s="1"/>
  <c r="N26" i="31"/>
  <c r="R26" i="31" s="1"/>
  <c r="S13" i="31"/>
  <c r="O27" i="31"/>
  <c r="O24" i="31"/>
  <c r="O21" i="31"/>
  <c r="O28" i="31"/>
  <c r="O25" i="31"/>
  <c r="N6" i="31"/>
  <c r="O5" i="31"/>
  <c r="T5" i="31" s="1"/>
  <c r="M5" i="31" s="1"/>
  <c r="N14" i="31"/>
  <c r="R14" i="31" s="1"/>
  <c r="Y5" i="31"/>
  <c r="Y6" i="31" s="1"/>
  <c r="O8" i="31"/>
  <c r="N10" i="31"/>
  <c r="R10" i="31" s="1"/>
  <c r="O11" i="31"/>
  <c r="N13" i="31"/>
  <c r="R13" i="31" s="1"/>
  <c r="O14" i="31"/>
  <c r="O16" i="31"/>
  <c r="O17" i="31"/>
  <c r="O19" i="31"/>
  <c r="O20" i="31"/>
  <c r="O7" i="31"/>
  <c r="N9" i="31"/>
  <c r="R9" i="31" s="1"/>
  <c r="O10" i="31"/>
  <c r="O22" i="31"/>
  <c r="O6" i="31"/>
  <c r="O9" i="31"/>
  <c r="O12" i="31"/>
  <c r="O15" i="31"/>
  <c r="O18" i="31"/>
  <c r="O23" i="31"/>
  <c r="O26" i="31"/>
  <c r="O29" i="31"/>
  <c r="N24" i="31"/>
  <c r="R24" i="31" s="1"/>
  <c r="N27" i="31"/>
  <c r="R27" i="31" s="1"/>
  <c r="Y5" i="30"/>
  <c r="Y6" i="30" s="1"/>
  <c r="N6" i="30"/>
  <c r="O7" i="30"/>
  <c r="O8" i="30"/>
  <c r="S8" i="30" s="1"/>
  <c r="O10" i="30"/>
  <c r="T10" i="30" s="1"/>
  <c r="M10" i="30" s="1"/>
  <c r="AB10" i="30" s="1"/>
  <c r="AD10" i="30" s="1"/>
  <c r="N11" i="30"/>
  <c r="R11" i="30" s="1"/>
  <c r="O13" i="30"/>
  <c r="T13" i="30" s="1"/>
  <c r="M13" i="30" s="1"/>
  <c r="AB13" i="30" s="1"/>
  <c r="AD13" i="30" s="1"/>
  <c r="N15" i="30"/>
  <c r="R15" i="30" s="1"/>
  <c r="N18" i="30"/>
  <c r="R18" i="30" s="1"/>
  <c r="N22" i="30"/>
  <c r="R22" i="30" s="1"/>
  <c r="N9" i="30"/>
  <c r="R9" i="30" s="1"/>
  <c r="O11" i="30"/>
  <c r="S11" i="30" s="1"/>
  <c r="S13" i="30"/>
  <c r="N21" i="30"/>
  <c r="R21" i="30" s="1"/>
  <c r="AB5" i="30"/>
  <c r="AD5" i="30" s="1"/>
  <c r="O6" i="30"/>
  <c r="T8" i="30"/>
  <c r="M8" i="30" s="1"/>
  <c r="O9" i="30"/>
  <c r="O12" i="30"/>
  <c r="T14" i="30"/>
  <c r="M14" i="30" s="1"/>
  <c r="O15" i="30"/>
  <c r="AA13" i="30"/>
  <c r="AC13" i="30" s="1"/>
  <c r="R6" i="30"/>
  <c r="N7" i="30"/>
  <c r="R7" i="30" s="1"/>
  <c r="N10" i="30"/>
  <c r="R10" i="30" s="1"/>
  <c r="N13" i="30"/>
  <c r="R13" i="30" s="1"/>
  <c r="O16" i="30"/>
  <c r="N16" i="30"/>
  <c r="R16" i="30" s="1"/>
  <c r="N17" i="30"/>
  <c r="R17" i="30" s="1"/>
  <c r="O29" i="30"/>
  <c r="O26" i="30"/>
  <c r="O17" i="30"/>
  <c r="O20" i="30"/>
  <c r="O23" i="30"/>
  <c r="O18" i="30"/>
  <c r="O19" i="30"/>
  <c r="O21" i="30"/>
  <c r="O22" i="30"/>
  <c r="N24" i="30"/>
  <c r="R24" i="30" s="1"/>
  <c r="N25" i="30"/>
  <c r="R25" i="30" s="1"/>
  <c r="O24" i="30"/>
  <c r="O25" i="30"/>
  <c r="O28" i="30"/>
  <c r="N26" i="30"/>
  <c r="R26" i="30" s="1"/>
  <c r="O27" i="30"/>
  <c r="N29" i="30"/>
  <c r="R29" i="30" s="1"/>
  <c r="N28" i="30"/>
  <c r="R28" i="30" s="1"/>
  <c r="Z30" i="28"/>
  <c r="P30" i="28"/>
  <c r="Z29" i="28"/>
  <c r="P29" i="28"/>
  <c r="Z28" i="28"/>
  <c r="P28" i="28"/>
  <c r="Z27" i="28"/>
  <c r="P27" i="28"/>
  <c r="Z26" i="28"/>
  <c r="P26" i="28"/>
  <c r="Z25" i="28"/>
  <c r="P25" i="28"/>
  <c r="Z24" i="28"/>
  <c r="P24" i="28"/>
  <c r="Z23" i="28"/>
  <c r="P23" i="28"/>
  <c r="Z22" i="28"/>
  <c r="P22" i="28"/>
  <c r="Z21" i="28"/>
  <c r="P21" i="28"/>
  <c r="Z20" i="28"/>
  <c r="P20" i="28"/>
  <c r="Z19" i="28"/>
  <c r="P19" i="28"/>
  <c r="Z18" i="28"/>
  <c r="P18" i="28"/>
  <c r="Z17" i="28"/>
  <c r="P17" i="28"/>
  <c r="Z16" i="28"/>
  <c r="P16" i="28"/>
  <c r="Z15" i="28"/>
  <c r="P15" i="28"/>
  <c r="Z14" i="28"/>
  <c r="P14" i="28"/>
  <c r="Z13" i="28"/>
  <c r="P13" i="28"/>
  <c r="Z12" i="28"/>
  <c r="P12" i="28"/>
  <c r="Z11" i="28"/>
  <c r="P11" i="28"/>
  <c r="Z10" i="28"/>
  <c r="P10" i="28"/>
  <c r="Z9" i="28"/>
  <c r="P9" i="28"/>
  <c r="Z8" i="28"/>
  <c r="P8" i="28"/>
  <c r="Z7" i="28"/>
  <c r="P7" i="28"/>
  <c r="Z6" i="28"/>
  <c r="P6" i="28"/>
  <c r="Z5" i="28"/>
  <c r="N5" i="28" s="1"/>
  <c r="X5" i="28"/>
  <c r="X6" i="28" s="1"/>
  <c r="X7" i="28" s="1"/>
  <c r="W5" i="28"/>
  <c r="W6" i="28" s="1"/>
  <c r="W7" i="28" s="1"/>
  <c r="V5" i="28"/>
  <c r="V6" i="28" s="1"/>
  <c r="V7" i="28" s="1"/>
  <c r="P5" i="28"/>
  <c r="Y7" i="37" l="1"/>
  <c r="Y8" i="37" s="1"/>
  <c r="Y9" i="37" s="1"/>
  <c r="Y10" i="37" s="1"/>
  <c r="Y11" i="37" s="1"/>
  <c r="Y12" i="37" s="1"/>
  <c r="Y13" i="37" s="1"/>
  <c r="Y14" i="37" s="1"/>
  <c r="Y15" i="37" s="1"/>
  <c r="Y16" i="37" s="1"/>
  <c r="Y17" i="37" s="1"/>
  <c r="Y18" i="37" s="1"/>
  <c r="Y19" i="37" s="1"/>
  <c r="Y20" i="37" s="1"/>
  <c r="Y21" i="37" s="1"/>
  <c r="Y22" i="37" s="1"/>
  <c r="Y23" i="37" s="1"/>
  <c r="Y24" i="37" s="1"/>
  <c r="Y25" i="37" s="1"/>
  <c r="Y26" i="37" s="1"/>
  <c r="Y27" i="37" s="1"/>
  <c r="Y28" i="37" s="1"/>
  <c r="Y29" i="37" s="1"/>
  <c r="P33" i="28"/>
  <c r="P32" i="28"/>
  <c r="P31" i="28"/>
  <c r="Y7" i="44"/>
  <c r="Y8" i="44" s="1"/>
  <c r="Y9" i="44" s="1"/>
  <c r="Y10" i="44" s="1"/>
  <c r="Y11" i="44" s="1"/>
  <c r="Y12" i="44" s="1"/>
  <c r="Y13" i="44" s="1"/>
  <c r="Y14" i="44" s="1"/>
  <c r="Y15" i="44" s="1"/>
  <c r="Y16" i="44" s="1"/>
  <c r="Y17" i="44" s="1"/>
  <c r="Y18" i="44" s="1"/>
  <c r="Y19" i="44" s="1"/>
  <c r="Y20" i="44" s="1"/>
  <c r="Y21" i="44" s="1"/>
  <c r="Y22" i="44" s="1"/>
  <c r="Y23" i="44" s="1"/>
  <c r="Y24" i="44" s="1"/>
  <c r="Y25" i="44" s="1"/>
  <c r="Y26" i="44" s="1"/>
  <c r="Y27" i="44" s="1"/>
  <c r="Y28" i="44" s="1"/>
  <c r="Y29" i="44" s="1"/>
  <c r="Z33" i="28"/>
  <c r="Z32" i="28"/>
  <c r="Z31" i="28"/>
  <c r="N28" i="28"/>
  <c r="R28" i="28" s="1"/>
  <c r="O32" i="31"/>
  <c r="O31" i="31"/>
  <c r="O30" i="31"/>
  <c r="AB8" i="32"/>
  <c r="AD8" i="32" s="1"/>
  <c r="O33" i="34"/>
  <c r="O32" i="34"/>
  <c r="O31" i="34"/>
  <c r="T6" i="36"/>
  <c r="O32" i="36"/>
  <c r="O31" i="36"/>
  <c r="O30" i="36"/>
  <c r="T13" i="37"/>
  <c r="M13" i="37" s="1"/>
  <c r="Y7" i="38"/>
  <c r="Y8" i="38" s="1"/>
  <c r="Y9" i="38" s="1"/>
  <c r="Y10" i="38" s="1"/>
  <c r="Y11" i="38" s="1"/>
  <c r="Y12" i="38" s="1"/>
  <c r="Y13" i="38" s="1"/>
  <c r="Y14" i="38" s="1"/>
  <c r="Y15" i="38" s="1"/>
  <c r="Y16" i="38" s="1"/>
  <c r="Y17" i="38" s="1"/>
  <c r="Y18" i="38" s="1"/>
  <c r="Y19" i="38" s="1"/>
  <c r="Y20" i="38" s="1"/>
  <c r="Y21" i="38" s="1"/>
  <c r="Y22" i="38" s="1"/>
  <c r="Y23" i="38" s="1"/>
  <c r="Y24" i="38" s="1"/>
  <c r="Y25" i="38" s="1"/>
  <c r="Y26" i="38" s="1"/>
  <c r="Y27" i="38" s="1"/>
  <c r="Y28" i="38" s="1"/>
  <c r="Y29" i="38" s="1"/>
  <c r="Y7" i="42"/>
  <c r="Y8" i="42" s="1"/>
  <c r="Y9" i="42" s="1"/>
  <c r="Y10" i="42" s="1"/>
  <c r="Y11" i="42" s="1"/>
  <c r="Y12" i="42" s="1"/>
  <c r="Y13" i="42" s="1"/>
  <c r="Y14" i="42" s="1"/>
  <c r="Y15" i="42" s="1"/>
  <c r="Y16" i="42" s="1"/>
  <c r="Y17" i="42" s="1"/>
  <c r="Y18" i="42" s="1"/>
  <c r="Y19" i="42" s="1"/>
  <c r="Y20" i="42" s="1"/>
  <c r="Y21" i="42" s="1"/>
  <c r="Y22" i="42" s="1"/>
  <c r="Y23" i="42" s="1"/>
  <c r="Y24" i="42" s="1"/>
  <c r="Y25" i="42" s="1"/>
  <c r="Y26" i="42" s="1"/>
  <c r="Y27" i="42" s="1"/>
  <c r="Y28" i="42" s="1"/>
  <c r="Y29" i="42" s="1"/>
  <c r="AB11" i="44"/>
  <c r="AD11" i="44" s="1"/>
  <c r="O32" i="46"/>
  <c r="O31" i="46"/>
  <c r="O30" i="46"/>
  <c r="Y7" i="48"/>
  <c r="Y8" i="48" s="1"/>
  <c r="Y9" i="48" s="1"/>
  <c r="Y10" i="48" s="1"/>
  <c r="Y11" i="48" s="1"/>
  <c r="Y12" i="48" s="1"/>
  <c r="Y13" i="48" s="1"/>
  <c r="Y14" i="48" s="1"/>
  <c r="Y15" i="48" s="1"/>
  <c r="Y16" i="48" s="1"/>
  <c r="Y17" i="48" s="1"/>
  <c r="Y18" i="48" s="1"/>
  <c r="Y19" i="48" s="1"/>
  <c r="Y20" i="48" s="1"/>
  <c r="Y21" i="48" s="1"/>
  <c r="Y22" i="48" s="1"/>
  <c r="Y23" i="48" s="1"/>
  <c r="Y24" i="48" s="1"/>
  <c r="Y25" i="48" s="1"/>
  <c r="Y26" i="48" s="1"/>
  <c r="Y27" i="48" s="1"/>
  <c r="Y28" i="48" s="1"/>
  <c r="Y29" i="48" s="1"/>
  <c r="Y7" i="49"/>
  <c r="Y8" i="49" s="1"/>
  <c r="Y9" i="49" s="1"/>
  <c r="Y10" i="49" s="1"/>
  <c r="Y11" i="49" s="1"/>
  <c r="Y12" i="49" s="1"/>
  <c r="Y13" i="49" s="1"/>
  <c r="Y14" i="49" s="1"/>
  <c r="Y15" i="49" s="1"/>
  <c r="Y16" i="49" s="1"/>
  <c r="Y17" i="49" s="1"/>
  <c r="Y18" i="49" s="1"/>
  <c r="Y19" i="49" s="1"/>
  <c r="Y20" i="49" s="1"/>
  <c r="Y21" i="49" s="1"/>
  <c r="Y22" i="49" s="1"/>
  <c r="Y23" i="49" s="1"/>
  <c r="Y24" i="49" s="1"/>
  <c r="Y25" i="49" s="1"/>
  <c r="Y26" i="49" s="1"/>
  <c r="Y27" i="49" s="1"/>
  <c r="Y28" i="49" s="1"/>
  <c r="Y29" i="49" s="1"/>
  <c r="T12" i="51"/>
  <c r="M12" i="51" s="1"/>
  <c r="AB12" i="51" s="1"/>
  <c r="AD12" i="51" s="1"/>
  <c r="AA11" i="51"/>
  <c r="AC11" i="51" s="1"/>
  <c r="V32" i="44"/>
  <c r="V30" i="36"/>
  <c r="X31" i="35"/>
  <c r="V33" i="34"/>
  <c r="W31" i="32"/>
  <c r="V30" i="30"/>
  <c r="W31" i="40"/>
  <c r="W31" i="35"/>
  <c r="W31" i="33"/>
  <c r="N30" i="49"/>
  <c r="N31" i="49"/>
  <c r="N32" i="49"/>
  <c r="W31" i="43"/>
  <c r="X31" i="39"/>
  <c r="N33" i="34"/>
  <c r="V32" i="37"/>
  <c r="V32" i="42"/>
  <c r="X31" i="40"/>
  <c r="Y31" i="35"/>
  <c r="W31" i="46"/>
  <c r="W31" i="48"/>
  <c r="X30" i="51"/>
  <c r="V31" i="46"/>
  <c r="W31" i="51"/>
  <c r="X30" i="49"/>
  <c r="V31" i="40"/>
  <c r="W31" i="41"/>
  <c r="W30" i="44"/>
  <c r="W31" i="45"/>
  <c r="O32" i="30"/>
  <c r="O31" i="30"/>
  <c r="O30" i="30"/>
  <c r="Y7" i="40"/>
  <c r="Y8" i="40" s="1"/>
  <c r="Y9" i="40" s="1"/>
  <c r="Y10" i="40" s="1"/>
  <c r="Y11" i="40" s="1"/>
  <c r="Y12" i="40" s="1"/>
  <c r="Y13" i="40" s="1"/>
  <c r="Y14" i="40" s="1"/>
  <c r="Y15" i="40" s="1"/>
  <c r="Y16" i="40" s="1"/>
  <c r="Y17" i="40" s="1"/>
  <c r="Y18" i="40" s="1"/>
  <c r="Y19" i="40" s="1"/>
  <c r="Y20" i="40" s="1"/>
  <c r="Y21" i="40" s="1"/>
  <c r="Y22" i="40" s="1"/>
  <c r="Y23" i="40" s="1"/>
  <c r="Y24" i="40" s="1"/>
  <c r="Y25" i="40" s="1"/>
  <c r="Y26" i="40" s="1"/>
  <c r="Y27" i="40" s="1"/>
  <c r="Y28" i="40" s="1"/>
  <c r="Y29" i="40" s="1"/>
  <c r="Y31" i="40"/>
  <c r="N32" i="34"/>
  <c r="T6" i="44"/>
  <c r="O32" i="44"/>
  <c r="O31" i="44"/>
  <c r="O30" i="44"/>
  <c r="Y7" i="36"/>
  <c r="Y8" i="36" s="1"/>
  <c r="Y9" i="36" s="1"/>
  <c r="Y10" i="36" s="1"/>
  <c r="Y11" i="36" s="1"/>
  <c r="Y12" i="36" s="1"/>
  <c r="Y13" i="36" s="1"/>
  <c r="Y14" i="36" s="1"/>
  <c r="Y15" i="36" s="1"/>
  <c r="Y16" i="36" s="1"/>
  <c r="Y17" i="36" s="1"/>
  <c r="Y18" i="36" s="1"/>
  <c r="Y19" i="36" s="1"/>
  <c r="Y20" i="36" s="1"/>
  <c r="Y21" i="36" s="1"/>
  <c r="Y22" i="36" s="1"/>
  <c r="Y23" i="36" s="1"/>
  <c r="Y24" i="36" s="1"/>
  <c r="Y25" i="36" s="1"/>
  <c r="Y26" i="36" s="1"/>
  <c r="Y27" i="36" s="1"/>
  <c r="Y28" i="36" s="1"/>
  <c r="Y29" i="36" s="1"/>
  <c r="Y32" i="36"/>
  <c r="V8" i="28"/>
  <c r="V9" i="28" s="1"/>
  <c r="V10" i="28" s="1"/>
  <c r="V11" i="28" s="1"/>
  <c r="V12" i="28" s="1"/>
  <c r="V13" i="28" s="1"/>
  <c r="V14" i="28" s="1"/>
  <c r="V15" i="28" s="1"/>
  <c r="V16" i="28" s="1"/>
  <c r="V17" i="28" s="1"/>
  <c r="V18" i="28" s="1"/>
  <c r="V19" i="28" s="1"/>
  <c r="V20" i="28" s="1"/>
  <c r="V21" i="28" s="1"/>
  <c r="V22" i="28" s="1"/>
  <c r="V23" i="28" s="1"/>
  <c r="V24" i="28" s="1"/>
  <c r="V25" i="28" s="1"/>
  <c r="V26" i="28" s="1"/>
  <c r="V27" i="28" s="1"/>
  <c r="V28" i="28" s="1"/>
  <c r="V29" i="28" s="1"/>
  <c r="V30" i="28" s="1"/>
  <c r="V33" i="28"/>
  <c r="AA10" i="30"/>
  <c r="AC10" i="30" s="1"/>
  <c r="N32" i="31"/>
  <c r="N31" i="31"/>
  <c r="N30" i="31"/>
  <c r="N32" i="33"/>
  <c r="N31" i="33"/>
  <c r="N30" i="33"/>
  <c r="T10" i="34"/>
  <c r="M10" i="34" s="1"/>
  <c r="S6" i="35"/>
  <c r="O32" i="35"/>
  <c r="O31" i="35"/>
  <c r="O30" i="35"/>
  <c r="T6" i="38"/>
  <c r="O32" i="38"/>
  <c r="O31" i="38"/>
  <c r="O30" i="38"/>
  <c r="N32" i="40"/>
  <c r="N31" i="40"/>
  <c r="N30" i="40"/>
  <c r="T6" i="41"/>
  <c r="O32" i="41"/>
  <c r="O31" i="41"/>
  <c r="O30" i="41"/>
  <c r="Y7" i="46"/>
  <c r="Y8" i="46" s="1"/>
  <c r="Y9" i="46" s="1"/>
  <c r="Y10" i="46" s="1"/>
  <c r="Y11" i="46" s="1"/>
  <c r="Y12" i="46" s="1"/>
  <c r="Y13" i="46" s="1"/>
  <c r="Y14" i="46" s="1"/>
  <c r="Y15" i="46" s="1"/>
  <c r="Y16" i="46" s="1"/>
  <c r="Y17" i="46" s="1"/>
  <c r="Y18" i="46" s="1"/>
  <c r="Y19" i="46" s="1"/>
  <c r="Y20" i="46" s="1"/>
  <c r="Y21" i="46" s="1"/>
  <c r="Y22" i="46" s="1"/>
  <c r="Y23" i="46" s="1"/>
  <c r="Y24" i="46" s="1"/>
  <c r="Y25" i="46" s="1"/>
  <c r="Y26" i="46" s="1"/>
  <c r="Y27" i="46" s="1"/>
  <c r="Y28" i="46" s="1"/>
  <c r="Y29" i="46" s="1"/>
  <c r="Y31" i="46"/>
  <c r="T6" i="51"/>
  <c r="M6" i="51" s="1"/>
  <c r="O31" i="51"/>
  <c r="V31" i="36"/>
  <c r="X32" i="35"/>
  <c r="W32" i="32"/>
  <c r="V31" i="30"/>
  <c r="W32" i="40"/>
  <c r="W32" i="35"/>
  <c r="W32" i="33"/>
  <c r="W31" i="31"/>
  <c r="V30" i="38"/>
  <c r="W32" i="43"/>
  <c r="X32" i="39"/>
  <c r="V30" i="35"/>
  <c r="R33" i="34"/>
  <c r="R32" i="34"/>
  <c r="R31" i="34"/>
  <c r="W31" i="34"/>
  <c r="V30" i="43"/>
  <c r="X32" i="40"/>
  <c r="W30" i="38"/>
  <c r="Y32" i="35"/>
  <c r="W32" i="46"/>
  <c r="W32" i="48"/>
  <c r="X31" i="51"/>
  <c r="V32" i="46"/>
  <c r="X30" i="44"/>
  <c r="W32" i="51"/>
  <c r="X31" i="49"/>
  <c r="V32" i="40"/>
  <c r="W32" i="41"/>
  <c r="W31" i="44"/>
  <c r="W32" i="45"/>
  <c r="X32" i="31"/>
  <c r="R32" i="30"/>
  <c r="R31" i="30"/>
  <c r="R30" i="30"/>
  <c r="Y7" i="33"/>
  <c r="Y8" i="33" s="1"/>
  <c r="Y9" i="33" s="1"/>
  <c r="Y10" i="33" s="1"/>
  <c r="Y11" i="33" s="1"/>
  <c r="Y12" i="33" s="1"/>
  <c r="Y13" i="33" s="1"/>
  <c r="Y14" i="33" s="1"/>
  <c r="Y15" i="33" s="1"/>
  <c r="Y16" i="33" s="1"/>
  <c r="Y17" i="33" s="1"/>
  <c r="Y18" i="33" s="1"/>
  <c r="Y19" i="33" s="1"/>
  <c r="Y20" i="33" s="1"/>
  <c r="Y21" i="33" s="1"/>
  <c r="Y22" i="33" s="1"/>
  <c r="Y23" i="33" s="1"/>
  <c r="Y24" i="33" s="1"/>
  <c r="Y25" i="33" s="1"/>
  <c r="Y26" i="33" s="1"/>
  <c r="Y27" i="33" s="1"/>
  <c r="Y28" i="33" s="1"/>
  <c r="Y29" i="33" s="1"/>
  <c r="Y32" i="33"/>
  <c r="O32" i="48"/>
  <c r="O31" i="48"/>
  <c r="O30" i="48"/>
  <c r="Y7" i="47"/>
  <c r="Y8" i="47" s="1"/>
  <c r="Y9" i="47" s="1"/>
  <c r="Y10" i="47" s="1"/>
  <c r="Y11" i="47" s="1"/>
  <c r="Y12" i="47" s="1"/>
  <c r="Y13" i="47" s="1"/>
  <c r="Y14" i="47" s="1"/>
  <c r="Y15" i="47" s="1"/>
  <c r="Y16" i="47" s="1"/>
  <c r="Y17" i="47" s="1"/>
  <c r="Y18" i="47" s="1"/>
  <c r="Y19" i="47" s="1"/>
  <c r="Y20" i="47" s="1"/>
  <c r="Y21" i="47" s="1"/>
  <c r="Y22" i="47" s="1"/>
  <c r="Y23" i="47" s="1"/>
  <c r="Y24" i="47" s="1"/>
  <c r="Y25" i="47" s="1"/>
  <c r="Y26" i="47" s="1"/>
  <c r="Y27" i="47" s="1"/>
  <c r="Y28" i="47" s="1"/>
  <c r="Y29" i="47" s="1"/>
  <c r="Y7" i="51"/>
  <c r="Y8" i="51" s="1"/>
  <c r="Y9" i="51" s="1"/>
  <c r="Y10" i="51" s="1"/>
  <c r="Y11" i="51" s="1"/>
  <c r="Y12" i="51" s="1"/>
  <c r="Y13" i="51" s="1"/>
  <c r="Y14" i="51" s="1"/>
  <c r="Y15" i="51" s="1"/>
  <c r="Y16" i="51" s="1"/>
  <c r="Y17" i="51" s="1"/>
  <c r="Y18" i="51" s="1"/>
  <c r="Y19" i="51" s="1"/>
  <c r="Y20" i="51" s="1"/>
  <c r="Y21" i="51" s="1"/>
  <c r="Y22" i="51" s="1"/>
  <c r="Y23" i="51" s="1"/>
  <c r="Y24" i="51" s="1"/>
  <c r="Y25" i="51" s="1"/>
  <c r="Y26" i="51" s="1"/>
  <c r="Y27" i="51" s="1"/>
  <c r="Y28" i="51" s="1"/>
  <c r="Y29" i="51" s="1"/>
  <c r="W32" i="44"/>
  <c r="O32" i="33"/>
  <c r="O31" i="33"/>
  <c r="O30" i="33"/>
  <c r="O32" i="37"/>
  <c r="O31" i="37"/>
  <c r="O30" i="37"/>
  <c r="N32" i="41"/>
  <c r="N31" i="41"/>
  <c r="N30" i="41"/>
  <c r="O32" i="43"/>
  <c r="O31" i="43"/>
  <c r="O30" i="43"/>
  <c r="Y7" i="50"/>
  <c r="Y8" i="50" s="1"/>
  <c r="Y9" i="50" s="1"/>
  <c r="Y10" i="50" s="1"/>
  <c r="Y11" i="50" s="1"/>
  <c r="Y12" i="50" s="1"/>
  <c r="Y13" i="50" s="1"/>
  <c r="Y14" i="50" s="1"/>
  <c r="Y15" i="50" s="1"/>
  <c r="Y16" i="50" s="1"/>
  <c r="Y17" i="50" s="1"/>
  <c r="Y18" i="50" s="1"/>
  <c r="Y19" i="50" s="1"/>
  <c r="Y20" i="50" s="1"/>
  <c r="Y21" i="50" s="1"/>
  <c r="Y22" i="50" s="1"/>
  <c r="Y23" i="50" s="1"/>
  <c r="Y24" i="50" s="1"/>
  <c r="Y25" i="50" s="1"/>
  <c r="Y26" i="50" s="1"/>
  <c r="Y27" i="50" s="1"/>
  <c r="Y28" i="50" s="1"/>
  <c r="Y29" i="50" s="1"/>
  <c r="T6" i="42"/>
  <c r="O32" i="42"/>
  <c r="O31" i="42"/>
  <c r="O30" i="42"/>
  <c r="R32" i="44"/>
  <c r="R31" i="44"/>
  <c r="R30" i="44"/>
  <c r="X8" i="28"/>
  <c r="X9" i="28" s="1"/>
  <c r="X10" i="28" s="1"/>
  <c r="X11" i="28" s="1"/>
  <c r="X12" i="28" s="1"/>
  <c r="X13" i="28" s="1"/>
  <c r="X14" i="28" s="1"/>
  <c r="X15" i="28" s="1"/>
  <c r="X16" i="28" s="1"/>
  <c r="X17" i="28" s="1"/>
  <c r="X18" i="28" s="1"/>
  <c r="X19" i="28" s="1"/>
  <c r="X20" i="28" s="1"/>
  <c r="X21" i="28" s="1"/>
  <c r="X22" i="28" s="1"/>
  <c r="X23" i="28" s="1"/>
  <c r="X24" i="28" s="1"/>
  <c r="X25" i="28" s="1"/>
  <c r="X26" i="28" s="1"/>
  <c r="X27" i="28" s="1"/>
  <c r="X28" i="28" s="1"/>
  <c r="X29" i="28" s="1"/>
  <c r="X30" i="28" s="1"/>
  <c r="X33" i="28"/>
  <c r="S8" i="32"/>
  <c r="Y7" i="32"/>
  <c r="Y8" i="32" s="1"/>
  <c r="Y9" i="32" s="1"/>
  <c r="Y10" i="32" s="1"/>
  <c r="Y11" i="32" s="1"/>
  <c r="Y12" i="32" s="1"/>
  <c r="Y13" i="32" s="1"/>
  <c r="Y14" i="32" s="1"/>
  <c r="Y15" i="32" s="1"/>
  <c r="Y16" i="32" s="1"/>
  <c r="Y17" i="32" s="1"/>
  <c r="Y18" i="32" s="1"/>
  <c r="Y19" i="32" s="1"/>
  <c r="Y20" i="32" s="1"/>
  <c r="Y21" i="32" s="1"/>
  <c r="Y22" i="32" s="1"/>
  <c r="Y23" i="32" s="1"/>
  <c r="Y24" i="32" s="1"/>
  <c r="Y25" i="32" s="1"/>
  <c r="Y26" i="32" s="1"/>
  <c r="Y27" i="32" s="1"/>
  <c r="Y28" i="32" s="1"/>
  <c r="Y29" i="32" s="1"/>
  <c r="Y8" i="34"/>
  <c r="Y9" i="34" s="1"/>
  <c r="Y10" i="34" s="1"/>
  <c r="Y11" i="34" s="1"/>
  <c r="Y12" i="34" s="1"/>
  <c r="Y13" i="34" s="1"/>
  <c r="Y14" i="34" s="1"/>
  <c r="Y15" i="34" s="1"/>
  <c r="Y16" i="34" s="1"/>
  <c r="Y17" i="34" s="1"/>
  <c r="Y18" i="34" s="1"/>
  <c r="Y19" i="34" s="1"/>
  <c r="Y20" i="34" s="1"/>
  <c r="Y21" i="34" s="1"/>
  <c r="Y22" i="34" s="1"/>
  <c r="Y23" i="34" s="1"/>
  <c r="Y24" i="34" s="1"/>
  <c r="Y25" i="34" s="1"/>
  <c r="Y26" i="34" s="1"/>
  <c r="Y27" i="34" s="1"/>
  <c r="Y28" i="34" s="1"/>
  <c r="Y29" i="34" s="1"/>
  <c r="Y30" i="34" s="1"/>
  <c r="Y33" i="34"/>
  <c r="AA5" i="37"/>
  <c r="AC5" i="37" s="1"/>
  <c r="R6" i="37"/>
  <c r="N32" i="37"/>
  <c r="N31" i="37"/>
  <c r="N30" i="37"/>
  <c r="S14" i="38"/>
  <c r="AA8" i="41"/>
  <c r="AC8" i="41" s="1"/>
  <c r="AB8" i="42"/>
  <c r="AD8" i="42" s="1"/>
  <c r="Y7" i="43"/>
  <c r="Y8" i="43" s="1"/>
  <c r="Y9" i="43" s="1"/>
  <c r="Y10" i="43" s="1"/>
  <c r="Y11" i="43" s="1"/>
  <c r="Y12" i="43" s="1"/>
  <c r="Y13" i="43" s="1"/>
  <c r="Y14" i="43" s="1"/>
  <c r="Y15" i="43" s="1"/>
  <c r="Y16" i="43" s="1"/>
  <c r="Y17" i="43" s="1"/>
  <c r="Y18" i="43" s="1"/>
  <c r="Y19" i="43" s="1"/>
  <c r="Y20" i="43" s="1"/>
  <c r="Y21" i="43" s="1"/>
  <c r="Y22" i="43" s="1"/>
  <c r="Y23" i="43" s="1"/>
  <c r="Y24" i="43" s="1"/>
  <c r="Y25" i="43" s="1"/>
  <c r="Y26" i="43" s="1"/>
  <c r="Y27" i="43" s="1"/>
  <c r="Y28" i="43" s="1"/>
  <c r="Y29" i="43" s="1"/>
  <c r="N32" i="44"/>
  <c r="N31" i="44"/>
  <c r="N30" i="44"/>
  <c r="S11" i="48"/>
  <c r="O30" i="49"/>
  <c r="O31" i="49"/>
  <c r="O32" i="49"/>
  <c r="V30" i="48"/>
  <c r="X31" i="33"/>
  <c r="V30" i="49"/>
  <c r="X31" i="43"/>
  <c r="X31" i="41"/>
  <c r="V32" i="38"/>
  <c r="W30" i="42"/>
  <c r="X30" i="38"/>
  <c r="V32" i="35"/>
  <c r="V30" i="31"/>
  <c r="W33" i="34"/>
  <c r="V32" i="43"/>
  <c r="V31" i="41"/>
  <c r="W30" i="30"/>
  <c r="X30" i="47"/>
  <c r="W30" i="37"/>
  <c r="V30" i="47"/>
  <c r="X30" i="32"/>
  <c r="X30" i="45"/>
  <c r="X30" i="36"/>
  <c r="X30" i="30"/>
  <c r="X30" i="50"/>
  <c r="W30" i="36"/>
  <c r="W32" i="49"/>
  <c r="V30" i="33"/>
  <c r="X30" i="46"/>
  <c r="W8" i="28"/>
  <c r="W9" i="28" s="1"/>
  <c r="W10" i="28" s="1"/>
  <c r="W11" i="28" s="1"/>
  <c r="W12" i="28" s="1"/>
  <c r="W13" i="28" s="1"/>
  <c r="W14" i="28" s="1"/>
  <c r="W15" i="28" s="1"/>
  <c r="W16" i="28" s="1"/>
  <c r="W17" i="28" s="1"/>
  <c r="W18" i="28" s="1"/>
  <c r="W19" i="28" s="1"/>
  <c r="W20" i="28" s="1"/>
  <c r="W21" i="28" s="1"/>
  <c r="W22" i="28" s="1"/>
  <c r="W23" i="28" s="1"/>
  <c r="W24" i="28" s="1"/>
  <c r="W25" i="28" s="1"/>
  <c r="W26" i="28" s="1"/>
  <c r="W27" i="28" s="1"/>
  <c r="W28" i="28" s="1"/>
  <c r="W29" i="28" s="1"/>
  <c r="W30" i="28" s="1"/>
  <c r="N32" i="36"/>
  <c r="N31" i="36"/>
  <c r="N30" i="36"/>
  <c r="S12" i="32"/>
  <c r="T9" i="37"/>
  <c r="M9" i="37" s="1"/>
  <c r="AA9" i="37" s="1"/>
  <c r="AC9" i="37" s="1"/>
  <c r="O32" i="39"/>
  <c r="O31" i="39"/>
  <c r="O30" i="39"/>
  <c r="Y7" i="39"/>
  <c r="Y8" i="39" s="1"/>
  <c r="Y9" i="39" s="1"/>
  <c r="Y10" i="39" s="1"/>
  <c r="Y11" i="39" s="1"/>
  <c r="Y12" i="39" s="1"/>
  <c r="Y13" i="39" s="1"/>
  <c r="Y14" i="39" s="1"/>
  <c r="Y15" i="39" s="1"/>
  <c r="Y16" i="39" s="1"/>
  <c r="Y17" i="39" s="1"/>
  <c r="Y18" i="39" s="1"/>
  <c r="Y19" i="39" s="1"/>
  <c r="Y20" i="39" s="1"/>
  <c r="Y21" i="39" s="1"/>
  <c r="Y22" i="39" s="1"/>
  <c r="Y23" i="39" s="1"/>
  <c r="Y24" i="39" s="1"/>
  <c r="Y25" i="39" s="1"/>
  <c r="Y26" i="39" s="1"/>
  <c r="Y27" i="39" s="1"/>
  <c r="Y28" i="39" s="1"/>
  <c r="Y29" i="39" s="1"/>
  <c r="O32" i="40"/>
  <c r="O31" i="40"/>
  <c r="O30" i="40"/>
  <c r="R6" i="41"/>
  <c r="R32" i="42"/>
  <c r="R31" i="42"/>
  <c r="R30" i="42"/>
  <c r="T28" i="43"/>
  <c r="M28" i="43" s="1"/>
  <c r="N32" i="50"/>
  <c r="N31" i="50"/>
  <c r="N30" i="50"/>
  <c r="R6" i="51"/>
  <c r="R31" i="51" s="1"/>
  <c r="N30" i="51"/>
  <c r="N31" i="51"/>
  <c r="V31" i="48"/>
  <c r="V30" i="45"/>
  <c r="Y7" i="41"/>
  <c r="Y8" i="41" s="1"/>
  <c r="Y9" i="41" s="1"/>
  <c r="Y10" i="41" s="1"/>
  <c r="Y11" i="41" s="1"/>
  <c r="Y12" i="41" s="1"/>
  <c r="Y13" i="41" s="1"/>
  <c r="Y14" i="41" s="1"/>
  <c r="Y15" i="41" s="1"/>
  <c r="Y16" i="41" s="1"/>
  <c r="Y17" i="41" s="1"/>
  <c r="Y18" i="41" s="1"/>
  <c r="Y19" i="41" s="1"/>
  <c r="Y20" i="41" s="1"/>
  <c r="Y21" i="41" s="1"/>
  <c r="Y22" i="41" s="1"/>
  <c r="Y23" i="41" s="1"/>
  <c r="Y24" i="41" s="1"/>
  <c r="Y25" i="41" s="1"/>
  <c r="Y26" i="41" s="1"/>
  <c r="Y27" i="41" s="1"/>
  <c r="Y28" i="41" s="1"/>
  <c r="Y29" i="41" s="1"/>
  <c r="X32" i="33"/>
  <c r="V30" i="50"/>
  <c r="V30" i="32"/>
  <c r="W31" i="42"/>
  <c r="X31" i="38"/>
  <c r="V31" i="31"/>
  <c r="V32" i="41"/>
  <c r="W30" i="39"/>
  <c r="W31" i="30"/>
  <c r="X31" i="47"/>
  <c r="W31" i="37"/>
  <c r="V31" i="47"/>
  <c r="X31" i="32"/>
  <c r="W32" i="47"/>
  <c r="X31" i="45"/>
  <c r="X31" i="36"/>
  <c r="X31" i="34"/>
  <c r="X31" i="30"/>
  <c r="X31" i="50"/>
  <c r="W31" i="36"/>
  <c r="X30" i="37"/>
  <c r="W30" i="49"/>
  <c r="V31" i="33"/>
  <c r="X31" i="46"/>
  <c r="N32" i="38"/>
  <c r="N31" i="38"/>
  <c r="N30" i="38"/>
  <c r="T9" i="42"/>
  <c r="M9" i="42" s="1"/>
  <c r="N32" i="30"/>
  <c r="N31" i="30"/>
  <c r="N30" i="30"/>
  <c r="N32" i="32"/>
  <c r="N31" i="32"/>
  <c r="N30" i="32"/>
  <c r="S9" i="32"/>
  <c r="T29" i="34"/>
  <c r="M29" i="34" s="1"/>
  <c r="AA8" i="36"/>
  <c r="AC8" i="36" s="1"/>
  <c r="N32" i="42"/>
  <c r="N31" i="42"/>
  <c r="N30" i="42"/>
  <c r="N32" i="43"/>
  <c r="N31" i="43"/>
  <c r="N30" i="43"/>
  <c r="S6" i="44"/>
  <c r="O32" i="45"/>
  <c r="O31" i="45"/>
  <c r="O30" i="45"/>
  <c r="N32" i="47"/>
  <c r="N31" i="47"/>
  <c r="N30" i="47"/>
  <c r="S22" i="49"/>
  <c r="T6" i="50"/>
  <c r="O32" i="50"/>
  <c r="O31" i="50"/>
  <c r="O30" i="50"/>
  <c r="V32" i="48"/>
  <c r="V31" i="45"/>
  <c r="V31" i="50"/>
  <c r="V31" i="32"/>
  <c r="V30" i="39"/>
  <c r="W32" i="42"/>
  <c r="X32" i="38"/>
  <c r="V32" i="31"/>
  <c r="V30" i="51"/>
  <c r="W31" i="39"/>
  <c r="W32" i="30"/>
  <c r="X32" i="47"/>
  <c r="W32" i="37"/>
  <c r="V32" i="47"/>
  <c r="X32" i="32"/>
  <c r="X32" i="45"/>
  <c r="X32" i="36"/>
  <c r="X32" i="34"/>
  <c r="X32" i="30"/>
  <c r="X32" i="50"/>
  <c r="W32" i="36"/>
  <c r="X31" i="37"/>
  <c r="W31" i="49"/>
  <c r="V32" i="33"/>
  <c r="X32" i="46"/>
  <c r="Y7" i="30"/>
  <c r="Y8" i="30" s="1"/>
  <c r="Y9" i="30" s="1"/>
  <c r="Y10" i="30" s="1"/>
  <c r="Y11" i="30" s="1"/>
  <c r="Y12" i="30" s="1"/>
  <c r="Y13" i="30" s="1"/>
  <c r="Y14" i="30" s="1"/>
  <c r="Y15" i="30" s="1"/>
  <c r="Y16" i="30" s="1"/>
  <c r="Y17" i="30" s="1"/>
  <c r="Y18" i="30" s="1"/>
  <c r="Y19" i="30" s="1"/>
  <c r="Y20" i="30" s="1"/>
  <c r="Y21" i="30" s="1"/>
  <c r="Y22" i="30" s="1"/>
  <c r="Y23" i="30" s="1"/>
  <c r="Y24" i="30" s="1"/>
  <c r="Y25" i="30" s="1"/>
  <c r="Y26" i="30" s="1"/>
  <c r="Y27" i="30" s="1"/>
  <c r="Y28" i="30" s="1"/>
  <c r="Y29" i="30" s="1"/>
  <c r="Y32" i="30"/>
  <c r="Y31" i="30"/>
  <c r="Y7" i="31"/>
  <c r="Y8" i="31" s="1"/>
  <c r="Y9" i="31" s="1"/>
  <c r="Y10" i="31" s="1"/>
  <c r="Y11" i="31" s="1"/>
  <c r="Y12" i="31" s="1"/>
  <c r="Y13" i="31" s="1"/>
  <c r="Y14" i="31" s="1"/>
  <c r="Y15" i="31" s="1"/>
  <c r="Y16" i="31" s="1"/>
  <c r="Y17" i="31" s="1"/>
  <c r="Y18" i="31" s="1"/>
  <c r="Y19" i="31" s="1"/>
  <c r="Y20" i="31" s="1"/>
  <c r="Y21" i="31" s="1"/>
  <c r="Y22" i="31" s="1"/>
  <c r="Y23" i="31" s="1"/>
  <c r="Y24" i="31" s="1"/>
  <c r="Y25" i="31" s="1"/>
  <c r="Y26" i="31" s="1"/>
  <c r="Y27" i="31" s="1"/>
  <c r="Y28" i="31" s="1"/>
  <c r="Y29" i="31" s="1"/>
  <c r="Y32" i="31"/>
  <c r="Y31" i="31"/>
  <c r="N32" i="35"/>
  <c r="N31" i="35"/>
  <c r="N30" i="35"/>
  <c r="T6" i="37"/>
  <c r="N32" i="39"/>
  <c r="N31" i="39"/>
  <c r="N30" i="39"/>
  <c r="N32" i="45"/>
  <c r="N31" i="45"/>
  <c r="N30" i="45"/>
  <c r="R6" i="46"/>
  <c r="N32" i="46"/>
  <c r="N31" i="46"/>
  <c r="N30" i="46"/>
  <c r="O32" i="47"/>
  <c r="O31" i="47"/>
  <c r="O30" i="47"/>
  <c r="N32" i="48"/>
  <c r="N31" i="48"/>
  <c r="N30" i="48"/>
  <c r="R32" i="49"/>
  <c r="R30" i="49"/>
  <c r="R31" i="49"/>
  <c r="V32" i="45"/>
  <c r="O32" i="32"/>
  <c r="O31" i="32"/>
  <c r="O30" i="32"/>
  <c r="V32" i="50"/>
  <c r="V32" i="32"/>
  <c r="N31" i="34"/>
  <c r="W32" i="39"/>
  <c r="Y7" i="45"/>
  <c r="Y8" i="45" s="1"/>
  <c r="Y9" i="45" s="1"/>
  <c r="Y10" i="45" s="1"/>
  <c r="Y11" i="45" s="1"/>
  <c r="Y12" i="45" s="1"/>
  <c r="Y13" i="45" s="1"/>
  <c r="Y14" i="45" s="1"/>
  <c r="Y15" i="45" s="1"/>
  <c r="Y16" i="45" s="1"/>
  <c r="Y17" i="45" s="1"/>
  <c r="Y18" i="45" s="1"/>
  <c r="Y19" i="45" s="1"/>
  <c r="Y20" i="45" s="1"/>
  <c r="Y21" i="45" s="1"/>
  <c r="Y22" i="45" s="1"/>
  <c r="Y23" i="45" s="1"/>
  <c r="Y24" i="45" s="1"/>
  <c r="Y25" i="45" s="1"/>
  <c r="Y26" i="45" s="1"/>
  <c r="Y27" i="45" s="1"/>
  <c r="Y28" i="45" s="1"/>
  <c r="Y29" i="45" s="1"/>
  <c r="Y32" i="45"/>
  <c r="X33" i="34"/>
  <c r="Q29" i="52"/>
  <c r="Q26" i="52"/>
  <c r="Q23" i="52"/>
  <c r="Q20" i="52"/>
  <c r="Q17" i="52"/>
  <c r="Q27" i="52"/>
  <c r="Q24" i="52"/>
  <c r="Q21" i="52"/>
  <c r="Q18" i="52"/>
  <c r="Q28" i="52"/>
  <c r="Q25" i="52"/>
  <c r="Q22" i="52"/>
  <c r="Q19" i="52"/>
  <c r="Q16" i="52"/>
  <c r="Q13" i="52"/>
  <c r="Q10" i="52"/>
  <c r="Q7" i="52"/>
  <c r="Q6" i="52"/>
  <c r="Q14" i="52"/>
  <c r="Q11" i="52"/>
  <c r="Q8" i="52"/>
  <c r="Q12" i="52"/>
  <c r="Q15" i="52"/>
  <c r="Q9" i="52"/>
  <c r="Q5" i="52"/>
  <c r="AB30" i="52"/>
  <c r="AB31" i="52"/>
  <c r="AB32" i="52"/>
  <c r="AD6" i="52"/>
  <c r="AA32" i="52"/>
  <c r="AA30" i="52"/>
  <c r="AA31" i="52"/>
  <c r="AC6" i="52"/>
  <c r="S8" i="51"/>
  <c r="T8" i="51"/>
  <c r="M8" i="51" s="1"/>
  <c r="T23" i="51"/>
  <c r="M23" i="51" s="1"/>
  <c r="S23" i="51"/>
  <c r="T19" i="51"/>
  <c r="M19" i="51" s="1"/>
  <c r="S19" i="51"/>
  <c r="T14" i="51"/>
  <c r="M14" i="51" s="1"/>
  <c r="S14" i="51"/>
  <c r="S18" i="51"/>
  <c r="T18" i="51"/>
  <c r="M18" i="51" s="1"/>
  <c r="S28" i="51"/>
  <c r="T28" i="51"/>
  <c r="M28" i="51" s="1"/>
  <c r="AB9" i="51"/>
  <c r="AD9" i="51" s="1"/>
  <c r="AA9" i="51"/>
  <c r="AC9" i="51" s="1"/>
  <c r="S27" i="51"/>
  <c r="T27" i="51"/>
  <c r="M27" i="51" s="1"/>
  <c r="R30" i="51"/>
  <c r="R32" i="51"/>
  <c r="N32" i="51"/>
  <c r="T26" i="51"/>
  <c r="M26" i="51" s="1"/>
  <c r="S26" i="51"/>
  <c r="T17" i="51"/>
  <c r="M17" i="51" s="1"/>
  <c r="S17" i="51"/>
  <c r="S15" i="51"/>
  <c r="T15" i="51"/>
  <c r="M15" i="51" s="1"/>
  <c r="O32" i="51"/>
  <c r="S25" i="51"/>
  <c r="T25" i="51"/>
  <c r="M25" i="51" s="1"/>
  <c r="T7" i="51"/>
  <c r="S7" i="51"/>
  <c r="T29" i="51"/>
  <c r="M29" i="51" s="1"/>
  <c r="S29" i="51"/>
  <c r="T20" i="51"/>
  <c r="M20" i="51" s="1"/>
  <c r="S20" i="51"/>
  <c r="T16" i="51"/>
  <c r="M16" i="51" s="1"/>
  <c r="S16" i="51"/>
  <c r="S21" i="51"/>
  <c r="T21" i="51"/>
  <c r="M21" i="51" s="1"/>
  <c r="O30" i="51"/>
  <c r="S22" i="51"/>
  <c r="T22" i="51"/>
  <c r="M22" i="51" s="1"/>
  <c r="T13" i="51"/>
  <c r="M13" i="51" s="1"/>
  <c r="S13" i="51"/>
  <c r="T10" i="51"/>
  <c r="M10" i="51" s="1"/>
  <c r="S10" i="51"/>
  <c r="S24" i="51"/>
  <c r="T24" i="51"/>
  <c r="M24" i="51" s="1"/>
  <c r="AB6" i="51"/>
  <c r="AA6" i="51"/>
  <c r="S6" i="50"/>
  <c r="S28" i="50"/>
  <c r="T28" i="50"/>
  <c r="M28" i="50" s="1"/>
  <c r="S19" i="50"/>
  <c r="T19" i="50"/>
  <c r="M19" i="50" s="1"/>
  <c r="T27" i="50"/>
  <c r="M27" i="50" s="1"/>
  <c r="S27" i="50"/>
  <c r="T16" i="50"/>
  <c r="M16" i="50" s="1"/>
  <c r="S16" i="50"/>
  <c r="S13" i="50"/>
  <c r="T13" i="50"/>
  <c r="M13" i="50" s="1"/>
  <c r="T29" i="50"/>
  <c r="M29" i="50" s="1"/>
  <c r="S29" i="50"/>
  <c r="T20" i="50"/>
  <c r="M20" i="50" s="1"/>
  <c r="S20" i="50"/>
  <c r="T11" i="50"/>
  <c r="M11" i="50" s="1"/>
  <c r="S11" i="50"/>
  <c r="M6" i="50"/>
  <c r="S25" i="50"/>
  <c r="T25" i="50"/>
  <c r="M25" i="50" s="1"/>
  <c r="T21" i="50"/>
  <c r="M21" i="50" s="1"/>
  <c r="S21" i="50"/>
  <c r="T15" i="50"/>
  <c r="M15" i="50" s="1"/>
  <c r="S15" i="50"/>
  <c r="S7" i="50"/>
  <c r="T7" i="50"/>
  <c r="M7" i="50" s="1"/>
  <c r="T26" i="50"/>
  <c r="M26" i="50" s="1"/>
  <c r="S26" i="50"/>
  <c r="T14" i="50"/>
  <c r="M14" i="50" s="1"/>
  <c r="S14" i="50"/>
  <c r="AB9" i="50"/>
  <c r="AD9" i="50" s="1"/>
  <c r="AA9" i="50"/>
  <c r="AC9" i="50" s="1"/>
  <c r="S22" i="50"/>
  <c r="T22" i="50"/>
  <c r="M22" i="50" s="1"/>
  <c r="T24" i="50"/>
  <c r="M24" i="50" s="1"/>
  <c r="S24" i="50"/>
  <c r="T18" i="50"/>
  <c r="M18" i="50" s="1"/>
  <c r="S18" i="50"/>
  <c r="S17" i="50"/>
  <c r="T17" i="50"/>
  <c r="M17" i="50" s="1"/>
  <c r="S10" i="50"/>
  <c r="T10" i="50"/>
  <c r="M10" i="50" s="1"/>
  <c r="R6" i="50"/>
  <c r="T23" i="50"/>
  <c r="M23" i="50" s="1"/>
  <c r="S23" i="50"/>
  <c r="T8" i="50"/>
  <c r="M8" i="50" s="1"/>
  <c r="S8" i="50"/>
  <c r="AB12" i="50"/>
  <c r="AD12" i="50" s="1"/>
  <c r="AA12" i="50"/>
  <c r="AC12" i="50" s="1"/>
  <c r="T29" i="49"/>
  <c r="M29" i="49" s="1"/>
  <c r="S29" i="49"/>
  <c r="T10" i="49"/>
  <c r="M10" i="49" s="1"/>
  <c r="S10" i="49"/>
  <c r="S27" i="49"/>
  <c r="T27" i="49"/>
  <c r="M27" i="49" s="1"/>
  <c r="T19" i="49"/>
  <c r="M19" i="49" s="1"/>
  <c r="S19" i="49"/>
  <c r="S14" i="49"/>
  <c r="T14" i="49"/>
  <c r="M14" i="49" s="1"/>
  <c r="S21" i="49"/>
  <c r="T21" i="49"/>
  <c r="M21" i="49" s="1"/>
  <c r="AB8" i="49"/>
  <c r="AD8" i="49" s="1"/>
  <c r="AA8" i="49"/>
  <c r="AC8" i="49" s="1"/>
  <c r="T23" i="49"/>
  <c r="M23" i="49" s="1"/>
  <c r="S23" i="49"/>
  <c r="T7" i="49"/>
  <c r="M7" i="49" s="1"/>
  <c r="S7" i="49"/>
  <c r="T17" i="49"/>
  <c r="M17" i="49" s="1"/>
  <c r="S17" i="49"/>
  <c r="S28" i="49"/>
  <c r="T28" i="49"/>
  <c r="M28" i="49" s="1"/>
  <c r="S18" i="49"/>
  <c r="T18" i="49"/>
  <c r="M18" i="49" s="1"/>
  <c r="T12" i="49"/>
  <c r="M12" i="49" s="1"/>
  <c r="S12" i="49"/>
  <c r="T6" i="49"/>
  <c r="S6" i="49"/>
  <c r="AA22" i="49"/>
  <c r="AC22" i="49" s="1"/>
  <c r="AB22" i="49"/>
  <c r="AD22" i="49" s="1"/>
  <c r="T26" i="49"/>
  <c r="M26" i="49" s="1"/>
  <c r="S26" i="49"/>
  <c r="T13" i="49"/>
  <c r="M13" i="49" s="1"/>
  <c r="S13" i="49"/>
  <c r="S24" i="49"/>
  <c r="T24" i="49"/>
  <c r="M24" i="49" s="1"/>
  <c r="T20" i="49"/>
  <c r="M20" i="49" s="1"/>
  <c r="S20" i="49"/>
  <c r="T16" i="49"/>
  <c r="M16" i="49" s="1"/>
  <c r="S16" i="49"/>
  <c r="S11" i="49"/>
  <c r="T11" i="49"/>
  <c r="M11" i="49" s="1"/>
  <c r="S25" i="49"/>
  <c r="T25" i="49"/>
  <c r="M25" i="49" s="1"/>
  <c r="S15" i="49"/>
  <c r="T15" i="49"/>
  <c r="M15" i="49" s="1"/>
  <c r="T9" i="49"/>
  <c r="M9" i="49" s="1"/>
  <c r="S9" i="49"/>
  <c r="AB5" i="49"/>
  <c r="AD5" i="49" s="1"/>
  <c r="AA5" i="49"/>
  <c r="AC5" i="49" s="1"/>
  <c r="T20" i="48"/>
  <c r="M20" i="48" s="1"/>
  <c r="S20" i="48"/>
  <c r="T17" i="48"/>
  <c r="M17" i="48" s="1"/>
  <c r="S17" i="48"/>
  <c r="T13" i="48"/>
  <c r="M13" i="48" s="1"/>
  <c r="S13" i="48"/>
  <c r="S22" i="48"/>
  <c r="T22" i="48"/>
  <c r="M22" i="48" s="1"/>
  <c r="T27" i="48"/>
  <c r="M27" i="48" s="1"/>
  <c r="S27" i="48"/>
  <c r="S25" i="48"/>
  <c r="T25" i="48"/>
  <c r="M25" i="48" s="1"/>
  <c r="T26" i="48"/>
  <c r="M26" i="48" s="1"/>
  <c r="S26" i="48"/>
  <c r="T19" i="48"/>
  <c r="M19" i="48" s="1"/>
  <c r="S19" i="48"/>
  <c r="T14" i="48"/>
  <c r="M14" i="48" s="1"/>
  <c r="S14" i="48"/>
  <c r="S15" i="48"/>
  <c r="T15" i="48"/>
  <c r="M15" i="48" s="1"/>
  <c r="S9" i="48"/>
  <c r="T9" i="48"/>
  <c r="M9" i="48" s="1"/>
  <c r="AB5" i="48"/>
  <c r="AD5" i="48" s="1"/>
  <c r="AA5" i="48"/>
  <c r="AC5" i="48" s="1"/>
  <c r="T10" i="48"/>
  <c r="M10" i="48" s="1"/>
  <c r="S10" i="48"/>
  <c r="R6" i="48"/>
  <c r="T24" i="48"/>
  <c r="M24" i="48" s="1"/>
  <c r="S24" i="48"/>
  <c r="AB11" i="48"/>
  <c r="AD11" i="48" s="1"/>
  <c r="AA11" i="48"/>
  <c r="AC11" i="48" s="1"/>
  <c r="S12" i="48"/>
  <c r="T12" i="48"/>
  <c r="M12" i="48" s="1"/>
  <c r="S28" i="48"/>
  <c r="T28" i="48"/>
  <c r="M28" i="48" s="1"/>
  <c r="T23" i="48"/>
  <c r="M23" i="48" s="1"/>
  <c r="S23" i="48"/>
  <c r="T29" i="48"/>
  <c r="M29" i="48" s="1"/>
  <c r="S29" i="48"/>
  <c r="T16" i="48"/>
  <c r="M16" i="48" s="1"/>
  <c r="S16" i="48"/>
  <c r="S18" i="48"/>
  <c r="T18" i="48"/>
  <c r="M18" i="48" s="1"/>
  <c r="S6" i="48"/>
  <c r="T6" i="48"/>
  <c r="T7" i="48"/>
  <c r="M7" i="48" s="1"/>
  <c r="S7" i="48"/>
  <c r="T21" i="48"/>
  <c r="M21" i="48" s="1"/>
  <c r="S21" i="48"/>
  <c r="AB8" i="48"/>
  <c r="AD8" i="48" s="1"/>
  <c r="AA8" i="48"/>
  <c r="AC8" i="48" s="1"/>
  <c r="T26" i="47"/>
  <c r="M26" i="47" s="1"/>
  <c r="S26" i="47"/>
  <c r="T9" i="47"/>
  <c r="M9" i="47" s="1"/>
  <c r="S9" i="47"/>
  <c r="S10" i="47"/>
  <c r="T10" i="47"/>
  <c r="M10" i="47" s="1"/>
  <c r="R6" i="47"/>
  <c r="S25" i="47"/>
  <c r="T25" i="47"/>
  <c r="M25" i="47" s="1"/>
  <c r="T19" i="47"/>
  <c r="M19" i="47" s="1"/>
  <c r="S19" i="47"/>
  <c r="T14" i="47"/>
  <c r="M14" i="47" s="1"/>
  <c r="S14" i="47"/>
  <c r="T8" i="47"/>
  <c r="M8" i="47" s="1"/>
  <c r="S8" i="47"/>
  <c r="T29" i="47"/>
  <c r="M29" i="47" s="1"/>
  <c r="S29" i="47"/>
  <c r="S21" i="47"/>
  <c r="T21" i="47"/>
  <c r="M21" i="47" s="1"/>
  <c r="S15" i="47"/>
  <c r="T15" i="47"/>
  <c r="M15" i="47" s="1"/>
  <c r="T6" i="47"/>
  <c r="S6" i="47"/>
  <c r="S13" i="47"/>
  <c r="T13" i="47"/>
  <c r="M13" i="47" s="1"/>
  <c r="S24" i="47"/>
  <c r="T24" i="47"/>
  <c r="M24" i="47" s="1"/>
  <c r="S22" i="47"/>
  <c r="T22" i="47"/>
  <c r="M22" i="47" s="1"/>
  <c r="S17" i="47"/>
  <c r="T17" i="47"/>
  <c r="M17" i="47" s="1"/>
  <c r="AA28" i="47"/>
  <c r="AC28" i="47" s="1"/>
  <c r="AB28" i="47"/>
  <c r="AD28" i="47" s="1"/>
  <c r="T23" i="47"/>
  <c r="M23" i="47" s="1"/>
  <c r="S23" i="47"/>
  <c r="S18" i="47"/>
  <c r="T18" i="47"/>
  <c r="M18" i="47" s="1"/>
  <c r="T12" i="47"/>
  <c r="M12" i="47" s="1"/>
  <c r="S12" i="47"/>
  <c r="AA5" i="47"/>
  <c r="AC5" i="47" s="1"/>
  <c r="AB5" i="47"/>
  <c r="AD5" i="47" s="1"/>
  <c r="S7" i="47"/>
  <c r="T7" i="47"/>
  <c r="M7" i="47" s="1"/>
  <c r="S27" i="47"/>
  <c r="T27" i="47"/>
  <c r="M27" i="47" s="1"/>
  <c r="S20" i="47"/>
  <c r="T20" i="47"/>
  <c r="M20" i="47" s="1"/>
  <c r="T16" i="47"/>
  <c r="M16" i="47" s="1"/>
  <c r="S16" i="47"/>
  <c r="T11" i="47"/>
  <c r="M11" i="47" s="1"/>
  <c r="S11" i="47"/>
  <c r="T8" i="46"/>
  <c r="M8" i="46" s="1"/>
  <c r="AB8" i="46" s="1"/>
  <c r="AD8" i="46" s="1"/>
  <c r="S25" i="46"/>
  <c r="T25" i="46"/>
  <c r="M25" i="46" s="1"/>
  <c r="T10" i="46"/>
  <c r="M10" i="46" s="1"/>
  <c r="S10" i="46"/>
  <c r="T20" i="46"/>
  <c r="M20" i="46" s="1"/>
  <c r="S20" i="46"/>
  <c r="T29" i="46"/>
  <c r="M29" i="46" s="1"/>
  <c r="S29" i="46"/>
  <c r="T27" i="46"/>
  <c r="M27" i="46" s="1"/>
  <c r="S27" i="46"/>
  <c r="S22" i="46"/>
  <c r="T22" i="46"/>
  <c r="M22" i="46" s="1"/>
  <c r="S16" i="46"/>
  <c r="T16" i="46"/>
  <c r="M16" i="46" s="1"/>
  <c r="T7" i="46"/>
  <c r="M7" i="46" s="1"/>
  <c r="S7" i="46"/>
  <c r="T23" i="46"/>
  <c r="M23" i="46" s="1"/>
  <c r="S23" i="46"/>
  <c r="T21" i="46"/>
  <c r="M21" i="46" s="1"/>
  <c r="S21" i="46"/>
  <c r="T18" i="46"/>
  <c r="M18" i="46" s="1"/>
  <c r="S18" i="46"/>
  <c r="S11" i="46"/>
  <c r="T11" i="46"/>
  <c r="M11" i="46" s="1"/>
  <c r="T12" i="46"/>
  <c r="M12" i="46" s="1"/>
  <c r="S12" i="46"/>
  <c r="T6" i="46"/>
  <c r="S6" i="46"/>
  <c r="AA14" i="46"/>
  <c r="AC14" i="46" s="1"/>
  <c r="AB14" i="46"/>
  <c r="AD14" i="46" s="1"/>
  <c r="S28" i="46"/>
  <c r="T28" i="46"/>
  <c r="M28" i="46" s="1"/>
  <c r="S19" i="46"/>
  <c r="T19" i="46"/>
  <c r="M19" i="46" s="1"/>
  <c r="T13" i="46"/>
  <c r="M13" i="46" s="1"/>
  <c r="S13" i="46"/>
  <c r="T17" i="46"/>
  <c r="M17" i="46" s="1"/>
  <c r="S17" i="46"/>
  <c r="T26" i="46"/>
  <c r="M26" i="46" s="1"/>
  <c r="S26" i="46"/>
  <c r="T24" i="46"/>
  <c r="M24" i="46" s="1"/>
  <c r="S24" i="46"/>
  <c r="T15" i="46"/>
  <c r="M15" i="46" s="1"/>
  <c r="S15" i="46"/>
  <c r="T9" i="46"/>
  <c r="M9" i="46" s="1"/>
  <c r="S9" i="46"/>
  <c r="AB5" i="46"/>
  <c r="AD5" i="46" s="1"/>
  <c r="AA5" i="46"/>
  <c r="AC5" i="46" s="1"/>
  <c r="T23" i="45"/>
  <c r="M23" i="45" s="1"/>
  <c r="S23" i="45"/>
  <c r="T21" i="45"/>
  <c r="M21" i="45" s="1"/>
  <c r="S21" i="45"/>
  <c r="S25" i="45"/>
  <c r="T25" i="45"/>
  <c r="M25" i="45" s="1"/>
  <c r="T20" i="45"/>
  <c r="M20" i="45" s="1"/>
  <c r="S20" i="45"/>
  <c r="T24" i="45"/>
  <c r="M24" i="45" s="1"/>
  <c r="S24" i="45"/>
  <c r="T17" i="45"/>
  <c r="M17" i="45" s="1"/>
  <c r="S17" i="45"/>
  <c r="S9" i="45"/>
  <c r="T9" i="45"/>
  <c r="M9" i="45" s="1"/>
  <c r="T13" i="45"/>
  <c r="M13" i="45" s="1"/>
  <c r="S13" i="45"/>
  <c r="T10" i="45"/>
  <c r="M10" i="45" s="1"/>
  <c r="S10" i="45"/>
  <c r="T7" i="45"/>
  <c r="M7" i="45" s="1"/>
  <c r="S7" i="45"/>
  <c r="S22" i="45"/>
  <c r="T22" i="45"/>
  <c r="M22" i="45" s="1"/>
  <c r="T27" i="45"/>
  <c r="M27" i="45" s="1"/>
  <c r="S27" i="45"/>
  <c r="T29" i="45"/>
  <c r="M29" i="45" s="1"/>
  <c r="S29" i="45"/>
  <c r="S6" i="45"/>
  <c r="T6" i="45"/>
  <c r="R6" i="45"/>
  <c r="T26" i="45"/>
  <c r="M26" i="45" s="1"/>
  <c r="S26" i="45"/>
  <c r="AA16" i="45"/>
  <c r="AC16" i="45" s="1"/>
  <c r="AB16" i="45"/>
  <c r="AD16" i="45" s="1"/>
  <c r="T15" i="45"/>
  <c r="M15" i="45" s="1"/>
  <c r="S15" i="45"/>
  <c r="S18" i="45"/>
  <c r="T18" i="45"/>
  <c r="M18" i="45" s="1"/>
  <c r="S12" i="45"/>
  <c r="T12" i="45"/>
  <c r="M12" i="45" s="1"/>
  <c r="S19" i="45"/>
  <c r="T19" i="45"/>
  <c r="M19" i="45" s="1"/>
  <c r="S28" i="45"/>
  <c r="T28" i="45"/>
  <c r="M28" i="45" s="1"/>
  <c r="S19" i="44"/>
  <c r="T19" i="44"/>
  <c r="M19" i="44" s="1"/>
  <c r="T14" i="44"/>
  <c r="M14" i="44" s="1"/>
  <c r="S14" i="44"/>
  <c r="T21" i="44"/>
  <c r="M21" i="44" s="1"/>
  <c r="S21" i="44"/>
  <c r="AB12" i="44"/>
  <c r="AD12" i="44" s="1"/>
  <c r="AA12" i="44"/>
  <c r="AC12" i="44" s="1"/>
  <c r="T7" i="44"/>
  <c r="S7" i="44"/>
  <c r="T23" i="44"/>
  <c r="M23" i="44" s="1"/>
  <c r="S23" i="44"/>
  <c r="T27" i="44"/>
  <c r="M27" i="44" s="1"/>
  <c r="S27" i="44"/>
  <c r="S28" i="44"/>
  <c r="T28" i="44"/>
  <c r="M28" i="44" s="1"/>
  <c r="S22" i="44"/>
  <c r="T22" i="44"/>
  <c r="M22" i="44" s="1"/>
  <c r="T18" i="44"/>
  <c r="M18" i="44" s="1"/>
  <c r="S18" i="44"/>
  <c r="T10" i="44"/>
  <c r="M10" i="44" s="1"/>
  <c r="S10" i="44"/>
  <c r="T17" i="44"/>
  <c r="M17" i="44" s="1"/>
  <c r="S17" i="44"/>
  <c r="T26" i="44"/>
  <c r="M26" i="44" s="1"/>
  <c r="S26" i="44"/>
  <c r="S25" i="44"/>
  <c r="T25" i="44"/>
  <c r="M25" i="44" s="1"/>
  <c r="S16" i="44"/>
  <c r="T16" i="44"/>
  <c r="M16" i="44" s="1"/>
  <c r="T15" i="44"/>
  <c r="M15" i="44" s="1"/>
  <c r="S15" i="44"/>
  <c r="T24" i="44"/>
  <c r="M24" i="44" s="1"/>
  <c r="S24" i="44"/>
  <c r="T13" i="44"/>
  <c r="M13" i="44" s="1"/>
  <c r="S13" i="44"/>
  <c r="AB9" i="44"/>
  <c r="AD9" i="44" s="1"/>
  <c r="AA9" i="44"/>
  <c r="AC9" i="44" s="1"/>
  <c r="T20" i="44"/>
  <c r="M20" i="44" s="1"/>
  <c r="S20" i="44"/>
  <c r="T29" i="44"/>
  <c r="M29" i="44" s="1"/>
  <c r="S29" i="44"/>
  <c r="T23" i="43"/>
  <c r="M23" i="43" s="1"/>
  <c r="S23" i="43"/>
  <c r="S18" i="43"/>
  <c r="T18" i="43"/>
  <c r="M18" i="43" s="1"/>
  <c r="T9" i="43"/>
  <c r="M9" i="43" s="1"/>
  <c r="S9" i="43"/>
  <c r="S24" i="43"/>
  <c r="T24" i="43"/>
  <c r="M24" i="43" s="1"/>
  <c r="S22" i="43"/>
  <c r="T22" i="43"/>
  <c r="M22" i="43" s="1"/>
  <c r="S17" i="43"/>
  <c r="T17" i="43"/>
  <c r="M17" i="43" s="1"/>
  <c r="T8" i="43"/>
  <c r="M8" i="43" s="1"/>
  <c r="S8" i="43"/>
  <c r="T26" i="43"/>
  <c r="M26" i="43" s="1"/>
  <c r="S26" i="43"/>
  <c r="S15" i="43"/>
  <c r="T15" i="43"/>
  <c r="M15" i="43" s="1"/>
  <c r="T6" i="43"/>
  <c r="S6" i="43"/>
  <c r="S13" i="43"/>
  <c r="T13" i="43"/>
  <c r="M13" i="43" s="1"/>
  <c r="S7" i="43"/>
  <c r="T7" i="43"/>
  <c r="M7" i="43" s="1"/>
  <c r="S27" i="43"/>
  <c r="T27" i="43"/>
  <c r="M27" i="43" s="1"/>
  <c r="S20" i="43"/>
  <c r="T20" i="43"/>
  <c r="M20" i="43" s="1"/>
  <c r="T16" i="43"/>
  <c r="M16" i="43" s="1"/>
  <c r="S16" i="43"/>
  <c r="T11" i="43"/>
  <c r="M11" i="43" s="1"/>
  <c r="S11" i="43"/>
  <c r="AA28" i="43"/>
  <c r="AC28" i="43" s="1"/>
  <c r="AB28" i="43"/>
  <c r="AD28" i="43" s="1"/>
  <c r="T29" i="43"/>
  <c r="M29" i="43" s="1"/>
  <c r="S29" i="43"/>
  <c r="S21" i="43"/>
  <c r="T21" i="43"/>
  <c r="M21" i="43" s="1"/>
  <c r="T12" i="43"/>
  <c r="M12" i="43" s="1"/>
  <c r="S12" i="43"/>
  <c r="AA5" i="43"/>
  <c r="AC5" i="43" s="1"/>
  <c r="AB5" i="43"/>
  <c r="AD5" i="43" s="1"/>
  <c r="S10" i="43"/>
  <c r="T10" i="43"/>
  <c r="M10" i="43" s="1"/>
  <c r="R6" i="43"/>
  <c r="S25" i="43"/>
  <c r="T25" i="43"/>
  <c r="M25" i="43" s="1"/>
  <c r="T19" i="43"/>
  <c r="M19" i="43" s="1"/>
  <c r="S19" i="43"/>
  <c r="T14" i="43"/>
  <c r="M14" i="43" s="1"/>
  <c r="S14" i="43"/>
  <c r="S13" i="42"/>
  <c r="T26" i="42"/>
  <c r="M26" i="42" s="1"/>
  <c r="S26" i="42"/>
  <c r="T17" i="42"/>
  <c r="M17" i="42" s="1"/>
  <c r="S17" i="42"/>
  <c r="T11" i="42"/>
  <c r="M11" i="42" s="1"/>
  <c r="S11" i="42"/>
  <c r="S12" i="42"/>
  <c r="T12" i="42"/>
  <c r="M12" i="42" s="1"/>
  <c r="S25" i="42"/>
  <c r="T25" i="42"/>
  <c r="M25" i="42" s="1"/>
  <c r="S16" i="42"/>
  <c r="T16" i="42"/>
  <c r="M16" i="42" s="1"/>
  <c r="AB9" i="42"/>
  <c r="AD9" i="42" s="1"/>
  <c r="AA9" i="42"/>
  <c r="AC9" i="42" s="1"/>
  <c r="S18" i="42"/>
  <c r="T18" i="42"/>
  <c r="M18" i="42" s="1"/>
  <c r="S27" i="42"/>
  <c r="T27" i="42"/>
  <c r="M27" i="42" s="1"/>
  <c r="AA13" i="42"/>
  <c r="AC13" i="42" s="1"/>
  <c r="AB13" i="42"/>
  <c r="AD13" i="42" s="1"/>
  <c r="T29" i="42"/>
  <c r="M29" i="42" s="1"/>
  <c r="S29" i="42"/>
  <c r="T20" i="42"/>
  <c r="M20" i="42" s="1"/>
  <c r="S20" i="42"/>
  <c r="S22" i="42"/>
  <c r="T22" i="42"/>
  <c r="M22" i="42" s="1"/>
  <c r="T7" i="42"/>
  <c r="S7" i="42"/>
  <c r="S32" i="42" s="1"/>
  <c r="S21" i="42"/>
  <c r="T21" i="42"/>
  <c r="M21" i="42" s="1"/>
  <c r="T23" i="42"/>
  <c r="M23" i="42" s="1"/>
  <c r="S23" i="42"/>
  <c r="T14" i="42"/>
  <c r="M14" i="42" s="1"/>
  <c r="S14" i="42"/>
  <c r="S28" i="42"/>
  <c r="T28" i="42"/>
  <c r="M28" i="42" s="1"/>
  <c r="S19" i="42"/>
  <c r="T19" i="42"/>
  <c r="M19" i="42" s="1"/>
  <c r="T10" i="42"/>
  <c r="M10" i="42" s="1"/>
  <c r="S10" i="42"/>
  <c r="S15" i="42"/>
  <c r="T15" i="42"/>
  <c r="M15" i="42" s="1"/>
  <c r="S24" i="42"/>
  <c r="T24" i="42"/>
  <c r="M24" i="42" s="1"/>
  <c r="T26" i="41"/>
  <c r="M26" i="41" s="1"/>
  <c r="S26" i="41"/>
  <c r="T19" i="41"/>
  <c r="M19" i="41" s="1"/>
  <c r="S19" i="41"/>
  <c r="T14" i="41"/>
  <c r="M14" i="41" s="1"/>
  <c r="S14" i="41"/>
  <c r="S21" i="41"/>
  <c r="T21" i="41"/>
  <c r="M21" i="41" s="1"/>
  <c r="S25" i="41"/>
  <c r="T25" i="41"/>
  <c r="M25" i="41" s="1"/>
  <c r="AB12" i="41"/>
  <c r="AD12" i="41" s="1"/>
  <c r="AA12" i="41"/>
  <c r="AC12" i="41" s="1"/>
  <c r="T7" i="41"/>
  <c r="S7" i="41"/>
  <c r="S30" i="41" s="1"/>
  <c r="T29" i="41"/>
  <c r="M29" i="41" s="1"/>
  <c r="S29" i="41"/>
  <c r="T22" i="41"/>
  <c r="M22" i="41" s="1"/>
  <c r="S22" i="41"/>
  <c r="T17" i="41"/>
  <c r="M17" i="41" s="1"/>
  <c r="S17" i="41"/>
  <c r="T11" i="41"/>
  <c r="M11" i="41" s="1"/>
  <c r="S11" i="41"/>
  <c r="S18" i="41"/>
  <c r="T18" i="41"/>
  <c r="M18" i="41" s="1"/>
  <c r="T10" i="41"/>
  <c r="M10" i="41" s="1"/>
  <c r="S10" i="41"/>
  <c r="S24" i="41"/>
  <c r="T24" i="41"/>
  <c r="M24" i="41" s="1"/>
  <c r="T23" i="41"/>
  <c r="M23" i="41" s="1"/>
  <c r="S23" i="41"/>
  <c r="T20" i="41"/>
  <c r="M20" i="41" s="1"/>
  <c r="S20" i="41"/>
  <c r="T16" i="41"/>
  <c r="M16" i="41" s="1"/>
  <c r="S16" i="41"/>
  <c r="S31" i="41" s="1"/>
  <c r="S15" i="41"/>
  <c r="T15" i="41"/>
  <c r="M15" i="41" s="1"/>
  <c r="S28" i="41"/>
  <c r="T28" i="41"/>
  <c r="M28" i="41" s="1"/>
  <c r="T13" i="41"/>
  <c r="M13" i="41" s="1"/>
  <c r="S13" i="41"/>
  <c r="AB9" i="41"/>
  <c r="AD9" i="41" s="1"/>
  <c r="AA9" i="41"/>
  <c r="AC9" i="41" s="1"/>
  <c r="S27" i="41"/>
  <c r="T27" i="41"/>
  <c r="M27" i="41" s="1"/>
  <c r="T26" i="40"/>
  <c r="M26" i="40" s="1"/>
  <c r="S26" i="40"/>
  <c r="S15" i="40"/>
  <c r="T15" i="40"/>
  <c r="M15" i="40" s="1"/>
  <c r="T6" i="40"/>
  <c r="S6" i="40"/>
  <c r="S10" i="40"/>
  <c r="T10" i="40"/>
  <c r="M10" i="40" s="1"/>
  <c r="R6" i="40"/>
  <c r="S25" i="40"/>
  <c r="T25" i="40"/>
  <c r="M25" i="40" s="1"/>
  <c r="T19" i="40"/>
  <c r="M19" i="40" s="1"/>
  <c r="S19" i="40"/>
  <c r="T14" i="40"/>
  <c r="M14" i="40" s="1"/>
  <c r="S14" i="40"/>
  <c r="T29" i="40"/>
  <c r="M29" i="40" s="1"/>
  <c r="S29" i="40"/>
  <c r="S21" i="40"/>
  <c r="T21" i="40"/>
  <c r="M21" i="40" s="1"/>
  <c r="T12" i="40"/>
  <c r="M12" i="40" s="1"/>
  <c r="S12" i="40"/>
  <c r="S24" i="40"/>
  <c r="T24" i="40"/>
  <c r="M24" i="40" s="1"/>
  <c r="S22" i="40"/>
  <c r="T22" i="40"/>
  <c r="M22" i="40" s="1"/>
  <c r="S17" i="40"/>
  <c r="T17" i="40"/>
  <c r="M17" i="40" s="1"/>
  <c r="T8" i="40"/>
  <c r="M8" i="40" s="1"/>
  <c r="S8" i="40"/>
  <c r="AA28" i="40"/>
  <c r="AC28" i="40" s="1"/>
  <c r="AB28" i="40"/>
  <c r="AD28" i="40" s="1"/>
  <c r="T23" i="40"/>
  <c r="M23" i="40" s="1"/>
  <c r="S23" i="40"/>
  <c r="S18" i="40"/>
  <c r="T18" i="40"/>
  <c r="M18" i="40" s="1"/>
  <c r="T9" i="40"/>
  <c r="M9" i="40" s="1"/>
  <c r="S9" i="40"/>
  <c r="S13" i="40"/>
  <c r="T13" i="40"/>
  <c r="M13" i="40" s="1"/>
  <c r="S7" i="40"/>
  <c r="T7" i="40"/>
  <c r="M7" i="40" s="1"/>
  <c r="S27" i="40"/>
  <c r="T27" i="40"/>
  <c r="M27" i="40" s="1"/>
  <c r="S20" i="40"/>
  <c r="T20" i="40"/>
  <c r="M20" i="40" s="1"/>
  <c r="T16" i="40"/>
  <c r="M16" i="40" s="1"/>
  <c r="S16" i="40"/>
  <c r="T11" i="40"/>
  <c r="M11" i="40" s="1"/>
  <c r="S11" i="40"/>
  <c r="T7" i="39"/>
  <c r="M7" i="39" s="1"/>
  <c r="S7" i="39"/>
  <c r="T26" i="39"/>
  <c r="M26" i="39" s="1"/>
  <c r="S26" i="39"/>
  <c r="S22" i="39"/>
  <c r="T22" i="39"/>
  <c r="M22" i="39" s="1"/>
  <c r="T27" i="39"/>
  <c r="M27" i="39" s="1"/>
  <c r="S27" i="39"/>
  <c r="T18" i="39"/>
  <c r="M18" i="39" s="1"/>
  <c r="S18" i="39"/>
  <c r="T9" i="39"/>
  <c r="M9" i="39" s="1"/>
  <c r="S9" i="39"/>
  <c r="AB5" i="39"/>
  <c r="AD5" i="39" s="1"/>
  <c r="AA5" i="39"/>
  <c r="AC5" i="39" s="1"/>
  <c r="T13" i="39"/>
  <c r="M13" i="39" s="1"/>
  <c r="S13" i="39"/>
  <c r="R6" i="39"/>
  <c r="T29" i="39"/>
  <c r="M29" i="39" s="1"/>
  <c r="S29" i="39"/>
  <c r="S25" i="39"/>
  <c r="T25" i="39"/>
  <c r="M25" i="39" s="1"/>
  <c r="T24" i="39"/>
  <c r="M24" i="39" s="1"/>
  <c r="S24" i="39"/>
  <c r="T15" i="39"/>
  <c r="M15" i="39" s="1"/>
  <c r="S15" i="39"/>
  <c r="S11" i="39"/>
  <c r="T11" i="39"/>
  <c r="M11" i="39" s="1"/>
  <c r="S16" i="39"/>
  <c r="T16" i="39"/>
  <c r="M16" i="39" s="1"/>
  <c r="T20" i="39"/>
  <c r="M20" i="39" s="1"/>
  <c r="S20" i="39"/>
  <c r="T10" i="39"/>
  <c r="M10" i="39" s="1"/>
  <c r="S10" i="39"/>
  <c r="T23" i="39"/>
  <c r="M23" i="39" s="1"/>
  <c r="S23" i="39"/>
  <c r="S19" i="39"/>
  <c r="T19" i="39"/>
  <c r="M19" i="39" s="1"/>
  <c r="S28" i="39"/>
  <c r="T28" i="39"/>
  <c r="M28" i="39" s="1"/>
  <c r="T21" i="39"/>
  <c r="M21" i="39" s="1"/>
  <c r="S21" i="39"/>
  <c r="S14" i="39"/>
  <c r="T14" i="39"/>
  <c r="M14" i="39" s="1"/>
  <c r="S8" i="39"/>
  <c r="T8" i="39"/>
  <c r="M8" i="39" s="1"/>
  <c r="T12" i="39"/>
  <c r="M12" i="39" s="1"/>
  <c r="S12" i="39"/>
  <c r="T6" i="39"/>
  <c r="S6" i="39"/>
  <c r="AA17" i="39"/>
  <c r="AC17" i="39" s="1"/>
  <c r="AB17" i="39"/>
  <c r="AD17" i="39" s="1"/>
  <c r="AA9" i="38"/>
  <c r="AC9" i="38" s="1"/>
  <c r="AA12" i="38"/>
  <c r="AC12" i="38" s="1"/>
  <c r="S9" i="38"/>
  <c r="T27" i="38"/>
  <c r="M27" i="38" s="1"/>
  <c r="S27" i="38"/>
  <c r="S13" i="38"/>
  <c r="T13" i="38"/>
  <c r="M13" i="38" s="1"/>
  <c r="R6" i="38"/>
  <c r="T29" i="38"/>
  <c r="M29" i="38" s="1"/>
  <c r="S29" i="38"/>
  <c r="S28" i="38"/>
  <c r="T28" i="38"/>
  <c r="M28" i="38" s="1"/>
  <c r="S15" i="38"/>
  <c r="T15" i="38"/>
  <c r="M15" i="38" s="1"/>
  <c r="T11" i="38"/>
  <c r="M11" i="38" s="1"/>
  <c r="S11" i="38"/>
  <c r="T8" i="38"/>
  <c r="M8" i="38" s="1"/>
  <c r="S8" i="38"/>
  <c r="S31" i="38" s="1"/>
  <c r="AA14" i="38"/>
  <c r="AC14" i="38" s="1"/>
  <c r="AB14" i="38"/>
  <c r="AD14" i="38" s="1"/>
  <c r="S19" i="38"/>
  <c r="T19" i="38"/>
  <c r="M19" i="38" s="1"/>
  <c r="T24" i="38"/>
  <c r="M24" i="38" s="1"/>
  <c r="S24" i="38"/>
  <c r="S10" i="38"/>
  <c r="T10" i="38"/>
  <c r="M10" i="38" s="1"/>
  <c r="T23" i="38"/>
  <c r="M23" i="38" s="1"/>
  <c r="S23" i="38"/>
  <c r="S22" i="38"/>
  <c r="T22" i="38"/>
  <c r="M22" i="38" s="1"/>
  <c r="S18" i="38"/>
  <c r="T18" i="38"/>
  <c r="M18" i="38" s="1"/>
  <c r="AA20" i="38"/>
  <c r="AC20" i="38" s="1"/>
  <c r="AB20" i="38"/>
  <c r="AD20" i="38" s="1"/>
  <c r="S16" i="38"/>
  <c r="T16" i="38"/>
  <c r="M16" i="38" s="1"/>
  <c r="T21" i="38"/>
  <c r="M21" i="38" s="1"/>
  <c r="S21" i="38"/>
  <c r="S7" i="38"/>
  <c r="S30" i="38" s="1"/>
  <c r="T7" i="38"/>
  <c r="T26" i="38"/>
  <c r="M26" i="38" s="1"/>
  <c r="S26" i="38"/>
  <c r="S25" i="38"/>
  <c r="T25" i="38"/>
  <c r="M25" i="38" s="1"/>
  <c r="T17" i="38"/>
  <c r="M17" i="38" s="1"/>
  <c r="S17" i="38"/>
  <c r="S11" i="37"/>
  <c r="T11" i="37"/>
  <c r="M11" i="37" s="1"/>
  <c r="S14" i="37"/>
  <c r="T14" i="37"/>
  <c r="M14" i="37" s="1"/>
  <c r="S8" i="37"/>
  <c r="S30" i="37" s="1"/>
  <c r="T8" i="37"/>
  <c r="M8" i="37" s="1"/>
  <c r="AB8" i="37" s="1"/>
  <c r="AD8" i="37" s="1"/>
  <c r="S18" i="37"/>
  <c r="T23" i="37"/>
  <c r="M23" i="37" s="1"/>
  <c r="S23" i="37"/>
  <c r="S31" i="37" s="1"/>
  <c r="T20" i="37"/>
  <c r="M20" i="37" s="1"/>
  <c r="S20" i="37"/>
  <c r="T16" i="37"/>
  <c r="M16" i="37" s="1"/>
  <c r="S16" i="37"/>
  <c r="S24" i="37"/>
  <c r="T24" i="37"/>
  <c r="M24" i="37" s="1"/>
  <c r="AB15" i="37"/>
  <c r="AD15" i="37" s="1"/>
  <c r="AA15" i="37"/>
  <c r="AC15" i="37" s="1"/>
  <c r="T26" i="37"/>
  <c r="M26" i="37" s="1"/>
  <c r="S26" i="37"/>
  <c r="T19" i="37"/>
  <c r="M19" i="37" s="1"/>
  <c r="S19" i="37"/>
  <c r="S28" i="37"/>
  <c r="T28" i="37"/>
  <c r="M28" i="37" s="1"/>
  <c r="S27" i="37"/>
  <c r="T27" i="37"/>
  <c r="M27" i="37" s="1"/>
  <c r="AB18" i="37"/>
  <c r="AD18" i="37" s="1"/>
  <c r="AA18" i="37"/>
  <c r="AC18" i="37" s="1"/>
  <c r="AA12" i="37"/>
  <c r="AC12" i="37" s="1"/>
  <c r="AB12" i="37"/>
  <c r="AD12" i="37" s="1"/>
  <c r="T29" i="37"/>
  <c r="M29" i="37" s="1"/>
  <c r="S29" i="37"/>
  <c r="T22" i="37"/>
  <c r="M22" i="37" s="1"/>
  <c r="S22" i="37"/>
  <c r="T17" i="37"/>
  <c r="M17" i="37" s="1"/>
  <c r="S17" i="37"/>
  <c r="S25" i="37"/>
  <c r="T25" i="37"/>
  <c r="M25" i="37" s="1"/>
  <c r="AB21" i="37"/>
  <c r="AD21" i="37" s="1"/>
  <c r="AA21" i="37"/>
  <c r="AC21" i="37" s="1"/>
  <c r="S11" i="36"/>
  <c r="S8" i="36"/>
  <c r="T12" i="36"/>
  <c r="M12" i="36" s="1"/>
  <c r="AB12" i="36" s="1"/>
  <c r="AD12" i="36" s="1"/>
  <c r="S15" i="36"/>
  <c r="T15" i="36"/>
  <c r="M15" i="36" s="1"/>
  <c r="S16" i="36"/>
  <c r="T16" i="36"/>
  <c r="M16" i="36" s="1"/>
  <c r="T26" i="36"/>
  <c r="M26" i="36" s="1"/>
  <c r="S26" i="36"/>
  <c r="R6" i="36"/>
  <c r="S25" i="36"/>
  <c r="T25" i="36"/>
  <c r="M25" i="36" s="1"/>
  <c r="T24" i="36"/>
  <c r="M24" i="36" s="1"/>
  <c r="S24" i="36"/>
  <c r="T23" i="36"/>
  <c r="M23" i="36" s="1"/>
  <c r="S23" i="36"/>
  <c r="S19" i="36"/>
  <c r="T19" i="36"/>
  <c r="M19" i="36" s="1"/>
  <c r="S28" i="36"/>
  <c r="T28" i="36"/>
  <c r="M28" i="36" s="1"/>
  <c r="T27" i="36"/>
  <c r="M27" i="36" s="1"/>
  <c r="S27" i="36"/>
  <c r="T18" i="36"/>
  <c r="M18" i="36" s="1"/>
  <c r="S18" i="36"/>
  <c r="M6" i="36"/>
  <c r="AA12" i="36"/>
  <c r="AC12" i="36" s="1"/>
  <c r="T29" i="36"/>
  <c r="M29" i="36" s="1"/>
  <c r="S29" i="36"/>
  <c r="T20" i="36"/>
  <c r="M20" i="36" s="1"/>
  <c r="S20" i="36"/>
  <c r="S13" i="36"/>
  <c r="T13" i="36"/>
  <c r="M13" i="36" s="1"/>
  <c r="S10" i="36"/>
  <c r="T10" i="36"/>
  <c r="M10" i="36" s="1"/>
  <c r="S7" i="36"/>
  <c r="S32" i="36" s="1"/>
  <c r="T7" i="36"/>
  <c r="M7" i="36" s="1"/>
  <c r="S22" i="36"/>
  <c r="T22" i="36"/>
  <c r="M22" i="36" s="1"/>
  <c r="T21" i="36"/>
  <c r="M21" i="36" s="1"/>
  <c r="S21" i="36"/>
  <c r="AB9" i="36"/>
  <c r="AD9" i="36" s="1"/>
  <c r="AA9" i="36"/>
  <c r="AC9" i="36" s="1"/>
  <c r="T25" i="35"/>
  <c r="M25" i="35" s="1"/>
  <c r="AA25" i="35" s="1"/>
  <c r="AC25" i="35" s="1"/>
  <c r="T23" i="35"/>
  <c r="M23" i="35" s="1"/>
  <c r="S23" i="35"/>
  <c r="S15" i="35"/>
  <c r="T15" i="35"/>
  <c r="M15" i="35" s="1"/>
  <c r="S24" i="35"/>
  <c r="T24" i="35"/>
  <c r="M24" i="35" s="1"/>
  <c r="AA19" i="35"/>
  <c r="AC19" i="35" s="1"/>
  <c r="AB19" i="35"/>
  <c r="AD19" i="35" s="1"/>
  <c r="AB9" i="35"/>
  <c r="AD9" i="35" s="1"/>
  <c r="AA9" i="35"/>
  <c r="AC9" i="35" s="1"/>
  <c r="M6" i="35"/>
  <c r="T26" i="35"/>
  <c r="M26" i="35" s="1"/>
  <c r="S26" i="35"/>
  <c r="T17" i="35"/>
  <c r="M17" i="35" s="1"/>
  <c r="S17" i="35"/>
  <c r="S13" i="35"/>
  <c r="T13" i="35"/>
  <c r="M13" i="35" s="1"/>
  <c r="S10" i="35"/>
  <c r="T10" i="35"/>
  <c r="M10" i="35" s="1"/>
  <c r="S7" i="35"/>
  <c r="T7" i="35"/>
  <c r="M7" i="35" s="1"/>
  <c r="S18" i="35"/>
  <c r="T18" i="35"/>
  <c r="M18" i="35" s="1"/>
  <c r="S27" i="35"/>
  <c r="T27" i="35"/>
  <c r="M27" i="35" s="1"/>
  <c r="AA22" i="35"/>
  <c r="AC22" i="35" s="1"/>
  <c r="AB22" i="35"/>
  <c r="AD22" i="35" s="1"/>
  <c r="AB12" i="35"/>
  <c r="AD12" i="35" s="1"/>
  <c r="AA12" i="35"/>
  <c r="AC12" i="35" s="1"/>
  <c r="AA28" i="35"/>
  <c r="AC28" i="35" s="1"/>
  <c r="AB28" i="35"/>
  <c r="AD28" i="35" s="1"/>
  <c r="T29" i="35"/>
  <c r="M29" i="35" s="1"/>
  <c r="S29" i="35"/>
  <c r="T20" i="35"/>
  <c r="M20" i="35" s="1"/>
  <c r="S20" i="35"/>
  <c r="R6" i="35"/>
  <c r="S21" i="35"/>
  <c r="T21" i="35"/>
  <c r="M21" i="35" s="1"/>
  <c r="AB25" i="35"/>
  <c r="AD25" i="35" s="1"/>
  <c r="AA16" i="35"/>
  <c r="AC16" i="35" s="1"/>
  <c r="AB16" i="35"/>
  <c r="AD16" i="35" s="1"/>
  <c r="T27" i="34"/>
  <c r="M27" i="34" s="1"/>
  <c r="S27" i="34"/>
  <c r="T18" i="34"/>
  <c r="M18" i="34" s="1"/>
  <c r="S18" i="34"/>
  <c r="T24" i="34"/>
  <c r="M24" i="34" s="1"/>
  <c r="S24" i="34"/>
  <c r="S19" i="34"/>
  <c r="T19" i="34"/>
  <c r="M19" i="34" s="1"/>
  <c r="M6" i="34"/>
  <c r="T23" i="34"/>
  <c r="M23" i="34" s="1"/>
  <c r="S23" i="34"/>
  <c r="T14" i="34"/>
  <c r="M14" i="34" s="1"/>
  <c r="S14" i="34"/>
  <c r="T11" i="34"/>
  <c r="M11" i="34" s="1"/>
  <c r="S11" i="34"/>
  <c r="T8" i="34"/>
  <c r="M8" i="34" s="1"/>
  <c r="S8" i="34"/>
  <c r="T30" i="34"/>
  <c r="M30" i="34" s="1"/>
  <c r="S30" i="34"/>
  <c r="S26" i="34"/>
  <c r="T26" i="34"/>
  <c r="M26" i="34" s="1"/>
  <c r="S16" i="34"/>
  <c r="T16" i="34"/>
  <c r="M16" i="34" s="1"/>
  <c r="R6" i="34"/>
  <c r="S25" i="34"/>
  <c r="T25" i="34"/>
  <c r="M25" i="34" s="1"/>
  <c r="T20" i="34"/>
  <c r="M20" i="34" s="1"/>
  <c r="S20" i="34"/>
  <c r="T17" i="34"/>
  <c r="M17" i="34" s="1"/>
  <c r="S17" i="34"/>
  <c r="AB13" i="34"/>
  <c r="AD13" i="34" s="1"/>
  <c r="AA13" i="34"/>
  <c r="AC13" i="34" s="1"/>
  <c r="AB10" i="34"/>
  <c r="AD10" i="34" s="1"/>
  <c r="AA10" i="34"/>
  <c r="AC10" i="34" s="1"/>
  <c r="T21" i="34"/>
  <c r="M21" i="34" s="1"/>
  <c r="S21" i="34"/>
  <c r="S22" i="34"/>
  <c r="T22" i="34"/>
  <c r="M22" i="34" s="1"/>
  <c r="S7" i="34"/>
  <c r="T7" i="34"/>
  <c r="T15" i="34"/>
  <c r="M15" i="34" s="1"/>
  <c r="S15" i="34"/>
  <c r="S28" i="34"/>
  <c r="T28" i="34"/>
  <c r="M28" i="34" s="1"/>
  <c r="T12" i="34"/>
  <c r="M12" i="34" s="1"/>
  <c r="S12" i="34"/>
  <c r="T9" i="34"/>
  <c r="M9" i="34" s="1"/>
  <c r="S9" i="34"/>
  <c r="AA29" i="34"/>
  <c r="AC29" i="34" s="1"/>
  <c r="AB29" i="34"/>
  <c r="AD29" i="34" s="1"/>
  <c r="S26" i="33"/>
  <c r="T26" i="33"/>
  <c r="M26" i="33" s="1"/>
  <c r="T12" i="33"/>
  <c r="M12" i="33" s="1"/>
  <c r="S12" i="33"/>
  <c r="S29" i="33"/>
  <c r="T29" i="33"/>
  <c r="M29" i="33" s="1"/>
  <c r="T21" i="33"/>
  <c r="M21" i="33" s="1"/>
  <c r="S21" i="33"/>
  <c r="T10" i="33"/>
  <c r="M10" i="33" s="1"/>
  <c r="S10" i="33"/>
  <c r="R6" i="33"/>
  <c r="T22" i="33"/>
  <c r="M22" i="33" s="1"/>
  <c r="S22" i="33"/>
  <c r="T16" i="33"/>
  <c r="M16" i="33" s="1"/>
  <c r="S16" i="33"/>
  <c r="T11" i="33"/>
  <c r="M11" i="33" s="1"/>
  <c r="S11" i="33"/>
  <c r="AB5" i="33"/>
  <c r="AD5" i="33" s="1"/>
  <c r="AA5" i="33"/>
  <c r="AC5" i="33" s="1"/>
  <c r="T27" i="33"/>
  <c r="M27" i="33" s="1"/>
  <c r="S27" i="33"/>
  <c r="T25" i="33"/>
  <c r="M25" i="33" s="1"/>
  <c r="S25" i="33"/>
  <c r="T19" i="33"/>
  <c r="M19" i="33" s="1"/>
  <c r="S19" i="33"/>
  <c r="T14" i="33"/>
  <c r="M14" i="33" s="1"/>
  <c r="S14" i="33"/>
  <c r="S8" i="33"/>
  <c r="T8" i="33"/>
  <c r="M8" i="33" s="1"/>
  <c r="AA18" i="33"/>
  <c r="AC18" i="33" s="1"/>
  <c r="AB18" i="33"/>
  <c r="AD18" i="33" s="1"/>
  <c r="S23" i="33"/>
  <c r="T23" i="33"/>
  <c r="M23" i="33" s="1"/>
  <c r="T6" i="33"/>
  <c r="S6" i="33"/>
  <c r="S13" i="33"/>
  <c r="T13" i="33"/>
  <c r="M13" i="33" s="1"/>
  <c r="S20" i="33"/>
  <c r="T20" i="33"/>
  <c r="M20" i="33" s="1"/>
  <c r="S15" i="33"/>
  <c r="T15" i="33"/>
  <c r="M15" i="33" s="1"/>
  <c r="T24" i="33"/>
  <c r="M24" i="33" s="1"/>
  <c r="S24" i="33"/>
  <c r="S7" i="33"/>
  <c r="T7" i="33"/>
  <c r="M7" i="33" s="1"/>
  <c r="T28" i="33"/>
  <c r="M28" i="33" s="1"/>
  <c r="S28" i="33"/>
  <c r="S17" i="33"/>
  <c r="T17" i="33"/>
  <c r="M17" i="33" s="1"/>
  <c r="T9" i="33"/>
  <c r="M9" i="33" s="1"/>
  <c r="S9" i="33"/>
  <c r="S28" i="32"/>
  <c r="T28" i="32"/>
  <c r="M28" i="32" s="1"/>
  <c r="S19" i="32"/>
  <c r="T19" i="32"/>
  <c r="M19" i="32" s="1"/>
  <c r="T27" i="32"/>
  <c r="M27" i="32" s="1"/>
  <c r="S27" i="32"/>
  <c r="T18" i="32"/>
  <c r="M18" i="32" s="1"/>
  <c r="S18" i="32"/>
  <c r="T20" i="32"/>
  <c r="M20" i="32" s="1"/>
  <c r="S20" i="32"/>
  <c r="T29" i="32"/>
  <c r="M29" i="32" s="1"/>
  <c r="S29" i="32"/>
  <c r="S25" i="32"/>
  <c r="T25" i="32"/>
  <c r="M25" i="32" s="1"/>
  <c r="S16" i="32"/>
  <c r="T16" i="32"/>
  <c r="M16" i="32" s="1"/>
  <c r="AA5" i="32"/>
  <c r="AC5" i="32" s="1"/>
  <c r="AB5" i="32"/>
  <c r="AD5" i="32" s="1"/>
  <c r="T21" i="32"/>
  <c r="M21" i="32" s="1"/>
  <c r="S21" i="32"/>
  <c r="S13" i="32"/>
  <c r="T13" i="32"/>
  <c r="M13" i="32" s="1"/>
  <c r="R6" i="32"/>
  <c r="T26" i="32"/>
  <c r="M26" i="32" s="1"/>
  <c r="S26" i="32"/>
  <c r="T15" i="32"/>
  <c r="M15" i="32" s="1"/>
  <c r="S15" i="32"/>
  <c r="AB9" i="32"/>
  <c r="AD9" i="32" s="1"/>
  <c r="AA9" i="32"/>
  <c r="AC9" i="32" s="1"/>
  <c r="AB12" i="32"/>
  <c r="AD12" i="32" s="1"/>
  <c r="AA12" i="32"/>
  <c r="AC12" i="32" s="1"/>
  <c r="S22" i="32"/>
  <c r="T22" i="32"/>
  <c r="M22" i="32" s="1"/>
  <c r="T24" i="32"/>
  <c r="M24" i="32" s="1"/>
  <c r="S24" i="32"/>
  <c r="T17" i="32"/>
  <c r="M17" i="32" s="1"/>
  <c r="S17" i="32"/>
  <c r="S10" i="32"/>
  <c r="T10" i="32"/>
  <c r="M10" i="32" s="1"/>
  <c r="S7" i="32"/>
  <c r="S32" i="32" s="1"/>
  <c r="T7" i="32"/>
  <c r="M7" i="32" s="1"/>
  <c r="T23" i="32"/>
  <c r="M23" i="32" s="1"/>
  <c r="S23" i="32"/>
  <c r="T11" i="32"/>
  <c r="M11" i="32" s="1"/>
  <c r="S11" i="32"/>
  <c r="M6" i="32"/>
  <c r="AA14" i="32"/>
  <c r="AC14" i="32" s="1"/>
  <c r="AB14" i="32"/>
  <c r="AD14" i="32" s="1"/>
  <c r="T23" i="31"/>
  <c r="M23" i="31" s="1"/>
  <c r="S23" i="31"/>
  <c r="T12" i="31"/>
  <c r="M12" i="31" s="1"/>
  <c r="S12" i="31"/>
  <c r="S22" i="31"/>
  <c r="T22" i="31"/>
  <c r="M22" i="31" s="1"/>
  <c r="T7" i="31"/>
  <c r="M7" i="31" s="1"/>
  <c r="S7" i="31"/>
  <c r="S17" i="31"/>
  <c r="T17" i="31"/>
  <c r="M17" i="31" s="1"/>
  <c r="T8" i="31"/>
  <c r="M8" i="31" s="1"/>
  <c r="S8" i="31"/>
  <c r="AA5" i="31"/>
  <c r="AC5" i="31" s="1"/>
  <c r="AB5" i="31"/>
  <c r="AD5" i="31" s="1"/>
  <c r="S28" i="31"/>
  <c r="T28" i="31"/>
  <c r="M28" i="31" s="1"/>
  <c r="T27" i="31"/>
  <c r="M27" i="31" s="1"/>
  <c r="S27" i="31"/>
  <c r="T29" i="31"/>
  <c r="M29" i="31" s="1"/>
  <c r="S29" i="31"/>
  <c r="S18" i="31"/>
  <c r="T18" i="31"/>
  <c r="M18" i="31" s="1"/>
  <c r="T9" i="31"/>
  <c r="M9" i="31" s="1"/>
  <c r="S9" i="31"/>
  <c r="T10" i="31"/>
  <c r="M10" i="31" s="1"/>
  <c r="S10" i="31"/>
  <c r="S20" i="31"/>
  <c r="T20" i="31"/>
  <c r="M20" i="31" s="1"/>
  <c r="T16" i="31"/>
  <c r="M16" i="31" s="1"/>
  <c r="S16" i="31"/>
  <c r="T11" i="31"/>
  <c r="M11" i="31" s="1"/>
  <c r="S11" i="31"/>
  <c r="R6" i="31"/>
  <c r="S21" i="31"/>
  <c r="T21" i="31"/>
  <c r="M21" i="31" s="1"/>
  <c r="T26" i="31"/>
  <c r="M26" i="31" s="1"/>
  <c r="S26" i="31"/>
  <c r="S15" i="31"/>
  <c r="T15" i="31"/>
  <c r="M15" i="31" s="1"/>
  <c r="S6" i="31"/>
  <c r="T6" i="31"/>
  <c r="T19" i="31"/>
  <c r="M19" i="31" s="1"/>
  <c r="S19" i="31"/>
  <c r="T14" i="31"/>
  <c r="M14" i="31" s="1"/>
  <c r="S14" i="31"/>
  <c r="S25" i="31"/>
  <c r="T25" i="31"/>
  <c r="M25" i="31" s="1"/>
  <c r="T24" i="31"/>
  <c r="M24" i="31" s="1"/>
  <c r="S24" i="31"/>
  <c r="AB13" i="31"/>
  <c r="AD13" i="31" s="1"/>
  <c r="AA13" i="31"/>
  <c r="AC13" i="31" s="1"/>
  <c r="T7" i="30"/>
  <c r="M7" i="30" s="1"/>
  <c r="S7" i="30"/>
  <c r="S10" i="30"/>
  <c r="T11" i="30"/>
  <c r="M11" i="30" s="1"/>
  <c r="AA11" i="30" s="1"/>
  <c r="AC11" i="30" s="1"/>
  <c r="T24" i="30"/>
  <c r="M24" i="30" s="1"/>
  <c r="S24" i="30"/>
  <c r="T22" i="30"/>
  <c r="M22" i="30" s="1"/>
  <c r="S22" i="30"/>
  <c r="T18" i="30"/>
  <c r="M18" i="30" s="1"/>
  <c r="S18" i="30"/>
  <c r="S17" i="30"/>
  <c r="T17" i="30"/>
  <c r="M17" i="30" s="1"/>
  <c r="T15" i="30"/>
  <c r="M15" i="30" s="1"/>
  <c r="S15" i="30"/>
  <c r="T6" i="30"/>
  <c r="S6" i="30"/>
  <c r="T28" i="30"/>
  <c r="M28" i="30" s="1"/>
  <c r="S28" i="30"/>
  <c r="T21" i="30"/>
  <c r="M21" i="30" s="1"/>
  <c r="S21" i="30"/>
  <c r="S23" i="30"/>
  <c r="T23" i="30"/>
  <c r="M23" i="30" s="1"/>
  <c r="S26" i="30"/>
  <c r="T26" i="30"/>
  <c r="M26" i="30" s="1"/>
  <c r="AA14" i="30"/>
  <c r="AC14" i="30" s="1"/>
  <c r="AB14" i="30"/>
  <c r="AD14" i="30" s="1"/>
  <c r="T9" i="30"/>
  <c r="M9" i="30" s="1"/>
  <c r="S9" i="30"/>
  <c r="T27" i="30"/>
  <c r="M27" i="30" s="1"/>
  <c r="S27" i="30"/>
  <c r="T25" i="30"/>
  <c r="M25" i="30" s="1"/>
  <c r="S25" i="30"/>
  <c r="T19" i="30"/>
  <c r="M19" i="30" s="1"/>
  <c r="S19" i="30"/>
  <c r="S20" i="30"/>
  <c r="T20" i="30"/>
  <c r="M20" i="30" s="1"/>
  <c r="S29" i="30"/>
  <c r="T29" i="30"/>
  <c r="M29" i="30" s="1"/>
  <c r="S16" i="30"/>
  <c r="T16" i="30"/>
  <c r="M16" i="30" s="1"/>
  <c r="T12" i="30"/>
  <c r="M12" i="30" s="1"/>
  <c r="S12" i="30"/>
  <c r="AA8" i="30"/>
  <c r="AC8" i="30" s="1"/>
  <c r="AB8" i="30"/>
  <c r="AD8" i="30" s="1"/>
  <c r="N24" i="28"/>
  <c r="R24" i="28" s="1"/>
  <c r="N11" i="28"/>
  <c r="R11" i="28" s="1"/>
  <c r="N14" i="28"/>
  <c r="R14" i="28" s="1"/>
  <c r="N7" i="28"/>
  <c r="N22" i="28"/>
  <c r="R22" i="28" s="1"/>
  <c r="N19" i="28"/>
  <c r="R19" i="28" s="1"/>
  <c r="O21" i="28"/>
  <c r="T21" i="28" s="1"/>
  <c r="M21" i="28" s="1"/>
  <c r="AA21" i="28" s="1"/>
  <c r="AC21" i="28" s="1"/>
  <c r="O5" i="28"/>
  <c r="T5" i="28" s="1"/>
  <c r="M5" i="28" s="1"/>
  <c r="AB5" i="28" s="1"/>
  <c r="AD5" i="28" s="1"/>
  <c r="O6" i="28"/>
  <c r="T6" i="28" s="1"/>
  <c r="N6" i="28"/>
  <c r="R6" i="28" s="1"/>
  <c r="N10" i="28"/>
  <c r="R10" i="28" s="1"/>
  <c r="O15" i="28"/>
  <c r="T15" i="28" s="1"/>
  <c r="M15" i="28" s="1"/>
  <c r="N18" i="28"/>
  <c r="R18" i="28" s="1"/>
  <c r="O14" i="28"/>
  <c r="T14" i="28" s="1"/>
  <c r="M14" i="28" s="1"/>
  <c r="O18" i="28"/>
  <c r="N23" i="28"/>
  <c r="R23" i="28" s="1"/>
  <c r="O19" i="28"/>
  <c r="T19" i="28" s="1"/>
  <c r="M19" i="28" s="1"/>
  <c r="N15" i="28"/>
  <c r="R15" i="28" s="1"/>
  <c r="Y5" i="28"/>
  <c r="Y6" i="28" s="1"/>
  <c r="Y7" i="28" s="1"/>
  <c r="O10" i="28"/>
  <c r="T10" i="28" s="1"/>
  <c r="M10" i="28" s="1"/>
  <c r="AA10" i="28" s="1"/>
  <c r="AC10" i="28" s="1"/>
  <c r="N27" i="28"/>
  <c r="R27" i="28" s="1"/>
  <c r="S19" i="28"/>
  <c r="O8" i="28"/>
  <c r="N9" i="28"/>
  <c r="R9" i="28" s="1"/>
  <c r="N8" i="28"/>
  <c r="R8" i="28" s="1"/>
  <c r="S14" i="28"/>
  <c r="S21" i="28"/>
  <c r="O20" i="28"/>
  <c r="N20" i="28"/>
  <c r="R20" i="28" s="1"/>
  <c r="N13" i="28"/>
  <c r="R13" i="28" s="1"/>
  <c r="O12" i="28"/>
  <c r="N12" i="28"/>
  <c r="R12" i="28" s="1"/>
  <c r="N17" i="28"/>
  <c r="R17" i="28" s="1"/>
  <c r="O16" i="28"/>
  <c r="N16" i="28"/>
  <c r="R16" i="28" s="1"/>
  <c r="O30" i="28"/>
  <c r="O26" i="28"/>
  <c r="O22" i="28"/>
  <c r="O28" i="28"/>
  <c r="O24" i="28"/>
  <c r="O7" i="28"/>
  <c r="O11" i="28"/>
  <c r="O27" i="28"/>
  <c r="N30" i="28"/>
  <c r="R30" i="28" s="1"/>
  <c r="O29" i="28"/>
  <c r="N29" i="28"/>
  <c r="R29" i="28" s="1"/>
  <c r="O23" i="28"/>
  <c r="N26" i="28"/>
  <c r="R26" i="28" s="1"/>
  <c r="O25" i="28"/>
  <c r="N25" i="28"/>
  <c r="R25" i="28" s="1"/>
  <c r="O9" i="28"/>
  <c r="O13" i="28"/>
  <c r="O17" i="28"/>
  <c r="N21" i="28"/>
  <c r="R21" i="28" s="1"/>
  <c r="R32" i="45" l="1"/>
  <c r="R31" i="45"/>
  <c r="R30" i="45"/>
  <c r="T32" i="30"/>
  <c r="T31" i="30"/>
  <c r="T30" i="30"/>
  <c r="M32" i="35"/>
  <c r="M31" i="35"/>
  <c r="M30" i="35"/>
  <c r="T31" i="40"/>
  <c r="T32" i="40"/>
  <c r="T30" i="40"/>
  <c r="R31" i="43"/>
  <c r="R30" i="43"/>
  <c r="R32" i="43"/>
  <c r="T32" i="45"/>
  <c r="T31" i="45"/>
  <c r="T30" i="45"/>
  <c r="S32" i="46"/>
  <c r="S31" i="46"/>
  <c r="S30" i="46"/>
  <c r="S32" i="48"/>
  <c r="S31" i="48"/>
  <c r="S30" i="48"/>
  <c r="AD6" i="51"/>
  <c r="S30" i="36"/>
  <c r="S32" i="41"/>
  <c r="Y30" i="39"/>
  <c r="S32" i="38"/>
  <c r="Y30" i="51"/>
  <c r="S30" i="32"/>
  <c r="S32" i="37"/>
  <c r="M6" i="38"/>
  <c r="T32" i="38"/>
  <c r="T31" i="38"/>
  <c r="T30" i="38"/>
  <c r="T32" i="44"/>
  <c r="T31" i="44"/>
  <c r="T30" i="44"/>
  <c r="M6" i="44"/>
  <c r="Y32" i="49"/>
  <c r="Y30" i="38"/>
  <c r="T32" i="36"/>
  <c r="T31" i="36"/>
  <c r="T30" i="36"/>
  <c r="M1" i="36" s="1"/>
  <c r="M6" i="37"/>
  <c r="T32" i="37"/>
  <c r="T31" i="37"/>
  <c r="T30" i="37"/>
  <c r="AA5" i="28"/>
  <c r="AC5" i="28" s="1"/>
  <c r="M7" i="34"/>
  <c r="T33" i="34"/>
  <c r="T32" i="34"/>
  <c r="T31" i="34"/>
  <c r="AA8" i="37"/>
  <c r="AC8" i="37" s="1"/>
  <c r="R32" i="38"/>
  <c r="R31" i="38"/>
  <c r="R30" i="38"/>
  <c r="S32" i="43"/>
  <c r="S31" i="43"/>
  <c r="S30" i="43"/>
  <c r="S32" i="45"/>
  <c r="S31" i="45"/>
  <c r="S30" i="45"/>
  <c r="T32" i="46"/>
  <c r="T31" i="46"/>
  <c r="T30" i="46"/>
  <c r="R32" i="48"/>
  <c r="R30" i="48"/>
  <c r="R31" i="48"/>
  <c r="S30" i="42"/>
  <c r="S31" i="36"/>
  <c r="Y31" i="39"/>
  <c r="Y30" i="43"/>
  <c r="Y30" i="32"/>
  <c r="X31" i="28"/>
  <c r="Y31" i="51"/>
  <c r="S31" i="32"/>
  <c r="Y30" i="33"/>
  <c r="T32" i="41"/>
  <c r="T30" i="41"/>
  <c r="T31" i="41"/>
  <c r="M6" i="41"/>
  <c r="Y30" i="36"/>
  <c r="Y30" i="49"/>
  <c r="Y31" i="38"/>
  <c r="S32" i="30"/>
  <c r="S31" i="30"/>
  <c r="S30" i="30"/>
  <c r="Y8" i="28"/>
  <c r="Y9" i="28" s="1"/>
  <c r="Y10" i="28" s="1"/>
  <c r="Y11" i="28" s="1"/>
  <c r="Y12" i="28" s="1"/>
  <c r="Y13" i="28" s="1"/>
  <c r="Y14" i="28" s="1"/>
  <c r="Y15" i="28" s="1"/>
  <c r="Y16" i="28" s="1"/>
  <c r="Y17" i="28" s="1"/>
  <c r="Y18" i="28" s="1"/>
  <c r="Y19" i="28" s="1"/>
  <c r="Y20" i="28" s="1"/>
  <c r="Y21" i="28" s="1"/>
  <c r="Y22" i="28" s="1"/>
  <c r="Y23" i="28" s="1"/>
  <c r="Y24" i="28" s="1"/>
  <c r="Y25" i="28" s="1"/>
  <c r="Y26" i="28" s="1"/>
  <c r="Y27" i="28" s="1"/>
  <c r="Y28" i="28" s="1"/>
  <c r="Y29" i="28" s="1"/>
  <c r="Y30" i="28" s="1"/>
  <c r="Y33" i="28"/>
  <c r="AB11" i="30"/>
  <c r="AD11" i="30" s="1"/>
  <c r="S33" i="34"/>
  <c r="S32" i="34"/>
  <c r="S31" i="34"/>
  <c r="T32" i="43"/>
  <c r="T31" i="43"/>
  <c r="T30" i="43"/>
  <c r="AA8" i="46"/>
  <c r="AC8" i="46" s="1"/>
  <c r="S32" i="47"/>
  <c r="S31" i="47"/>
  <c r="S30" i="47"/>
  <c r="R32" i="47"/>
  <c r="R31" i="47"/>
  <c r="R30" i="47"/>
  <c r="S31" i="49"/>
  <c r="S30" i="49"/>
  <c r="S32" i="49"/>
  <c r="S31" i="42"/>
  <c r="Y30" i="30"/>
  <c r="T32" i="50"/>
  <c r="T31" i="50"/>
  <c r="T30" i="50"/>
  <c r="M1" i="50" s="1"/>
  <c r="S31" i="44"/>
  <c r="S30" i="44"/>
  <c r="S32" i="44"/>
  <c r="T30" i="35"/>
  <c r="Y32" i="39"/>
  <c r="Y31" i="43"/>
  <c r="Y31" i="32"/>
  <c r="X32" i="28"/>
  <c r="Y32" i="51"/>
  <c r="Y31" i="33"/>
  <c r="Y30" i="46"/>
  <c r="Y31" i="36"/>
  <c r="Y30" i="40"/>
  <c r="Y31" i="49"/>
  <c r="Y32" i="38"/>
  <c r="S32" i="40"/>
  <c r="S31" i="40"/>
  <c r="S30" i="40"/>
  <c r="T32" i="32"/>
  <c r="R32" i="31"/>
  <c r="R31" i="31"/>
  <c r="R30" i="31"/>
  <c r="AB9" i="37"/>
  <c r="AD9" i="37" s="1"/>
  <c r="S32" i="39"/>
  <c r="S31" i="39"/>
  <c r="S30" i="39"/>
  <c r="R32" i="39"/>
  <c r="R31" i="39"/>
  <c r="R30" i="39"/>
  <c r="T32" i="47"/>
  <c r="T31" i="47"/>
  <c r="T30" i="47"/>
  <c r="T30" i="49"/>
  <c r="T31" i="49"/>
  <c r="T32" i="49"/>
  <c r="T31" i="35"/>
  <c r="Y32" i="43"/>
  <c r="R32" i="37"/>
  <c r="R31" i="37"/>
  <c r="R30" i="37"/>
  <c r="Y32" i="32"/>
  <c r="T31" i="42"/>
  <c r="T32" i="42"/>
  <c r="T30" i="42"/>
  <c r="M6" i="42"/>
  <c r="Y30" i="37"/>
  <c r="R32" i="35"/>
  <c r="R31" i="35"/>
  <c r="R30" i="35"/>
  <c r="T32" i="48"/>
  <c r="T31" i="48"/>
  <c r="T30" i="48"/>
  <c r="T32" i="31"/>
  <c r="T31" i="31"/>
  <c r="T30" i="31"/>
  <c r="S32" i="33"/>
  <c r="S31" i="33"/>
  <c r="S30" i="33"/>
  <c r="R32" i="33"/>
  <c r="R31" i="33"/>
  <c r="R30" i="33"/>
  <c r="T32" i="39"/>
  <c r="T30" i="39"/>
  <c r="T31" i="39"/>
  <c r="R32" i="40"/>
  <c r="R31" i="40"/>
  <c r="R30" i="40"/>
  <c r="R31" i="50"/>
  <c r="R30" i="50"/>
  <c r="R32" i="50"/>
  <c r="T32" i="35"/>
  <c r="Y30" i="41"/>
  <c r="R32" i="41"/>
  <c r="R31" i="41"/>
  <c r="R30" i="41"/>
  <c r="W31" i="28"/>
  <c r="Y30" i="50"/>
  <c r="Y30" i="47"/>
  <c r="Y32" i="46"/>
  <c r="S32" i="35"/>
  <c r="S31" i="35"/>
  <c r="S30" i="35"/>
  <c r="Y32" i="40"/>
  <c r="Y30" i="48"/>
  <c r="Y30" i="42"/>
  <c r="Y30" i="44"/>
  <c r="Y31" i="37"/>
  <c r="AC6" i="51"/>
  <c r="AB21" i="28"/>
  <c r="AD21" i="28" s="1"/>
  <c r="S32" i="31"/>
  <c r="S31" i="31"/>
  <c r="S30" i="31"/>
  <c r="O33" i="28"/>
  <c r="O32" i="28"/>
  <c r="O31" i="28"/>
  <c r="R32" i="32"/>
  <c r="R31" i="32"/>
  <c r="R30" i="32"/>
  <c r="T32" i="33"/>
  <c r="T31" i="33"/>
  <c r="T30" i="33"/>
  <c r="M1" i="33" s="1"/>
  <c r="R32" i="36"/>
  <c r="R31" i="36"/>
  <c r="R30" i="36"/>
  <c r="M32" i="50"/>
  <c r="M31" i="50"/>
  <c r="M30" i="50"/>
  <c r="AA12" i="51"/>
  <c r="AC12" i="51" s="1"/>
  <c r="Y30" i="45"/>
  <c r="R31" i="46"/>
  <c r="R32" i="46"/>
  <c r="R30" i="46"/>
  <c r="Y31" i="41"/>
  <c r="W32" i="28"/>
  <c r="Y31" i="34"/>
  <c r="T30" i="32"/>
  <c r="Y31" i="50"/>
  <c r="Y31" i="47"/>
  <c r="V31" i="28"/>
  <c r="Y31" i="48"/>
  <c r="Y31" i="42"/>
  <c r="Y31" i="44"/>
  <c r="Y32" i="37"/>
  <c r="R7" i="28"/>
  <c r="N33" i="28"/>
  <c r="N32" i="28"/>
  <c r="N31" i="28"/>
  <c r="S15" i="28"/>
  <c r="M32" i="32"/>
  <c r="M31" i="32"/>
  <c r="M30" i="32"/>
  <c r="M32" i="36"/>
  <c r="M31" i="36"/>
  <c r="M30" i="36"/>
  <c r="S32" i="50"/>
  <c r="S31" i="50"/>
  <c r="S30" i="50"/>
  <c r="Y31" i="45"/>
  <c r="Y30" i="31"/>
  <c r="Y32" i="41"/>
  <c r="W33" i="28"/>
  <c r="Y32" i="34"/>
  <c r="T31" i="32"/>
  <c r="Y32" i="50"/>
  <c r="Y32" i="47"/>
  <c r="V32" i="28"/>
  <c r="Y32" i="48"/>
  <c r="Y32" i="42"/>
  <c r="Y32" i="44"/>
  <c r="AD32" i="52"/>
  <c r="AD30" i="52"/>
  <c r="AD31" i="52"/>
  <c r="AC31" i="52"/>
  <c r="AC32" i="52"/>
  <c r="AC30" i="52"/>
  <c r="Q32" i="52"/>
  <c r="Q30" i="52"/>
  <c r="Q31" i="52"/>
  <c r="AB8" i="51"/>
  <c r="AD8" i="51" s="1"/>
  <c r="AA8" i="51"/>
  <c r="AC8" i="51" s="1"/>
  <c r="S31" i="51"/>
  <c r="AA13" i="51"/>
  <c r="AC13" i="51" s="1"/>
  <c r="AB13" i="51"/>
  <c r="AD13" i="51" s="1"/>
  <c r="AB20" i="51"/>
  <c r="AD20" i="51" s="1"/>
  <c r="AA20" i="51"/>
  <c r="AC20" i="51" s="1"/>
  <c r="AA25" i="51"/>
  <c r="AC25" i="51" s="1"/>
  <c r="AB25" i="51"/>
  <c r="AD25" i="51" s="1"/>
  <c r="AB15" i="51"/>
  <c r="AD15" i="51" s="1"/>
  <c r="AA15" i="51"/>
  <c r="AC15" i="51" s="1"/>
  <c r="S32" i="51"/>
  <c r="AA26" i="51"/>
  <c r="AC26" i="51" s="1"/>
  <c r="AB26" i="51"/>
  <c r="AD26" i="51" s="1"/>
  <c r="AA19" i="51"/>
  <c r="AC19" i="51" s="1"/>
  <c r="AB19" i="51"/>
  <c r="AD19" i="51" s="1"/>
  <c r="AB24" i="51"/>
  <c r="AD24" i="51" s="1"/>
  <c r="AA24" i="51"/>
  <c r="AC24" i="51" s="1"/>
  <c r="AA10" i="51"/>
  <c r="AC10" i="51" s="1"/>
  <c r="AB10" i="51"/>
  <c r="AD10" i="51" s="1"/>
  <c r="AA22" i="51"/>
  <c r="AC22" i="51" s="1"/>
  <c r="AB22" i="51"/>
  <c r="AD22" i="51" s="1"/>
  <c r="AB21" i="51"/>
  <c r="AD21" i="51" s="1"/>
  <c r="AA21" i="51"/>
  <c r="AC21" i="51" s="1"/>
  <c r="AA16" i="51"/>
  <c r="AC16" i="51" s="1"/>
  <c r="AB16" i="51"/>
  <c r="AD16" i="51" s="1"/>
  <c r="S30" i="51"/>
  <c r="AB17" i="51"/>
  <c r="AD17" i="51" s="1"/>
  <c r="AA17" i="51"/>
  <c r="AC17" i="51" s="1"/>
  <c r="AB18" i="51"/>
  <c r="AD18" i="51" s="1"/>
  <c r="AA18" i="51"/>
  <c r="AC18" i="51" s="1"/>
  <c r="AB14" i="51"/>
  <c r="AD14" i="51" s="1"/>
  <c r="AA14" i="51"/>
  <c r="AC14" i="51" s="1"/>
  <c r="AA29" i="51"/>
  <c r="AC29" i="51" s="1"/>
  <c r="AB29" i="51"/>
  <c r="AD29" i="51" s="1"/>
  <c r="M7" i="51"/>
  <c r="M30" i="51" s="1"/>
  <c r="T32" i="51"/>
  <c r="T30" i="51"/>
  <c r="M1" i="51" s="1"/>
  <c r="T31" i="51"/>
  <c r="AB27" i="51"/>
  <c r="AD27" i="51" s="1"/>
  <c r="AA27" i="51"/>
  <c r="AC27" i="51" s="1"/>
  <c r="AA28" i="51"/>
  <c r="AC28" i="51" s="1"/>
  <c r="AB28" i="51"/>
  <c r="AD28" i="51" s="1"/>
  <c r="AA23" i="51"/>
  <c r="AC23" i="51" s="1"/>
  <c r="AB23" i="51"/>
  <c r="AD23" i="51" s="1"/>
  <c r="AA23" i="50"/>
  <c r="AC23" i="50" s="1"/>
  <c r="AB23" i="50"/>
  <c r="AD23" i="50" s="1"/>
  <c r="AB24" i="50"/>
  <c r="AD24" i="50" s="1"/>
  <c r="AA24" i="50"/>
  <c r="AC24" i="50" s="1"/>
  <c r="AA26" i="50"/>
  <c r="AC26" i="50" s="1"/>
  <c r="AB26" i="50"/>
  <c r="AD26" i="50" s="1"/>
  <c r="AB21" i="50"/>
  <c r="AD21" i="50" s="1"/>
  <c r="AA21" i="50"/>
  <c r="AC21" i="50" s="1"/>
  <c r="AA11" i="50"/>
  <c r="AC11" i="50" s="1"/>
  <c r="AB11" i="50"/>
  <c r="AD11" i="50" s="1"/>
  <c r="AA8" i="50"/>
  <c r="AC8" i="50" s="1"/>
  <c r="AB8" i="50"/>
  <c r="AD8" i="50" s="1"/>
  <c r="AB17" i="50"/>
  <c r="AD17" i="50" s="1"/>
  <c r="AA17" i="50"/>
  <c r="AC17" i="50" s="1"/>
  <c r="AA18" i="50"/>
  <c r="AC18" i="50" s="1"/>
  <c r="AB18" i="50"/>
  <c r="AD18" i="50" s="1"/>
  <c r="AB22" i="50"/>
  <c r="AD22" i="50" s="1"/>
  <c r="AA22" i="50"/>
  <c r="AC22" i="50" s="1"/>
  <c r="AB14" i="50"/>
  <c r="AD14" i="50" s="1"/>
  <c r="AA14" i="50"/>
  <c r="AC14" i="50" s="1"/>
  <c r="AB7" i="50"/>
  <c r="AD7" i="50" s="1"/>
  <c r="AA7" i="50"/>
  <c r="AC7" i="50" s="1"/>
  <c r="AA15" i="50"/>
  <c r="AC15" i="50" s="1"/>
  <c r="AB15" i="50"/>
  <c r="AD15" i="50" s="1"/>
  <c r="AB25" i="50"/>
  <c r="AD25" i="50" s="1"/>
  <c r="AA25" i="50"/>
  <c r="AC25" i="50" s="1"/>
  <c r="AB6" i="50"/>
  <c r="AA6" i="50"/>
  <c r="AA29" i="50"/>
  <c r="AC29" i="50" s="1"/>
  <c r="AB29" i="50"/>
  <c r="AD29" i="50" s="1"/>
  <c r="AB27" i="50"/>
  <c r="AD27" i="50" s="1"/>
  <c r="AA27" i="50"/>
  <c r="AC27" i="50" s="1"/>
  <c r="AB28" i="50"/>
  <c r="AD28" i="50" s="1"/>
  <c r="AA28" i="50"/>
  <c r="AC28" i="50" s="1"/>
  <c r="AB10" i="50"/>
  <c r="AD10" i="50" s="1"/>
  <c r="AA10" i="50"/>
  <c r="AC10" i="50" s="1"/>
  <c r="AA20" i="50"/>
  <c r="AC20" i="50" s="1"/>
  <c r="AB20" i="50"/>
  <c r="AD20" i="50" s="1"/>
  <c r="AB13" i="50"/>
  <c r="AD13" i="50" s="1"/>
  <c r="AA13" i="50"/>
  <c r="AC13" i="50" s="1"/>
  <c r="AB16" i="50"/>
  <c r="AD16" i="50" s="1"/>
  <c r="AA16" i="50"/>
  <c r="AC16" i="50" s="1"/>
  <c r="AB19" i="50"/>
  <c r="AD19" i="50" s="1"/>
  <c r="AA19" i="50"/>
  <c r="AC19" i="50" s="1"/>
  <c r="AB15" i="49"/>
  <c r="AD15" i="49" s="1"/>
  <c r="AA15" i="49"/>
  <c r="AC15" i="49" s="1"/>
  <c r="AB20" i="49"/>
  <c r="AD20" i="49" s="1"/>
  <c r="AA20" i="49"/>
  <c r="AC20" i="49" s="1"/>
  <c r="AA26" i="49"/>
  <c r="AC26" i="49" s="1"/>
  <c r="AB26" i="49"/>
  <c r="AD26" i="49" s="1"/>
  <c r="M6" i="49"/>
  <c r="M1" i="49"/>
  <c r="AB7" i="49"/>
  <c r="AD7" i="49" s="1"/>
  <c r="AA7" i="49"/>
  <c r="AC7" i="49" s="1"/>
  <c r="AB21" i="49"/>
  <c r="AD21" i="49" s="1"/>
  <c r="AA21" i="49"/>
  <c r="AC21" i="49" s="1"/>
  <c r="AB27" i="49"/>
  <c r="AD27" i="49" s="1"/>
  <c r="AA27" i="49"/>
  <c r="AC27" i="49" s="1"/>
  <c r="AB10" i="49"/>
  <c r="AD10" i="49" s="1"/>
  <c r="AA10" i="49"/>
  <c r="AC10" i="49" s="1"/>
  <c r="AB11" i="49"/>
  <c r="AD11" i="49" s="1"/>
  <c r="AA11" i="49"/>
  <c r="AC11" i="49" s="1"/>
  <c r="AA16" i="49"/>
  <c r="AC16" i="49" s="1"/>
  <c r="AB16" i="49"/>
  <c r="AD16" i="49" s="1"/>
  <c r="AB24" i="49"/>
  <c r="AD24" i="49" s="1"/>
  <c r="AA24" i="49"/>
  <c r="AC24" i="49" s="1"/>
  <c r="AB13" i="49"/>
  <c r="AD13" i="49" s="1"/>
  <c r="AA13" i="49"/>
  <c r="AC13" i="49" s="1"/>
  <c r="AA12" i="49"/>
  <c r="AC12" i="49" s="1"/>
  <c r="AB12" i="49"/>
  <c r="AD12" i="49" s="1"/>
  <c r="AA28" i="49"/>
  <c r="AC28" i="49" s="1"/>
  <c r="AB28" i="49"/>
  <c r="AD28" i="49" s="1"/>
  <c r="AB17" i="49"/>
  <c r="AD17" i="49" s="1"/>
  <c r="AA17" i="49"/>
  <c r="AC17" i="49" s="1"/>
  <c r="AA9" i="49"/>
  <c r="AC9" i="49" s="1"/>
  <c r="AB9" i="49"/>
  <c r="AD9" i="49" s="1"/>
  <c r="AA25" i="49"/>
  <c r="AC25" i="49" s="1"/>
  <c r="AB25" i="49"/>
  <c r="AD25" i="49" s="1"/>
  <c r="AB18" i="49"/>
  <c r="AD18" i="49" s="1"/>
  <c r="AA18" i="49"/>
  <c r="AC18" i="49" s="1"/>
  <c r="AA23" i="49"/>
  <c r="AC23" i="49" s="1"/>
  <c r="AB23" i="49"/>
  <c r="AD23" i="49" s="1"/>
  <c r="AB14" i="49"/>
  <c r="AD14" i="49" s="1"/>
  <c r="AA14" i="49"/>
  <c r="AC14" i="49" s="1"/>
  <c r="AA19" i="49"/>
  <c r="AC19" i="49" s="1"/>
  <c r="AB19" i="49"/>
  <c r="AD19" i="49" s="1"/>
  <c r="AA29" i="49"/>
  <c r="AC29" i="49" s="1"/>
  <c r="AB29" i="49"/>
  <c r="AD29" i="49" s="1"/>
  <c r="AB21" i="48"/>
  <c r="AD21" i="48" s="1"/>
  <c r="AA21" i="48"/>
  <c r="AC21" i="48" s="1"/>
  <c r="M1" i="48"/>
  <c r="M6" i="48"/>
  <c r="AA23" i="48"/>
  <c r="AC23" i="48" s="1"/>
  <c r="AB23" i="48"/>
  <c r="AD23" i="48" s="1"/>
  <c r="AB12" i="48"/>
  <c r="AD12" i="48" s="1"/>
  <c r="AA12" i="48"/>
  <c r="AC12" i="48" s="1"/>
  <c r="AA19" i="48"/>
  <c r="AC19" i="48" s="1"/>
  <c r="AB19" i="48"/>
  <c r="AD19" i="48" s="1"/>
  <c r="AB25" i="48"/>
  <c r="AD25" i="48" s="1"/>
  <c r="AA25" i="48"/>
  <c r="AC25" i="48" s="1"/>
  <c r="AB27" i="48"/>
  <c r="AD27" i="48" s="1"/>
  <c r="AA27" i="48"/>
  <c r="AC27" i="48" s="1"/>
  <c r="AB17" i="48"/>
  <c r="AD17" i="48" s="1"/>
  <c r="AA17" i="48"/>
  <c r="AC17" i="48" s="1"/>
  <c r="AA29" i="48"/>
  <c r="AC29" i="48" s="1"/>
  <c r="AB29" i="48"/>
  <c r="AD29" i="48" s="1"/>
  <c r="AB28" i="48"/>
  <c r="AD28" i="48" s="1"/>
  <c r="AA28" i="48"/>
  <c r="AC28" i="48" s="1"/>
  <c r="AB15" i="48"/>
  <c r="AD15" i="48" s="1"/>
  <c r="AA15" i="48"/>
  <c r="AC15" i="48" s="1"/>
  <c r="AB14" i="48"/>
  <c r="AD14" i="48" s="1"/>
  <c r="AA14" i="48"/>
  <c r="AC14" i="48" s="1"/>
  <c r="AB22" i="48"/>
  <c r="AD22" i="48" s="1"/>
  <c r="AA22" i="48"/>
  <c r="AC22" i="48" s="1"/>
  <c r="AA13" i="48"/>
  <c r="AC13" i="48" s="1"/>
  <c r="AB13" i="48"/>
  <c r="AD13" i="48" s="1"/>
  <c r="AA7" i="48"/>
  <c r="AC7" i="48" s="1"/>
  <c r="AB7" i="48"/>
  <c r="AD7" i="48" s="1"/>
  <c r="AB18" i="48"/>
  <c r="AD18" i="48" s="1"/>
  <c r="AA18" i="48"/>
  <c r="AC18" i="48" s="1"/>
  <c r="AA16" i="48"/>
  <c r="AC16" i="48" s="1"/>
  <c r="AB16" i="48"/>
  <c r="AD16" i="48" s="1"/>
  <c r="AB24" i="48"/>
  <c r="AD24" i="48" s="1"/>
  <c r="AA24" i="48"/>
  <c r="AC24" i="48" s="1"/>
  <c r="AA10" i="48"/>
  <c r="AC10" i="48" s="1"/>
  <c r="AB10" i="48"/>
  <c r="AD10" i="48" s="1"/>
  <c r="AB9" i="48"/>
  <c r="AD9" i="48" s="1"/>
  <c r="AA9" i="48"/>
  <c r="AC9" i="48" s="1"/>
  <c r="AA26" i="48"/>
  <c r="AC26" i="48" s="1"/>
  <c r="AB26" i="48"/>
  <c r="AD26" i="48" s="1"/>
  <c r="AA20" i="48"/>
  <c r="AC20" i="48" s="1"/>
  <c r="AB20" i="48"/>
  <c r="AD20" i="48" s="1"/>
  <c r="AA16" i="47"/>
  <c r="AC16" i="47" s="1"/>
  <c r="AB16" i="47"/>
  <c r="AD16" i="47" s="1"/>
  <c r="AB27" i="47"/>
  <c r="AD27" i="47" s="1"/>
  <c r="AA27" i="47"/>
  <c r="AC27" i="47" s="1"/>
  <c r="AB24" i="47"/>
  <c r="AD24" i="47" s="1"/>
  <c r="AA24" i="47"/>
  <c r="AC24" i="47" s="1"/>
  <c r="AA15" i="47"/>
  <c r="AC15" i="47" s="1"/>
  <c r="AB15" i="47"/>
  <c r="AD15" i="47" s="1"/>
  <c r="AB14" i="47"/>
  <c r="AD14" i="47" s="1"/>
  <c r="AA14" i="47"/>
  <c r="AC14" i="47" s="1"/>
  <c r="AA25" i="47"/>
  <c r="AC25" i="47" s="1"/>
  <c r="AB25" i="47"/>
  <c r="AD25" i="47" s="1"/>
  <c r="AB10" i="47"/>
  <c r="AD10" i="47" s="1"/>
  <c r="AA10" i="47"/>
  <c r="AC10" i="47" s="1"/>
  <c r="AB9" i="47"/>
  <c r="AD9" i="47" s="1"/>
  <c r="AA9" i="47"/>
  <c r="AC9" i="47" s="1"/>
  <c r="AA11" i="47"/>
  <c r="AC11" i="47" s="1"/>
  <c r="AB11" i="47"/>
  <c r="AD11" i="47" s="1"/>
  <c r="AB20" i="47"/>
  <c r="AD20" i="47" s="1"/>
  <c r="AA20" i="47"/>
  <c r="AC20" i="47" s="1"/>
  <c r="AB12" i="47"/>
  <c r="AD12" i="47" s="1"/>
  <c r="AA12" i="47"/>
  <c r="AC12" i="47" s="1"/>
  <c r="AA22" i="47"/>
  <c r="AC22" i="47" s="1"/>
  <c r="AB22" i="47"/>
  <c r="AD22" i="47" s="1"/>
  <c r="AA8" i="47"/>
  <c r="AC8" i="47" s="1"/>
  <c r="AB8" i="47"/>
  <c r="AD8" i="47" s="1"/>
  <c r="AB7" i="47"/>
  <c r="AD7" i="47" s="1"/>
  <c r="AA7" i="47"/>
  <c r="AC7" i="47" s="1"/>
  <c r="AA18" i="47"/>
  <c r="AC18" i="47" s="1"/>
  <c r="AB18" i="47"/>
  <c r="AD18" i="47" s="1"/>
  <c r="AA23" i="47"/>
  <c r="AC23" i="47" s="1"/>
  <c r="AB23" i="47"/>
  <c r="AD23" i="47" s="1"/>
  <c r="AB17" i="47"/>
  <c r="AD17" i="47" s="1"/>
  <c r="AA17" i="47"/>
  <c r="AC17" i="47" s="1"/>
  <c r="AB13" i="47"/>
  <c r="AD13" i="47" s="1"/>
  <c r="AA13" i="47"/>
  <c r="AC13" i="47" s="1"/>
  <c r="M1" i="47"/>
  <c r="M6" i="47"/>
  <c r="AA21" i="47"/>
  <c r="AC21" i="47" s="1"/>
  <c r="AB21" i="47"/>
  <c r="AD21" i="47" s="1"/>
  <c r="AA29" i="47"/>
  <c r="AC29" i="47" s="1"/>
  <c r="AB29" i="47"/>
  <c r="AD29" i="47" s="1"/>
  <c r="AA19" i="47"/>
  <c r="AC19" i="47" s="1"/>
  <c r="AB19" i="47"/>
  <c r="AD19" i="47" s="1"/>
  <c r="AA26" i="47"/>
  <c r="AC26" i="47" s="1"/>
  <c r="AB26" i="47"/>
  <c r="AD26" i="47" s="1"/>
  <c r="AB24" i="46"/>
  <c r="AD24" i="46" s="1"/>
  <c r="AA24" i="46"/>
  <c r="AC24" i="46" s="1"/>
  <c r="AB13" i="46"/>
  <c r="AD13" i="46" s="1"/>
  <c r="AA13" i="46"/>
  <c r="AC13" i="46" s="1"/>
  <c r="AB28" i="46"/>
  <c r="AD28" i="46" s="1"/>
  <c r="AA28" i="46"/>
  <c r="AC28" i="46" s="1"/>
  <c r="M1" i="46"/>
  <c r="M6" i="46"/>
  <c r="AB11" i="46"/>
  <c r="AD11" i="46" s="1"/>
  <c r="AA11" i="46"/>
  <c r="AC11" i="46" s="1"/>
  <c r="AB18" i="46"/>
  <c r="AD18" i="46" s="1"/>
  <c r="AA18" i="46"/>
  <c r="AC18" i="46" s="1"/>
  <c r="AB7" i="46"/>
  <c r="AD7" i="46" s="1"/>
  <c r="AA7" i="46"/>
  <c r="AC7" i="46" s="1"/>
  <c r="AB22" i="46"/>
  <c r="AD22" i="46" s="1"/>
  <c r="AA22" i="46"/>
  <c r="AC22" i="46" s="1"/>
  <c r="AB27" i="46"/>
  <c r="AD27" i="46" s="1"/>
  <c r="AA27" i="46"/>
  <c r="AC27" i="46" s="1"/>
  <c r="AB10" i="46"/>
  <c r="AD10" i="46" s="1"/>
  <c r="AA10" i="46"/>
  <c r="AC10" i="46" s="1"/>
  <c r="AB15" i="46"/>
  <c r="AD15" i="46" s="1"/>
  <c r="AA15" i="46"/>
  <c r="AC15" i="46" s="1"/>
  <c r="AA17" i="46"/>
  <c r="AC17" i="46" s="1"/>
  <c r="AB17" i="46"/>
  <c r="AD17" i="46" s="1"/>
  <c r="AB19" i="46"/>
  <c r="AD19" i="46" s="1"/>
  <c r="AA19" i="46"/>
  <c r="AC19" i="46" s="1"/>
  <c r="AA23" i="46"/>
  <c r="AC23" i="46" s="1"/>
  <c r="AB23" i="46"/>
  <c r="AD23" i="46" s="1"/>
  <c r="AB16" i="46"/>
  <c r="AD16" i="46" s="1"/>
  <c r="AA16" i="46"/>
  <c r="AC16" i="46" s="1"/>
  <c r="AA20" i="46"/>
  <c r="AC20" i="46" s="1"/>
  <c r="AB20" i="46"/>
  <c r="AD20" i="46" s="1"/>
  <c r="AB25" i="46"/>
  <c r="AD25" i="46" s="1"/>
  <c r="AA25" i="46"/>
  <c r="AC25" i="46" s="1"/>
  <c r="AA9" i="46"/>
  <c r="AC9" i="46" s="1"/>
  <c r="AB9" i="46"/>
  <c r="AD9" i="46" s="1"/>
  <c r="AA26" i="46"/>
  <c r="AC26" i="46" s="1"/>
  <c r="AB26" i="46"/>
  <c r="AD26" i="46" s="1"/>
  <c r="AA12" i="46"/>
  <c r="AC12" i="46" s="1"/>
  <c r="AB12" i="46"/>
  <c r="AD12" i="46" s="1"/>
  <c r="AB21" i="46"/>
  <c r="AD21" i="46" s="1"/>
  <c r="AA21" i="46"/>
  <c r="AC21" i="46" s="1"/>
  <c r="AA29" i="46"/>
  <c r="AC29" i="46" s="1"/>
  <c r="AB29" i="46"/>
  <c r="AD29" i="46" s="1"/>
  <c r="AB19" i="45"/>
  <c r="AD19" i="45" s="1"/>
  <c r="AA19" i="45"/>
  <c r="AC19" i="45" s="1"/>
  <c r="AB27" i="45"/>
  <c r="AD27" i="45" s="1"/>
  <c r="AA27" i="45"/>
  <c r="AC27" i="45" s="1"/>
  <c r="AB9" i="45"/>
  <c r="AD9" i="45" s="1"/>
  <c r="AA9" i="45"/>
  <c r="AC9" i="45" s="1"/>
  <c r="AA17" i="45"/>
  <c r="AC17" i="45" s="1"/>
  <c r="AB17" i="45"/>
  <c r="AD17" i="45" s="1"/>
  <c r="AB12" i="45"/>
  <c r="AD12" i="45" s="1"/>
  <c r="AA12" i="45"/>
  <c r="AC12" i="45" s="1"/>
  <c r="AA26" i="45"/>
  <c r="AC26" i="45" s="1"/>
  <c r="AB26" i="45"/>
  <c r="AD26" i="45" s="1"/>
  <c r="AA13" i="45"/>
  <c r="AC13" i="45" s="1"/>
  <c r="AB13" i="45"/>
  <c r="AD13" i="45" s="1"/>
  <c r="AB24" i="45"/>
  <c r="AD24" i="45" s="1"/>
  <c r="AA24" i="45"/>
  <c r="AC24" i="45" s="1"/>
  <c r="AB25" i="45"/>
  <c r="AD25" i="45" s="1"/>
  <c r="AA25" i="45"/>
  <c r="AC25" i="45" s="1"/>
  <c r="AB21" i="45"/>
  <c r="AD21" i="45" s="1"/>
  <c r="AA21" i="45"/>
  <c r="AC21" i="45" s="1"/>
  <c r="AA10" i="45"/>
  <c r="AC10" i="45" s="1"/>
  <c r="AB10" i="45"/>
  <c r="AD10" i="45" s="1"/>
  <c r="AB28" i="45"/>
  <c r="AD28" i="45" s="1"/>
  <c r="AA28" i="45"/>
  <c r="AC28" i="45" s="1"/>
  <c r="AB18" i="45"/>
  <c r="AD18" i="45" s="1"/>
  <c r="AA18" i="45"/>
  <c r="AC18" i="45" s="1"/>
  <c r="AB15" i="45"/>
  <c r="AD15" i="45" s="1"/>
  <c r="AA15" i="45"/>
  <c r="AC15" i="45" s="1"/>
  <c r="M1" i="45"/>
  <c r="M6" i="45"/>
  <c r="AA29" i="45"/>
  <c r="AC29" i="45" s="1"/>
  <c r="AB29" i="45"/>
  <c r="AD29" i="45" s="1"/>
  <c r="AB22" i="45"/>
  <c r="AD22" i="45" s="1"/>
  <c r="AA22" i="45"/>
  <c r="AC22" i="45" s="1"/>
  <c r="AA7" i="45"/>
  <c r="AC7" i="45" s="1"/>
  <c r="AB7" i="45"/>
  <c r="AD7" i="45" s="1"/>
  <c r="AA20" i="45"/>
  <c r="AC20" i="45" s="1"/>
  <c r="AB20" i="45"/>
  <c r="AD20" i="45" s="1"/>
  <c r="AA23" i="45"/>
  <c r="AC23" i="45" s="1"/>
  <c r="AB23" i="45"/>
  <c r="AD23" i="45" s="1"/>
  <c r="AA29" i="44"/>
  <c r="AC29" i="44" s="1"/>
  <c r="AB29" i="44"/>
  <c r="AD29" i="44" s="1"/>
  <c r="AA13" i="44"/>
  <c r="AC13" i="44" s="1"/>
  <c r="AB13" i="44"/>
  <c r="AD13" i="44" s="1"/>
  <c r="AB24" i="44"/>
  <c r="AD24" i="44" s="1"/>
  <c r="AA24" i="44"/>
  <c r="AC24" i="44" s="1"/>
  <c r="AB16" i="44"/>
  <c r="AD16" i="44" s="1"/>
  <c r="AA16" i="44"/>
  <c r="AC16" i="44" s="1"/>
  <c r="AA26" i="44"/>
  <c r="AC26" i="44" s="1"/>
  <c r="AB26" i="44"/>
  <c r="AD26" i="44" s="1"/>
  <c r="M7" i="44"/>
  <c r="M1" i="44"/>
  <c r="AA14" i="44"/>
  <c r="AC14" i="44" s="1"/>
  <c r="AB14" i="44"/>
  <c r="AD14" i="44" s="1"/>
  <c r="AA10" i="44"/>
  <c r="AC10" i="44" s="1"/>
  <c r="AB10" i="44"/>
  <c r="AD10" i="44" s="1"/>
  <c r="AB18" i="44"/>
  <c r="AD18" i="44" s="1"/>
  <c r="AA18" i="44"/>
  <c r="AC18" i="44" s="1"/>
  <c r="AB28" i="44"/>
  <c r="AD28" i="44" s="1"/>
  <c r="AA28" i="44"/>
  <c r="AC28" i="44" s="1"/>
  <c r="AA23" i="44"/>
  <c r="AC23" i="44" s="1"/>
  <c r="AB23" i="44"/>
  <c r="AD23" i="44" s="1"/>
  <c r="AB21" i="44"/>
  <c r="AD21" i="44" s="1"/>
  <c r="AA21" i="44"/>
  <c r="AC21" i="44" s="1"/>
  <c r="AB19" i="44"/>
  <c r="AD19" i="44" s="1"/>
  <c r="AA19" i="44"/>
  <c r="AC19" i="44" s="1"/>
  <c r="AA20" i="44"/>
  <c r="AC20" i="44" s="1"/>
  <c r="AB20" i="44"/>
  <c r="AD20" i="44" s="1"/>
  <c r="AB15" i="44"/>
  <c r="AD15" i="44" s="1"/>
  <c r="AA15" i="44"/>
  <c r="AC15" i="44" s="1"/>
  <c r="AB25" i="44"/>
  <c r="AD25" i="44" s="1"/>
  <c r="AA25" i="44"/>
  <c r="AC25" i="44" s="1"/>
  <c r="AA17" i="44"/>
  <c r="AC17" i="44" s="1"/>
  <c r="AB17" i="44"/>
  <c r="AD17" i="44" s="1"/>
  <c r="AB22" i="44"/>
  <c r="AD22" i="44" s="1"/>
  <c r="AA22" i="44"/>
  <c r="AC22" i="44" s="1"/>
  <c r="AB27" i="44"/>
  <c r="AD27" i="44" s="1"/>
  <c r="AA27" i="44"/>
  <c r="AC27" i="44" s="1"/>
  <c r="AA19" i="43"/>
  <c r="AC19" i="43" s="1"/>
  <c r="AB19" i="43"/>
  <c r="AD19" i="43" s="1"/>
  <c r="AB12" i="43"/>
  <c r="AD12" i="43" s="1"/>
  <c r="AA12" i="43"/>
  <c r="AC12" i="43" s="1"/>
  <c r="AB7" i="43"/>
  <c r="AD7" i="43" s="1"/>
  <c r="AA7" i="43"/>
  <c r="AC7" i="43" s="1"/>
  <c r="AA15" i="43"/>
  <c r="AC15" i="43" s="1"/>
  <c r="AB15" i="43"/>
  <c r="AD15" i="43" s="1"/>
  <c r="AA26" i="43"/>
  <c r="AC26" i="43" s="1"/>
  <c r="AB26" i="43"/>
  <c r="AD26" i="43" s="1"/>
  <c r="AB17" i="43"/>
  <c r="AD17" i="43" s="1"/>
  <c r="AA17" i="43"/>
  <c r="AC17" i="43" s="1"/>
  <c r="AB14" i="43"/>
  <c r="AD14" i="43" s="1"/>
  <c r="AA14" i="43"/>
  <c r="AC14" i="43" s="1"/>
  <c r="AA25" i="43"/>
  <c r="AC25" i="43" s="1"/>
  <c r="AB25" i="43"/>
  <c r="AD25" i="43" s="1"/>
  <c r="AB10" i="43"/>
  <c r="AD10" i="43" s="1"/>
  <c r="AA10" i="43"/>
  <c r="AC10" i="43" s="1"/>
  <c r="AA21" i="43"/>
  <c r="AC21" i="43" s="1"/>
  <c r="AB21" i="43"/>
  <c r="AD21" i="43" s="1"/>
  <c r="AA29" i="43"/>
  <c r="AC29" i="43" s="1"/>
  <c r="AB29" i="43"/>
  <c r="AD29" i="43" s="1"/>
  <c r="AA16" i="43"/>
  <c r="AC16" i="43" s="1"/>
  <c r="AB16" i="43"/>
  <c r="AD16" i="43" s="1"/>
  <c r="AB27" i="43"/>
  <c r="AD27" i="43" s="1"/>
  <c r="AA27" i="43"/>
  <c r="AC27" i="43" s="1"/>
  <c r="AB24" i="43"/>
  <c r="AD24" i="43" s="1"/>
  <c r="AA24" i="43"/>
  <c r="AC24" i="43" s="1"/>
  <c r="AB9" i="43"/>
  <c r="AD9" i="43" s="1"/>
  <c r="AA9" i="43"/>
  <c r="AC9" i="43" s="1"/>
  <c r="AA11" i="43"/>
  <c r="AC11" i="43" s="1"/>
  <c r="AB11" i="43"/>
  <c r="AD11" i="43" s="1"/>
  <c r="AB20" i="43"/>
  <c r="AD20" i="43" s="1"/>
  <c r="AA20" i="43"/>
  <c r="AC20" i="43" s="1"/>
  <c r="AB13" i="43"/>
  <c r="AD13" i="43" s="1"/>
  <c r="AA13" i="43"/>
  <c r="AC13" i="43" s="1"/>
  <c r="M1" i="43"/>
  <c r="M6" i="43"/>
  <c r="AA8" i="43"/>
  <c r="AC8" i="43" s="1"/>
  <c r="AB8" i="43"/>
  <c r="AD8" i="43" s="1"/>
  <c r="AA22" i="43"/>
  <c r="AC22" i="43" s="1"/>
  <c r="AB22" i="43"/>
  <c r="AD22" i="43" s="1"/>
  <c r="AA18" i="43"/>
  <c r="AC18" i="43" s="1"/>
  <c r="AB18" i="43"/>
  <c r="AD18" i="43" s="1"/>
  <c r="AA23" i="43"/>
  <c r="AC23" i="43" s="1"/>
  <c r="AB23" i="43"/>
  <c r="AD23" i="43" s="1"/>
  <c r="AA23" i="42"/>
  <c r="AC23" i="42" s="1"/>
  <c r="AB23" i="42"/>
  <c r="AD23" i="42" s="1"/>
  <c r="AB15" i="42"/>
  <c r="AD15" i="42" s="1"/>
  <c r="AA15" i="42"/>
  <c r="AC15" i="42" s="1"/>
  <c r="AA10" i="42"/>
  <c r="AC10" i="42" s="1"/>
  <c r="AB10" i="42"/>
  <c r="AD10" i="42" s="1"/>
  <c r="AA28" i="42"/>
  <c r="AC28" i="42" s="1"/>
  <c r="AB28" i="42"/>
  <c r="AD28" i="42" s="1"/>
  <c r="AA14" i="42"/>
  <c r="AC14" i="42" s="1"/>
  <c r="AB14" i="42"/>
  <c r="AD14" i="42" s="1"/>
  <c r="AA20" i="42"/>
  <c r="AC20" i="42" s="1"/>
  <c r="AB20" i="42"/>
  <c r="AD20" i="42" s="1"/>
  <c r="AB27" i="42"/>
  <c r="AD27" i="42" s="1"/>
  <c r="AA27" i="42"/>
  <c r="AC27" i="42" s="1"/>
  <c r="AA16" i="42"/>
  <c r="AC16" i="42" s="1"/>
  <c r="AB16" i="42"/>
  <c r="AD16" i="42" s="1"/>
  <c r="AA17" i="42"/>
  <c r="AC17" i="42" s="1"/>
  <c r="AB17" i="42"/>
  <c r="AD17" i="42" s="1"/>
  <c r="AA22" i="42"/>
  <c r="AC22" i="42" s="1"/>
  <c r="AB22" i="42"/>
  <c r="AD22" i="42" s="1"/>
  <c r="AA29" i="42"/>
  <c r="AC29" i="42" s="1"/>
  <c r="AB29" i="42"/>
  <c r="AD29" i="42" s="1"/>
  <c r="AB24" i="42"/>
  <c r="AD24" i="42" s="1"/>
  <c r="AA24" i="42"/>
  <c r="AC24" i="42" s="1"/>
  <c r="AA19" i="42"/>
  <c r="AC19" i="42" s="1"/>
  <c r="AB19" i="42"/>
  <c r="AD19" i="42" s="1"/>
  <c r="AB21" i="42"/>
  <c r="AD21" i="42" s="1"/>
  <c r="AA21" i="42"/>
  <c r="AC21" i="42" s="1"/>
  <c r="M7" i="42"/>
  <c r="M1" i="42"/>
  <c r="AB12" i="42"/>
  <c r="AD12" i="42" s="1"/>
  <c r="AA12" i="42"/>
  <c r="AC12" i="42" s="1"/>
  <c r="AB11" i="42"/>
  <c r="AD11" i="42" s="1"/>
  <c r="AA11" i="42"/>
  <c r="AC11" i="42" s="1"/>
  <c r="AB18" i="42"/>
  <c r="AD18" i="42" s="1"/>
  <c r="AA18" i="42"/>
  <c r="AC18" i="42" s="1"/>
  <c r="AA25" i="42"/>
  <c r="AC25" i="42" s="1"/>
  <c r="AB25" i="42"/>
  <c r="AD25" i="42" s="1"/>
  <c r="AA26" i="42"/>
  <c r="AC26" i="42" s="1"/>
  <c r="AB26" i="42"/>
  <c r="AD26" i="42" s="1"/>
  <c r="AA13" i="41"/>
  <c r="AC13" i="41" s="1"/>
  <c r="AB13" i="41"/>
  <c r="AD13" i="41" s="1"/>
  <c r="AB15" i="41"/>
  <c r="AD15" i="41" s="1"/>
  <c r="AA15" i="41"/>
  <c r="AC15" i="41" s="1"/>
  <c r="AB20" i="41"/>
  <c r="AD20" i="41" s="1"/>
  <c r="AA20" i="41"/>
  <c r="AC20" i="41" s="1"/>
  <c r="AB24" i="41"/>
  <c r="AD24" i="41" s="1"/>
  <c r="AA24" i="41"/>
  <c r="AC24" i="41" s="1"/>
  <c r="AA10" i="41"/>
  <c r="AC10" i="41" s="1"/>
  <c r="AB10" i="41"/>
  <c r="AD10" i="41" s="1"/>
  <c r="AA22" i="41"/>
  <c r="AC22" i="41" s="1"/>
  <c r="AB22" i="41"/>
  <c r="AD22" i="41" s="1"/>
  <c r="AA19" i="41"/>
  <c r="AC19" i="41" s="1"/>
  <c r="AB19" i="41"/>
  <c r="AD19" i="41" s="1"/>
  <c r="AB27" i="41"/>
  <c r="AD27" i="41" s="1"/>
  <c r="AA27" i="41"/>
  <c r="AC27" i="41" s="1"/>
  <c r="AA28" i="41"/>
  <c r="AC28" i="41" s="1"/>
  <c r="AB28" i="41"/>
  <c r="AD28" i="41" s="1"/>
  <c r="AA16" i="41"/>
  <c r="AC16" i="41" s="1"/>
  <c r="AB16" i="41"/>
  <c r="AD16" i="41" s="1"/>
  <c r="AB17" i="41"/>
  <c r="AD17" i="41" s="1"/>
  <c r="AA17" i="41"/>
  <c r="AC17" i="41" s="1"/>
  <c r="AB21" i="41"/>
  <c r="AD21" i="41" s="1"/>
  <c r="AA21" i="41"/>
  <c r="AC21" i="41" s="1"/>
  <c r="AB14" i="41"/>
  <c r="AD14" i="41" s="1"/>
  <c r="AA14" i="41"/>
  <c r="AC14" i="41" s="1"/>
  <c r="AA23" i="41"/>
  <c r="AC23" i="41" s="1"/>
  <c r="AB23" i="41"/>
  <c r="AD23" i="41" s="1"/>
  <c r="AB18" i="41"/>
  <c r="AD18" i="41" s="1"/>
  <c r="AA18" i="41"/>
  <c r="AC18" i="41" s="1"/>
  <c r="AB11" i="41"/>
  <c r="AD11" i="41" s="1"/>
  <c r="AA11" i="41"/>
  <c r="AC11" i="41" s="1"/>
  <c r="AA29" i="41"/>
  <c r="AC29" i="41" s="1"/>
  <c r="AB29" i="41"/>
  <c r="AD29" i="41" s="1"/>
  <c r="M7" i="41"/>
  <c r="M1" i="41"/>
  <c r="AA25" i="41"/>
  <c r="AC25" i="41" s="1"/>
  <c r="AB25" i="41"/>
  <c r="AD25" i="41" s="1"/>
  <c r="AA26" i="41"/>
  <c r="AC26" i="41" s="1"/>
  <c r="AB26" i="41"/>
  <c r="AD26" i="41" s="1"/>
  <c r="AA11" i="40"/>
  <c r="AC11" i="40" s="1"/>
  <c r="AB11" i="40"/>
  <c r="AD11" i="40" s="1"/>
  <c r="AB20" i="40"/>
  <c r="AD20" i="40" s="1"/>
  <c r="AA20" i="40"/>
  <c r="AC20" i="40" s="1"/>
  <c r="AB13" i="40"/>
  <c r="AD13" i="40" s="1"/>
  <c r="AA13" i="40"/>
  <c r="AC13" i="40" s="1"/>
  <c r="AB9" i="40"/>
  <c r="AD9" i="40" s="1"/>
  <c r="AA9" i="40"/>
  <c r="AC9" i="40" s="1"/>
  <c r="AB17" i="40"/>
  <c r="AD17" i="40" s="1"/>
  <c r="AA17" i="40"/>
  <c r="AC17" i="40" s="1"/>
  <c r="AA19" i="40"/>
  <c r="AC19" i="40" s="1"/>
  <c r="AB19" i="40"/>
  <c r="AD19" i="40" s="1"/>
  <c r="AB7" i="40"/>
  <c r="AD7" i="40" s="1"/>
  <c r="AA7" i="40"/>
  <c r="AC7" i="40" s="1"/>
  <c r="AA18" i="40"/>
  <c r="AC18" i="40" s="1"/>
  <c r="AB18" i="40"/>
  <c r="AD18" i="40" s="1"/>
  <c r="AA23" i="40"/>
  <c r="AC23" i="40" s="1"/>
  <c r="AB23" i="40"/>
  <c r="AD23" i="40" s="1"/>
  <c r="AB24" i="40"/>
  <c r="AD24" i="40" s="1"/>
  <c r="AA24" i="40"/>
  <c r="AC24" i="40" s="1"/>
  <c r="AB12" i="40"/>
  <c r="AD12" i="40" s="1"/>
  <c r="AA12" i="40"/>
  <c r="AC12" i="40" s="1"/>
  <c r="AB14" i="40"/>
  <c r="AD14" i="40" s="1"/>
  <c r="AA14" i="40"/>
  <c r="AC14" i="40" s="1"/>
  <c r="AA25" i="40"/>
  <c r="AC25" i="40" s="1"/>
  <c r="AB25" i="40"/>
  <c r="AD25" i="40" s="1"/>
  <c r="AB10" i="40"/>
  <c r="AD10" i="40" s="1"/>
  <c r="AA10" i="40"/>
  <c r="AC10" i="40" s="1"/>
  <c r="M1" i="40"/>
  <c r="M6" i="40"/>
  <c r="AA16" i="40"/>
  <c r="AC16" i="40" s="1"/>
  <c r="AB16" i="40"/>
  <c r="AD16" i="40" s="1"/>
  <c r="AB27" i="40"/>
  <c r="AD27" i="40" s="1"/>
  <c r="AA27" i="40"/>
  <c r="AC27" i="40" s="1"/>
  <c r="AA8" i="40"/>
  <c r="AC8" i="40" s="1"/>
  <c r="AB8" i="40"/>
  <c r="AD8" i="40" s="1"/>
  <c r="AA22" i="40"/>
  <c r="AC22" i="40" s="1"/>
  <c r="AB22" i="40"/>
  <c r="AD22" i="40" s="1"/>
  <c r="AA21" i="40"/>
  <c r="AC21" i="40" s="1"/>
  <c r="AB21" i="40"/>
  <c r="AD21" i="40" s="1"/>
  <c r="AA29" i="40"/>
  <c r="AC29" i="40" s="1"/>
  <c r="AB29" i="40"/>
  <c r="AD29" i="40" s="1"/>
  <c r="AA15" i="40"/>
  <c r="AC15" i="40" s="1"/>
  <c r="AB15" i="40"/>
  <c r="AD15" i="40" s="1"/>
  <c r="AA26" i="40"/>
  <c r="AC26" i="40" s="1"/>
  <c r="AB26" i="40"/>
  <c r="AD26" i="40" s="1"/>
  <c r="M1" i="39"/>
  <c r="M6" i="39"/>
  <c r="AB8" i="39"/>
  <c r="AD8" i="39" s="1"/>
  <c r="AA8" i="39"/>
  <c r="AC8" i="39" s="1"/>
  <c r="AB28" i="39"/>
  <c r="AD28" i="39" s="1"/>
  <c r="AA28" i="39"/>
  <c r="AC28" i="39" s="1"/>
  <c r="AA20" i="39"/>
  <c r="AC20" i="39" s="1"/>
  <c r="AB20" i="39"/>
  <c r="AD20" i="39" s="1"/>
  <c r="AB11" i="39"/>
  <c r="AD11" i="39" s="1"/>
  <c r="AA11" i="39"/>
  <c r="AC11" i="39" s="1"/>
  <c r="AB15" i="39"/>
  <c r="AD15" i="39" s="1"/>
  <c r="AA15" i="39"/>
  <c r="AC15" i="39" s="1"/>
  <c r="AB25" i="39"/>
  <c r="AD25" i="39" s="1"/>
  <c r="AA25" i="39"/>
  <c r="AC25" i="39" s="1"/>
  <c r="AA29" i="39"/>
  <c r="AC29" i="39" s="1"/>
  <c r="AB29" i="39"/>
  <c r="AD29" i="39" s="1"/>
  <c r="AB13" i="39"/>
  <c r="AD13" i="39" s="1"/>
  <c r="AA13" i="39"/>
  <c r="AC13" i="39" s="1"/>
  <c r="AB18" i="39"/>
  <c r="AD18" i="39" s="1"/>
  <c r="AA18" i="39"/>
  <c r="AC18" i="39" s="1"/>
  <c r="AB22" i="39"/>
  <c r="AD22" i="39" s="1"/>
  <c r="AA22" i="39"/>
  <c r="AC22" i="39" s="1"/>
  <c r="AA26" i="39"/>
  <c r="AC26" i="39" s="1"/>
  <c r="AB26" i="39"/>
  <c r="AD26" i="39" s="1"/>
  <c r="AB10" i="39"/>
  <c r="AD10" i="39" s="1"/>
  <c r="AA10" i="39"/>
  <c r="AC10" i="39" s="1"/>
  <c r="AB16" i="39"/>
  <c r="AD16" i="39" s="1"/>
  <c r="AA16" i="39"/>
  <c r="AC16" i="39" s="1"/>
  <c r="AA9" i="39"/>
  <c r="AC9" i="39" s="1"/>
  <c r="AB9" i="39"/>
  <c r="AD9" i="39" s="1"/>
  <c r="AA12" i="39"/>
  <c r="AC12" i="39" s="1"/>
  <c r="AB12" i="39"/>
  <c r="AD12" i="39" s="1"/>
  <c r="AA14" i="39"/>
  <c r="AC14" i="39" s="1"/>
  <c r="AB14" i="39"/>
  <c r="AD14" i="39" s="1"/>
  <c r="AB21" i="39"/>
  <c r="AD21" i="39" s="1"/>
  <c r="AA21" i="39"/>
  <c r="AC21" i="39" s="1"/>
  <c r="AB19" i="39"/>
  <c r="AD19" i="39" s="1"/>
  <c r="AA19" i="39"/>
  <c r="AC19" i="39" s="1"/>
  <c r="AA23" i="39"/>
  <c r="AC23" i="39" s="1"/>
  <c r="AB23" i="39"/>
  <c r="AD23" i="39" s="1"/>
  <c r="AB24" i="39"/>
  <c r="AD24" i="39" s="1"/>
  <c r="AA24" i="39"/>
  <c r="AC24" i="39" s="1"/>
  <c r="AB27" i="39"/>
  <c r="AD27" i="39" s="1"/>
  <c r="AA27" i="39"/>
  <c r="AC27" i="39" s="1"/>
  <c r="AB7" i="39"/>
  <c r="AD7" i="39" s="1"/>
  <c r="AA7" i="39"/>
  <c r="AC7" i="39" s="1"/>
  <c r="M7" i="38"/>
  <c r="M1" i="38"/>
  <c r="AB18" i="38"/>
  <c r="AD18" i="38" s="1"/>
  <c r="AA18" i="38"/>
  <c r="AC18" i="38" s="1"/>
  <c r="AB25" i="38"/>
  <c r="AD25" i="38" s="1"/>
  <c r="AA25" i="38"/>
  <c r="AC25" i="38" s="1"/>
  <c r="AA26" i="38"/>
  <c r="AC26" i="38" s="1"/>
  <c r="AB26" i="38"/>
  <c r="AD26" i="38" s="1"/>
  <c r="AA16" i="38"/>
  <c r="AC16" i="38" s="1"/>
  <c r="AB16" i="38"/>
  <c r="AD16" i="38" s="1"/>
  <c r="AB22" i="38"/>
  <c r="AD22" i="38" s="1"/>
  <c r="AA22" i="38"/>
  <c r="AC22" i="38" s="1"/>
  <c r="AA23" i="38"/>
  <c r="AC23" i="38" s="1"/>
  <c r="AB23" i="38"/>
  <c r="AD23" i="38" s="1"/>
  <c r="AA19" i="38"/>
  <c r="AC19" i="38" s="1"/>
  <c r="AB19" i="38"/>
  <c r="AD19" i="38" s="1"/>
  <c r="AA11" i="38"/>
  <c r="AC11" i="38" s="1"/>
  <c r="AB11" i="38"/>
  <c r="AD11" i="38" s="1"/>
  <c r="AB28" i="38"/>
  <c r="AD28" i="38" s="1"/>
  <c r="AA28" i="38"/>
  <c r="AC28" i="38" s="1"/>
  <c r="AA29" i="38"/>
  <c r="AC29" i="38" s="1"/>
  <c r="AB29" i="38"/>
  <c r="AD29" i="38" s="1"/>
  <c r="AB21" i="38"/>
  <c r="AD21" i="38" s="1"/>
  <c r="AA21" i="38"/>
  <c r="AC21" i="38" s="1"/>
  <c r="AB10" i="38"/>
  <c r="AD10" i="38" s="1"/>
  <c r="AA10" i="38"/>
  <c r="AC10" i="38" s="1"/>
  <c r="AB24" i="38"/>
  <c r="AD24" i="38" s="1"/>
  <c r="AA24" i="38"/>
  <c r="AC24" i="38" s="1"/>
  <c r="AA8" i="38"/>
  <c r="AC8" i="38" s="1"/>
  <c r="AB8" i="38"/>
  <c r="AD8" i="38" s="1"/>
  <c r="AB15" i="38"/>
  <c r="AD15" i="38" s="1"/>
  <c r="AA15" i="38"/>
  <c r="AC15" i="38" s="1"/>
  <c r="AA17" i="38"/>
  <c r="AC17" i="38" s="1"/>
  <c r="AB17" i="38"/>
  <c r="AD17" i="38" s="1"/>
  <c r="AB13" i="38"/>
  <c r="AD13" i="38" s="1"/>
  <c r="AA13" i="38"/>
  <c r="AC13" i="38" s="1"/>
  <c r="AB27" i="38"/>
  <c r="AD27" i="38" s="1"/>
  <c r="AA27" i="38"/>
  <c r="AC27" i="38" s="1"/>
  <c r="AB11" i="37"/>
  <c r="AD11" i="37" s="1"/>
  <c r="AA11" i="37"/>
  <c r="AC11" i="37" s="1"/>
  <c r="AA10" i="37"/>
  <c r="AC10" i="37" s="1"/>
  <c r="AB10" i="37"/>
  <c r="AD10" i="37" s="1"/>
  <c r="AA29" i="37"/>
  <c r="AC29" i="37" s="1"/>
  <c r="AB29" i="37"/>
  <c r="AD29" i="37" s="1"/>
  <c r="AA6" i="37"/>
  <c r="AB6" i="37"/>
  <c r="AB27" i="37"/>
  <c r="AD27" i="37" s="1"/>
  <c r="AA27" i="37"/>
  <c r="AC27" i="37" s="1"/>
  <c r="AA26" i="37"/>
  <c r="AC26" i="37" s="1"/>
  <c r="AB26" i="37"/>
  <c r="AD26" i="37" s="1"/>
  <c r="AB20" i="37"/>
  <c r="AD20" i="37" s="1"/>
  <c r="AA20" i="37"/>
  <c r="AC20" i="37" s="1"/>
  <c r="AA22" i="37"/>
  <c r="AC22" i="37" s="1"/>
  <c r="AB22" i="37"/>
  <c r="AD22" i="37" s="1"/>
  <c r="AB14" i="37"/>
  <c r="AD14" i="37" s="1"/>
  <c r="AA14" i="37"/>
  <c r="AC14" i="37" s="1"/>
  <c r="AA19" i="37"/>
  <c r="AC19" i="37" s="1"/>
  <c r="AB19" i="37"/>
  <c r="AD19" i="37" s="1"/>
  <c r="AB24" i="37"/>
  <c r="AD24" i="37" s="1"/>
  <c r="AA24" i="37"/>
  <c r="AC24" i="37" s="1"/>
  <c r="AA16" i="37"/>
  <c r="AC16" i="37" s="1"/>
  <c r="AB16" i="37"/>
  <c r="AD16" i="37" s="1"/>
  <c r="AA13" i="37"/>
  <c r="AC13" i="37" s="1"/>
  <c r="AB13" i="37"/>
  <c r="AD13" i="37" s="1"/>
  <c r="AA25" i="37"/>
  <c r="AC25" i="37" s="1"/>
  <c r="AB25" i="37"/>
  <c r="AD25" i="37" s="1"/>
  <c r="AB17" i="37"/>
  <c r="AD17" i="37" s="1"/>
  <c r="AA17" i="37"/>
  <c r="AC17" i="37" s="1"/>
  <c r="M1" i="37"/>
  <c r="AA7" i="37"/>
  <c r="AC7" i="37" s="1"/>
  <c r="AB7" i="37"/>
  <c r="AD7" i="37" s="1"/>
  <c r="AA28" i="37"/>
  <c r="AC28" i="37" s="1"/>
  <c r="AB28" i="37"/>
  <c r="AD28" i="37" s="1"/>
  <c r="AA23" i="37"/>
  <c r="AC23" i="37" s="1"/>
  <c r="AB23" i="37"/>
  <c r="AD23" i="37" s="1"/>
  <c r="AB15" i="36"/>
  <c r="AD15" i="36" s="1"/>
  <c r="AA15" i="36"/>
  <c r="AC15" i="36" s="1"/>
  <c r="AA16" i="36"/>
  <c r="AC16" i="36" s="1"/>
  <c r="AB16" i="36"/>
  <c r="AD16" i="36" s="1"/>
  <c r="AB19" i="36"/>
  <c r="AD19" i="36" s="1"/>
  <c r="AA19" i="36"/>
  <c r="AC19" i="36" s="1"/>
  <c r="AB22" i="36"/>
  <c r="AD22" i="36" s="1"/>
  <c r="AA22" i="36"/>
  <c r="AC22" i="36" s="1"/>
  <c r="AB13" i="36"/>
  <c r="AD13" i="36" s="1"/>
  <c r="AA13" i="36"/>
  <c r="AC13" i="36" s="1"/>
  <c r="AA20" i="36"/>
  <c r="AC20" i="36" s="1"/>
  <c r="AB20" i="36"/>
  <c r="AD20" i="36" s="1"/>
  <c r="AB6" i="36"/>
  <c r="AA6" i="36"/>
  <c r="AB24" i="36"/>
  <c r="AD24" i="36" s="1"/>
  <c r="AA24" i="36"/>
  <c r="AC24" i="36" s="1"/>
  <c r="AB10" i="36"/>
  <c r="AD10" i="36" s="1"/>
  <c r="AA10" i="36"/>
  <c r="AC10" i="36" s="1"/>
  <c r="AB27" i="36"/>
  <c r="AD27" i="36" s="1"/>
  <c r="AA27" i="36"/>
  <c r="AC27" i="36" s="1"/>
  <c r="AA23" i="36"/>
  <c r="AC23" i="36" s="1"/>
  <c r="AB23" i="36"/>
  <c r="AD23" i="36" s="1"/>
  <c r="AB25" i="36"/>
  <c r="AD25" i="36" s="1"/>
  <c r="AA25" i="36"/>
  <c r="AC25" i="36" s="1"/>
  <c r="AB21" i="36"/>
  <c r="AD21" i="36" s="1"/>
  <c r="AA21" i="36"/>
  <c r="AC21" i="36" s="1"/>
  <c r="AB7" i="36"/>
  <c r="AD7" i="36" s="1"/>
  <c r="AA7" i="36"/>
  <c r="AC7" i="36" s="1"/>
  <c r="AA29" i="36"/>
  <c r="AC29" i="36" s="1"/>
  <c r="AB29" i="36"/>
  <c r="AD29" i="36" s="1"/>
  <c r="AB18" i="36"/>
  <c r="AD18" i="36" s="1"/>
  <c r="AA18" i="36"/>
  <c r="AC18" i="36" s="1"/>
  <c r="AB28" i="36"/>
  <c r="AD28" i="36" s="1"/>
  <c r="AA28" i="36"/>
  <c r="AC28" i="36" s="1"/>
  <c r="AA26" i="36"/>
  <c r="AC26" i="36" s="1"/>
  <c r="AB26" i="36"/>
  <c r="AD26" i="36" s="1"/>
  <c r="AB21" i="35"/>
  <c r="AD21" i="35" s="1"/>
  <c r="AA21" i="35"/>
  <c r="AC21" i="35" s="1"/>
  <c r="AA29" i="35"/>
  <c r="AC29" i="35" s="1"/>
  <c r="AB29" i="35"/>
  <c r="AD29" i="35" s="1"/>
  <c r="AB7" i="35"/>
  <c r="AD7" i="35" s="1"/>
  <c r="AA7" i="35"/>
  <c r="AC7" i="35" s="1"/>
  <c r="AA26" i="35"/>
  <c r="AC26" i="35" s="1"/>
  <c r="AB26" i="35"/>
  <c r="AD26" i="35" s="1"/>
  <c r="AB24" i="35"/>
  <c r="AD24" i="35" s="1"/>
  <c r="AA24" i="35"/>
  <c r="AC24" i="35" s="1"/>
  <c r="AA20" i="35"/>
  <c r="AC20" i="35" s="1"/>
  <c r="AB20" i="35"/>
  <c r="AD20" i="35" s="1"/>
  <c r="AB18" i="35"/>
  <c r="AD18" i="35" s="1"/>
  <c r="AA18" i="35"/>
  <c r="AC18" i="35" s="1"/>
  <c r="AB13" i="35"/>
  <c r="AD13" i="35" s="1"/>
  <c r="AA13" i="35"/>
  <c r="AC13" i="35" s="1"/>
  <c r="AA17" i="35"/>
  <c r="AC17" i="35" s="1"/>
  <c r="AB17" i="35"/>
  <c r="AD17" i="35" s="1"/>
  <c r="AB6" i="35"/>
  <c r="AA6" i="35"/>
  <c r="AB27" i="35"/>
  <c r="AD27" i="35" s="1"/>
  <c r="AA27" i="35"/>
  <c r="AC27" i="35" s="1"/>
  <c r="AB10" i="35"/>
  <c r="AD10" i="35" s="1"/>
  <c r="AA10" i="35"/>
  <c r="AC10" i="35" s="1"/>
  <c r="M1" i="35"/>
  <c r="AB15" i="35"/>
  <c r="AD15" i="35" s="1"/>
  <c r="AA15" i="35"/>
  <c r="AC15" i="35" s="1"/>
  <c r="AA23" i="35"/>
  <c r="AC23" i="35" s="1"/>
  <c r="AB23" i="35"/>
  <c r="AD23" i="35" s="1"/>
  <c r="AB9" i="34"/>
  <c r="AD9" i="34" s="1"/>
  <c r="AA9" i="34"/>
  <c r="AC9" i="34" s="1"/>
  <c r="AB28" i="34"/>
  <c r="AD28" i="34" s="1"/>
  <c r="AA28" i="34"/>
  <c r="AC28" i="34" s="1"/>
  <c r="AB15" i="34"/>
  <c r="AD15" i="34" s="1"/>
  <c r="AA15" i="34"/>
  <c r="AC15" i="34" s="1"/>
  <c r="AB22" i="34"/>
  <c r="AD22" i="34" s="1"/>
  <c r="AA22" i="34"/>
  <c r="AC22" i="34" s="1"/>
  <c r="AB21" i="34"/>
  <c r="AD21" i="34" s="1"/>
  <c r="AA21" i="34"/>
  <c r="AC21" i="34" s="1"/>
  <c r="AA17" i="34"/>
  <c r="AC17" i="34" s="1"/>
  <c r="AB17" i="34"/>
  <c r="AD17" i="34" s="1"/>
  <c r="AB25" i="34"/>
  <c r="AD25" i="34" s="1"/>
  <c r="AA25" i="34"/>
  <c r="AC25" i="34" s="1"/>
  <c r="AB16" i="34"/>
  <c r="AD16" i="34" s="1"/>
  <c r="AA16" i="34"/>
  <c r="AC16" i="34" s="1"/>
  <c r="AA14" i="34"/>
  <c r="AC14" i="34" s="1"/>
  <c r="AB14" i="34"/>
  <c r="AD14" i="34" s="1"/>
  <c r="AA6" i="34"/>
  <c r="AC6" i="34" s="1"/>
  <c r="AB6" i="34"/>
  <c r="AD6" i="34" s="1"/>
  <c r="AB18" i="34"/>
  <c r="AD18" i="34" s="1"/>
  <c r="AA18" i="34"/>
  <c r="AC18" i="34" s="1"/>
  <c r="AB7" i="34"/>
  <c r="AA7" i="34"/>
  <c r="AA11" i="34"/>
  <c r="AC11" i="34" s="1"/>
  <c r="AB11" i="34"/>
  <c r="AD11" i="34" s="1"/>
  <c r="M1" i="34"/>
  <c r="AB19" i="34"/>
  <c r="AD19" i="34" s="1"/>
  <c r="AA19" i="34"/>
  <c r="AC19" i="34" s="1"/>
  <c r="AA24" i="34"/>
  <c r="AC24" i="34" s="1"/>
  <c r="AB24" i="34"/>
  <c r="AD24" i="34" s="1"/>
  <c r="AB12" i="34"/>
  <c r="AD12" i="34" s="1"/>
  <c r="AA12" i="34"/>
  <c r="AC12" i="34" s="1"/>
  <c r="AA20" i="34"/>
  <c r="AC20" i="34" s="1"/>
  <c r="AB20" i="34"/>
  <c r="AD20" i="34" s="1"/>
  <c r="AA26" i="34"/>
  <c r="AC26" i="34" s="1"/>
  <c r="AB26" i="34"/>
  <c r="AD26" i="34" s="1"/>
  <c r="AA30" i="34"/>
  <c r="AC30" i="34" s="1"/>
  <c r="AB30" i="34"/>
  <c r="AD30" i="34" s="1"/>
  <c r="AA8" i="34"/>
  <c r="AC8" i="34" s="1"/>
  <c r="AB8" i="34"/>
  <c r="AD8" i="34" s="1"/>
  <c r="AA23" i="34"/>
  <c r="AC23" i="34" s="1"/>
  <c r="AB23" i="34"/>
  <c r="AD23" i="34" s="1"/>
  <c r="AA27" i="34"/>
  <c r="AC27" i="34" s="1"/>
  <c r="AB27" i="34"/>
  <c r="AD27" i="34" s="1"/>
  <c r="AA15" i="33"/>
  <c r="AC15" i="33" s="1"/>
  <c r="AB15" i="33"/>
  <c r="AD15" i="33" s="1"/>
  <c r="AB14" i="33"/>
  <c r="AD14" i="33" s="1"/>
  <c r="AA14" i="33"/>
  <c r="AC14" i="33" s="1"/>
  <c r="AB7" i="33"/>
  <c r="AD7" i="33" s="1"/>
  <c r="AA7" i="33"/>
  <c r="AC7" i="33" s="1"/>
  <c r="AA24" i="33"/>
  <c r="AC24" i="33" s="1"/>
  <c r="AB24" i="33"/>
  <c r="AD24" i="33" s="1"/>
  <c r="AB20" i="33"/>
  <c r="AD20" i="33" s="1"/>
  <c r="AA20" i="33"/>
  <c r="AC20" i="33" s="1"/>
  <c r="AB23" i="33"/>
  <c r="AD23" i="33" s="1"/>
  <c r="AA23" i="33"/>
  <c r="AC23" i="33" s="1"/>
  <c r="AA19" i="33"/>
  <c r="AC19" i="33" s="1"/>
  <c r="AB19" i="33"/>
  <c r="AD19" i="33" s="1"/>
  <c r="AB22" i="33"/>
  <c r="AD22" i="33" s="1"/>
  <c r="AA22" i="33"/>
  <c r="AC22" i="33" s="1"/>
  <c r="AB10" i="33"/>
  <c r="AD10" i="33" s="1"/>
  <c r="AA10" i="33"/>
  <c r="AC10" i="33" s="1"/>
  <c r="AB29" i="33"/>
  <c r="AD29" i="33" s="1"/>
  <c r="AA29" i="33"/>
  <c r="AC29" i="33" s="1"/>
  <c r="AB12" i="33"/>
  <c r="AD12" i="33" s="1"/>
  <c r="AA12" i="33"/>
  <c r="AC12" i="33" s="1"/>
  <c r="AA9" i="33"/>
  <c r="AC9" i="33" s="1"/>
  <c r="AB9" i="33"/>
  <c r="AD9" i="33" s="1"/>
  <c r="AB8" i="33"/>
  <c r="AD8" i="33" s="1"/>
  <c r="AA8" i="33"/>
  <c r="AC8" i="33" s="1"/>
  <c r="AA27" i="33"/>
  <c r="AC27" i="33" s="1"/>
  <c r="AB27" i="33"/>
  <c r="AD27" i="33" s="1"/>
  <c r="AA16" i="33"/>
  <c r="AC16" i="33" s="1"/>
  <c r="AB16" i="33"/>
  <c r="AD16" i="33" s="1"/>
  <c r="AB26" i="33"/>
  <c r="AD26" i="33" s="1"/>
  <c r="AA26" i="33"/>
  <c r="AC26" i="33" s="1"/>
  <c r="AB17" i="33"/>
  <c r="AD17" i="33" s="1"/>
  <c r="AA17" i="33"/>
  <c r="AC17" i="33" s="1"/>
  <c r="AB28" i="33"/>
  <c r="AD28" i="33" s="1"/>
  <c r="AA28" i="33"/>
  <c r="AC28" i="33" s="1"/>
  <c r="AB13" i="33"/>
  <c r="AD13" i="33" s="1"/>
  <c r="AA13" i="33"/>
  <c r="AC13" i="33" s="1"/>
  <c r="M6" i="33"/>
  <c r="AB25" i="33"/>
  <c r="AD25" i="33" s="1"/>
  <c r="AA25" i="33"/>
  <c r="AC25" i="33" s="1"/>
  <c r="AA11" i="33"/>
  <c r="AC11" i="33" s="1"/>
  <c r="AB11" i="33"/>
  <c r="AD11" i="33" s="1"/>
  <c r="AA21" i="33"/>
  <c r="AC21" i="33" s="1"/>
  <c r="AB21" i="33"/>
  <c r="AD21" i="33" s="1"/>
  <c r="M1" i="32"/>
  <c r="AA11" i="32"/>
  <c r="AC11" i="32" s="1"/>
  <c r="AB11" i="32"/>
  <c r="AD11" i="32" s="1"/>
  <c r="AB7" i="32"/>
  <c r="AD7" i="32" s="1"/>
  <c r="AA7" i="32"/>
  <c r="AC7" i="32" s="1"/>
  <c r="AA26" i="32"/>
  <c r="AC26" i="32" s="1"/>
  <c r="AB26" i="32"/>
  <c r="AD26" i="32" s="1"/>
  <c r="AA20" i="32"/>
  <c r="AC20" i="32" s="1"/>
  <c r="AB20" i="32"/>
  <c r="AD20" i="32" s="1"/>
  <c r="AB6" i="32"/>
  <c r="AA6" i="32"/>
  <c r="AB24" i="32"/>
  <c r="AD24" i="32" s="1"/>
  <c r="AA24" i="32"/>
  <c r="AC24" i="32" s="1"/>
  <c r="AB15" i="32"/>
  <c r="AD15" i="32" s="1"/>
  <c r="AA15" i="32"/>
  <c r="AC15" i="32" s="1"/>
  <c r="AB25" i="32"/>
  <c r="AD25" i="32" s="1"/>
  <c r="AA25" i="32"/>
  <c r="AC25" i="32" s="1"/>
  <c r="AA29" i="32"/>
  <c r="AC29" i="32" s="1"/>
  <c r="AB29" i="32"/>
  <c r="AD29" i="32" s="1"/>
  <c r="AB27" i="32"/>
  <c r="AD27" i="32" s="1"/>
  <c r="AA27" i="32"/>
  <c r="AC27" i="32" s="1"/>
  <c r="AB28" i="32"/>
  <c r="AD28" i="32" s="1"/>
  <c r="AA28" i="32"/>
  <c r="AC28" i="32" s="1"/>
  <c r="AA23" i="32"/>
  <c r="AC23" i="32" s="1"/>
  <c r="AB23" i="32"/>
  <c r="AD23" i="32" s="1"/>
  <c r="AB10" i="32"/>
  <c r="AD10" i="32" s="1"/>
  <c r="AA10" i="32"/>
  <c r="AC10" i="32" s="1"/>
  <c r="AA17" i="32"/>
  <c r="AC17" i="32" s="1"/>
  <c r="AB17" i="32"/>
  <c r="AD17" i="32" s="1"/>
  <c r="AB22" i="32"/>
  <c r="AD22" i="32" s="1"/>
  <c r="AA22" i="32"/>
  <c r="AC22" i="32" s="1"/>
  <c r="AB13" i="32"/>
  <c r="AD13" i="32" s="1"/>
  <c r="AA13" i="32"/>
  <c r="AC13" i="32" s="1"/>
  <c r="AB21" i="32"/>
  <c r="AD21" i="32" s="1"/>
  <c r="AA21" i="32"/>
  <c r="AC21" i="32" s="1"/>
  <c r="AB16" i="32"/>
  <c r="AD16" i="32" s="1"/>
  <c r="AA16" i="32"/>
  <c r="AC16" i="32" s="1"/>
  <c r="AB18" i="32"/>
  <c r="AD18" i="32" s="1"/>
  <c r="AA18" i="32"/>
  <c r="AC18" i="32" s="1"/>
  <c r="AB19" i="32"/>
  <c r="AD19" i="32" s="1"/>
  <c r="AA19" i="32"/>
  <c r="AC19" i="32" s="1"/>
  <c r="AB24" i="31"/>
  <c r="AD24" i="31" s="1"/>
  <c r="AA24" i="31"/>
  <c r="AC24" i="31" s="1"/>
  <c r="AA19" i="31"/>
  <c r="AC19" i="31" s="1"/>
  <c r="AB19" i="31"/>
  <c r="AD19" i="31" s="1"/>
  <c r="AA15" i="31"/>
  <c r="AC15" i="31" s="1"/>
  <c r="AB15" i="31"/>
  <c r="AD15" i="31" s="1"/>
  <c r="AA26" i="31"/>
  <c r="AC26" i="31" s="1"/>
  <c r="AB26" i="31"/>
  <c r="AD26" i="31" s="1"/>
  <c r="AB22" i="31"/>
  <c r="AD22" i="31" s="1"/>
  <c r="AA22" i="31"/>
  <c r="AC22" i="31" s="1"/>
  <c r="AA12" i="31"/>
  <c r="AC12" i="31" s="1"/>
  <c r="AB12" i="31"/>
  <c r="AD12" i="31" s="1"/>
  <c r="AB25" i="31"/>
  <c r="AD25" i="31" s="1"/>
  <c r="AA25" i="31"/>
  <c r="AC25" i="31" s="1"/>
  <c r="AB14" i="31"/>
  <c r="AD14" i="31" s="1"/>
  <c r="AA14" i="31"/>
  <c r="AC14" i="31" s="1"/>
  <c r="M1" i="31"/>
  <c r="M6" i="31"/>
  <c r="AB21" i="31"/>
  <c r="AD21" i="31" s="1"/>
  <c r="AA21" i="31"/>
  <c r="AC21" i="31" s="1"/>
  <c r="AA16" i="31"/>
  <c r="AC16" i="31" s="1"/>
  <c r="AB16" i="31"/>
  <c r="AD16" i="31" s="1"/>
  <c r="AA9" i="31"/>
  <c r="AC9" i="31" s="1"/>
  <c r="AB9" i="31"/>
  <c r="AD9" i="31" s="1"/>
  <c r="AB27" i="31"/>
  <c r="AD27" i="31" s="1"/>
  <c r="AA27" i="31"/>
  <c r="AC27" i="31" s="1"/>
  <c r="AB8" i="31"/>
  <c r="AD8" i="31" s="1"/>
  <c r="AA8" i="31"/>
  <c r="AC8" i="31" s="1"/>
  <c r="AA11" i="31"/>
  <c r="AC11" i="31" s="1"/>
  <c r="AB11" i="31"/>
  <c r="AD11" i="31" s="1"/>
  <c r="AA20" i="31"/>
  <c r="AC20" i="31" s="1"/>
  <c r="AB20" i="31"/>
  <c r="AD20" i="31" s="1"/>
  <c r="AB10" i="31"/>
  <c r="AD10" i="31" s="1"/>
  <c r="AA10" i="31"/>
  <c r="AC10" i="31" s="1"/>
  <c r="AA18" i="31"/>
  <c r="AC18" i="31" s="1"/>
  <c r="AB18" i="31"/>
  <c r="AD18" i="31" s="1"/>
  <c r="AA29" i="31"/>
  <c r="AC29" i="31" s="1"/>
  <c r="AB29" i="31"/>
  <c r="AD29" i="31" s="1"/>
  <c r="AB28" i="31"/>
  <c r="AD28" i="31" s="1"/>
  <c r="AA28" i="31"/>
  <c r="AC28" i="31" s="1"/>
  <c r="AB17" i="31"/>
  <c r="AD17" i="31" s="1"/>
  <c r="AA17" i="31"/>
  <c r="AC17" i="31" s="1"/>
  <c r="AB7" i="31"/>
  <c r="AD7" i="31" s="1"/>
  <c r="AA7" i="31"/>
  <c r="AC7" i="31" s="1"/>
  <c r="AA23" i="31"/>
  <c r="AC23" i="31" s="1"/>
  <c r="AB23" i="31"/>
  <c r="AD23" i="31" s="1"/>
  <c r="AB7" i="30"/>
  <c r="AD7" i="30" s="1"/>
  <c r="AA7" i="30"/>
  <c r="AC7" i="30" s="1"/>
  <c r="AB16" i="30"/>
  <c r="AD16" i="30" s="1"/>
  <c r="AA16" i="30"/>
  <c r="AC16" i="30" s="1"/>
  <c r="AB25" i="30"/>
  <c r="AD25" i="30" s="1"/>
  <c r="AA25" i="30"/>
  <c r="AC25" i="30" s="1"/>
  <c r="AB28" i="30"/>
  <c r="AD28" i="30" s="1"/>
  <c r="AA28" i="30"/>
  <c r="AC28" i="30" s="1"/>
  <c r="AA15" i="30"/>
  <c r="AC15" i="30" s="1"/>
  <c r="AB15" i="30"/>
  <c r="AD15" i="30" s="1"/>
  <c r="AA24" i="30"/>
  <c r="AC24" i="30" s="1"/>
  <c r="AB24" i="30"/>
  <c r="AD24" i="30" s="1"/>
  <c r="AA12" i="30"/>
  <c r="AC12" i="30" s="1"/>
  <c r="AB12" i="30"/>
  <c r="AD12" i="30" s="1"/>
  <c r="AB20" i="30"/>
  <c r="AD20" i="30" s="1"/>
  <c r="AA20" i="30"/>
  <c r="AC20" i="30" s="1"/>
  <c r="AB19" i="30"/>
  <c r="AD19" i="30" s="1"/>
  <c r="AA19" i="30"/>
  <c r="AC19" i="30" s="1"/>
  <c r="AA9" i="30"/>
  <c r="AC9" i="30" s="1"/>
  <c r="AB9" i="30"/>
  <c r="AD9" i="30" s="1"/>
  <c r="AA23" i="30"/>
  <c r="AC23" i="30" s="1"/>
  <c r="AB23" i="30"/>
  <c r="AD23" i="30" s="1"/>
  <c r="AA21" i="30"/>
  <c r="AC21" i="30" s="1"/>
  <c r="AB21" i="30"/>
  <c r="AD21" i="30" s="1"/>
  <c r="AB22" i="30"/>
  <c r="AD22" i="30" s="1"/>
  <c r="AA22" i="30"/>
  <c r="AC22" i="30" s="1"/>
  <c r="AB29" i="30"/>
  <c r="AD29" i="30" s="1"/>
  <c r="AA29" i="30"/>
  <c r="AC29" i="30" s="1"/>
  <c r="AA27" i="30"/>
  <c r="AC27" i="30" s="1"/>
  <c r="AB27" i="30"/>
  <c r="AD27" i="30" s="1"/>
  <c r="AB26" i="30"/>
  <c r="AD26" i="30" s="1"/>
  <c r="AA26" i="30"/>
  <c r="AC26" i="30" s="1"/>
  <c r="M1" i="30"/>
  <c r="M6" i="30"/>
  <c r="AB17" i="30"/>
  <c r="AD17" i="30" s="1"/>
  <c r="AA17" i="30"/>
  <c r="AC17" i="30" s="1"/>
  <c r="AA18" i="30"/>
  <c r="AC18" i="30" s="1"/>
  <c r="AB18" i="30"/>
  <c r="AD18" i="30" s="1"/>
  <c r="S6" i="28"/>
  <c r="T18" i="28"/>
  <c r="M18" i="28" s="1"/>
  <c r="S18" i="28"/>
  <c r="AB10" i="28"/>
  <c r="AD10" i="28" s="1"/>
  <c r="AA14" i="28"/>
  <c r="AC14" i="28" s="1"/>
  <c r="AB14" i="28"/>
  <c r="AD14" i="28" s="1"/>
  <c r="S10" i="28"/>
  <c r="S17" i="28"/>
  <c r="T17" i="28"/>
  <c r="M17" i="28" s="1"/>
  <c r="T29" i="28"/>
  <c r="M29" i="28" s="1"/>
  <c r="S29" i="28"/>
  <c r="AB15" i="28"/>
  <c r="AD15" i="28" s="1"/>
  <c r="AA15" i="28"/>
  <c r="AC15" i="28" s="1"/>
  <c r="S13" i="28"/>
  <c r="T13" i="28"/>
  <c r="M13" i="28" s="1"/>
  <c r="T24" i="28"/>
  <c r="M24" i="28" s="1"/>
  <c r="S24" i="28"/>
  <c r="S30" i="28"/>
  <c r="T30" i="28"/>
  <c r="M30" i="28" s="1"/>
  <c r="T8" i="28"/>
  <c r="M8" i="28" s="1"/>
  <c r="S8" i="28"/>
  <c r="AB19" i="28"/>
  <c r="AD19" i="28" s="1"/>
  <c r="AA19" i="28"/>
  <c r="AC19" i="28" s="1"/>
  <c r="T25" i="28"/>
  <c r="M25" i="28" s="1"/>
  <c r="S25" i="28"/>
  <c r="S26" i="28"/>
  <c r="T26" i="28"/>
  <c r="M26" i="28" s="1"/>
  <c r="S9" i="28"/>
  <c r="T9" i="28"/>
  <c r="M9" i="28" s="1"/>
  <c r="T23" i="28"/>
  <c r="M23" i="28" s="1"/>
  <c r="S23" i="28"/>
  <c r="T27" i="28"/>
  <c r="M27" i="28" s="1"/>
  <c r="S27" i="28"/>
  <c r="T28" i="28"/>
  <c r="M28" i="28" s="1"/>
  <c r="S28" i="28"/>
  <c r="M6" i="28"/>
  <c r="T7" i="28"/>
  <c r="S7" i="28"/>
  <c r="T16" i="28"/>
  <c r="M16" i="28" s="1"/>
  <c r="S16" i="28"/>
  <c r="T11" i="28"/>
  <c r="M11" i="28" s="1"/>
  <c r="S11" i="28"/>
  <c r="S22" i="28"/>
  <c r="T22" i="28"/>
  <c r="M22" i="28" s="1"/>
  <c r="T12" i="28"/>
  <c r="M12" i="28" s="1"/>
  <c r="S12" i="28"/>
  <c r="T20" i="28"/>
  <c r="M20" i="28" s="1"/>
  <c r="S20" i="28"/>
  <c r="M32" i="41" l="1"/>
  <c r="M31" i="41"/>
  <c r="M30" i="41"/>
  <c r="AB6" i="41"/>
  <c r="AA6" i="41"/>
  <c r="AD6" i="32"/>
  <c r="AB32" i="32"/>
  <c r="AB31" i="32"/>
  <c r="AB30" i="32"/>
  <c r="M32" i="33"/>
  <c r="M31" i="33"/>
  <c r="M30" i="33"/>
  <c r="M32" i="40"/>
  <c r="M31" i="40"/>
  <c r="M30" i="40"/>
  <c r="R33" i="28"/>
  <c r="R32" i="28"/>
  <c r="R31" i="28"/>
  <c r="M32" i="30"/>
  <c r="M31" i="30"/>
  <c r="M30" i="30"/>
  <c r="AC6" i="36"/>
  <c r="AA32" i="36"/>
  <c r="AA31" i="36"/>
  <c r="AA30" i="36"/>
  <c r="M33" i="34"/>
  <c r="M32" i="34"/>
  <c r="M31" i="34"/>
  <c r="M7" i="28"/>
  <c r="T33" i="28"/>
  <c r="T32" i="28"/>
  <c r="T31" i="28"/>
  <c r="M1" i="28" s="1"/>
  <c r="AD6" i="36"/>
  <c r="AB32" i="36"/>
  <c r="AB31" i="36"/>
  <c r="AB30" i="36"/>
  <c r="M32" i="42"/>
  <c r="M31" i="42"/>
  <c r="M30" i="42"/>
  <c r="AB6" i="42"/>
  <c r="AA6" i="42"/>
  <c r="M31" i="51"/>
  <c r="M32" i="38"/>
  <c r="M31" i="38"/>
  <c r="M30" i="38"/>
  <c r="AB6" i="38"/>
  <c r="AA6" i="38"/>
  <c r="AC6" i="32"/>
  <c r="AA32" i="32"/>
  <c r="AA31" i="32"/>
  <c r="AA30" i="32"/>
  <c r="AD6" i="37"/>
  <c r="AB32" i="37"/>
  <c r="AB31" i="37"/>
  <c r="AB30" i="37"/>
  <c r="M32" i="45"/>
  <c r="M31" i="45"/>
  <c r="M30" i="45"/>
  <c r="M32" i="48"/>
  <c r="M31" i="48"/>
  <c r="M30" i="48"/>
  <c r="AC6" i="50"/>
  <c r="AA32" i="50"/>
  <c r="AA30" i="50"/>
  <c r="AA31" i="50"/>
  <c r="M30" i="44"/>
  <c r="M32" i="44"/>
  <c r="M31" i="44"/>
  <c r="AB6" i="44"/>
  <c r="AA6" i="44"/>
  <c r="S33" i="28"/>
  <c r="S32" i="28"/>
  <c r="S31" i="28"/>
  <c r="M32" i="31"/>
  <c r="M31" i="31"/>
  <c r="M30" i="31"/>
  <c r="AD6" i="35"/>
  <c r="AB32" i="35"/>
  <c r="AB31" i="35"/>
  <c r="AB30" i="35"/>
  <c r="AC7" i="34"/>
  <c r="AA33" i="34"/>
  <c r="AA32" i="34"/>
  <c r="AA31" i="34"/>
  <c r="AC6" i="37"/>
  <c r="AA32" i="37"/>
  <c r="AA31" i="37"/>
  <c r="AA30" i="37"/>
  <c r="M30" i="49"/>
  <c r="M31" i="49"/>
  <c r="M32" i="49"/>
  <c r="AD6" i="50"/>
  <c r="AB32" i="50"/>
  <c r="AB31" i="50"/>
  <c r="AB30" i="50"/>
  <c r="Y31" i="28"/>
  <c r="AD7" i="34"/>
  <c r="AB33" i="34"/>
  <c r="AB32" i="34"/>
  <c r="AB31" i="34"/>
  <c r="AC6" i="35"/>
  <c r="AA32" i="35"/>
  <c r="AA31" i="35"/>
  <c r="AA30" i="35"/>
  <c r="M32" i="39"/>
  <c r="M31" i="39"/>
  <c r="M30" i="39"/>
  <c r="M32" i="43"/>
  <c r="M31" i="43"/>
  <c r="M30" i="43"/>
  <c r="M32" i="46"/>
  <c r="M31" i="46"/>
  <c r="M30" i="46"/>
  <c r="M32" i="47"/>
  <c r="M31" i="47"/>
  <c r="M30" i="47"/>
  <c r="Y32" i="28"/>
  <c r="M32" i="37"/>
  <c r="M31" i="37"/>
  <c r="M30" i="37"/>
  <c r="AA7" i="51"/>
  <c r="AB7" i="51"/>
  <c r="M32" i="51"/>
  <c r="Q29" i="51"/>
  <c r="Q26" i="51"/>
  <c r="Q23" i="51"/>
  <c r="Q28" i="51"/>
  <c r="Q25" i="51"/>
  <c r="Q22" i="51"/>
  <c r="Q19" i="51"/>
  <c r="Q16" i="51"/>
  <c r="Q13" i="51"/>
  <c r="Q10" i="51"/>
  <c r="Q7" i="51"/>
  <c r="Q14" i="51"/>
  <c r="Q11" i="51"/>
  <c r="Q8" i="51"/>
  <c r="Q27" i="51"/>
  <c r="Q24" i="51"/>
  <c r="Q21" i="51"/>
  <c r="Q20" i="51"/>
  <c r="Q18" i="51"/>
  <c r="Q17" i="51"/>
  <c r="Q15" i="51"/>
  <c r="Q12" i="51"/>
  <c r="Q9" i="51"/>
  <c r="Q6" i="51"/>
  <c r="Q5" i="51"/>
  <c r="Q29" i="50"/>
  <c r="Q26" i="50"/>
  <c r="Q23" i="50"/>
  <c r="Q20" i="50"/>
  <c r="Q27" i="50"/>
  <c r="Q24" i="50"/>
  <c r="Q21" i="50"/>
  <c r="Q18" i="50"/>
  <c r="Q15" i="50"/>
  <c r="Q14" i="50"/>
  <c r="Q11" i="50"/>
  <c r="Q8" i="50"/>
  <c r="Q12" i="50"/>
  <c r="Q9" i="50"/>
  <c r="Q6" i="50"/>
  <c r="Q5" i="50"/>
  <c r="Q28" i="50"/>
  <c r="Q25" i="50"/>
  <c r="Q22" i="50"/>
  <c r="Q19" i="50"/>
  <c r="Q17" i="50"/>
  <c r="Q16" i="50"/>
  <c r="Q13" i="50"/>
  <c r="Q10" i="50"/>
  <c r="Q7" i="50"/>
  <c r="AA6" i="49"/>
  <c r="AB6" i="49"/>
  <c r="Q29" i="49"/>
  <c r="Q26" i="49"/>
  <c r="Q23" i="49"/>
  <c r="Q28" i="49"/>
  <c r="Q25" i="49"/>
  <c r="Q22" i="49"/>
  <c r="Q19" i="49"/>
  <c r="Q16" i="49"/>
  <c r="Q21" i="49"/>
  <c r="Q20" i="49"/>
  <c r="Q18" i="49"/>
  <c r="Q17" i="49"/>
  <c r="Q15" i="49"/>
  <c r="Q12" i="49"/>
  <c r="Q9" i="49"/>
  <c r="Q6" i="49"/>
  <c r="Q5" i="49"/>
  <c r="Q13" i="49"/>
  <c r="Q10" i="49"/>
  <c r="Q7" i="49"/>
  <c r="Q27" i="49"/>
  <c r="Q24" i="49"/>
  <c r="Q14" i="49"/>
  <c r="Q11" i="49"/>
  <c r="Q8" i="49"/>
  <c r="AB6" i="48"/>
  <c r="AA6" i="48"/>
  <c r="Q29" i="48"/>
  <c r="Q26" i="48"/>
  <c r="Q23" i="48"/>
  <c r="Q20" i="48"/>
  <c r="Q27" i="48"/>
  <c r="Q24" i="48"/>
  <c r="Q21" i="48"/>
  <c r="Q28" i="48"/>
  <c r="Q25" i="48"/>
  <c r="Q22" i="48"/>
  <c r="Q19" i="48"/>
  <c r="Q16" i="48"/>
  <c r="Q13" i="48"/>
  <c r="Q10" i="48"/>
  <c r="Q7" i="48"/>
  <c r="Q14" i="48"/>
  <c r="Q11" i="48"/>
  <c r="Q8" i="48"/>
  <c r="Q18" i="48"/>
  <c r="Q17" i="48"/>
  <c r="Q15" i="48"/>
  <c r="Q12" i="48"/>
  <c r="Q9" i="48"/>
  <c r="Q6" i="48"/>
  <c r="Q5" i="48"/>
  <c r="Q29" i="47"/>
  <c r="Q26" i="47"/>
  <c r="Q23" i="47"/>
  <c r="Q28" i="47"/>
  <c r="Q25" i="47"/>
  <c r="Q22" i="47"/>
  <c r="Q19" i="47"/>
  <c r="Q16" i="47"/>
  <c r="Q14" i="47"/>
  <c r="Q11" i="47"/>
  <c r="Q8" i="47"/>
  <c r="Q21" i="47"/>
  <c r="Q20" i="47"/>
  <c r="Q18" i="47"/>
  <c r="Q17" i="47"/>
  <c r="Q15" i="47"/>
  <c r="Q12" i="47"/>
  <c r="Q9" i="47"/>
  <c r="Q6" i="47"/>
  <c r="Q5" i="47"/>
  <c r="Q27" i="47"/>
  <c r="Q24" i="47"/>
  <c r="Q13" i="47"/>
  <c r="Q10" i="47"/>
  <c r="Q7" i="47"/>
  <c r="AB6" i="47"/>
  <c r="AA6" i="47"/>
  <c r="Q29" i="46"/>
  <c r="Q26" i="46"/>
  <c r="Q23" i="46"/>
  <c r="Q20" i="46"/>
  <c r="Q17" i="46"/>
  <c r="Q27" i="46"/>
  <c r="Q24" i="46"/>
  <c r="Q21" i="46"/>
  <c r="Q18" i="46"/>
  <c r="Q15" i="46"/>
  <c r="Q28" i="46"/>
  <c r="Q25" i="46"/>
  <c r="Q22" i="46"/>
  <c r="Q19" i="46"/>
  <c r="Q16" i="46"/>
  <c r="Q12" i="46"/>
  <c r="Q9" i="46"/>
  <c r="Q6" i="46"/>
  <c r="Q5" i="46"/>
  <c r="Q13" i="46"/>
  <c r="Q10" i="46"/>
  <c r="Q7" i="46"/>
  <c r="Q14" i="46"/>
  <c r="Q11" i="46"/>
  <c r="Q8" i="46"/>
  <c r="AA6" i="46"/>
  <c r="AB6" i="46"/>
  <c r="Q29" i="45"/>
  <c r="Q26" i="45"/>
  <c r="Q23" i="45"/>
  <c r="Q20" i="45"/>
  <c r="Q17" i="45"/>
  <c r="Q27" i="45"/>
  <c r="Q24" i="45"/>
  <c r="Q21" i="45"/>
  <c r="Q28" i="45"/>
  <c r="Q25" i="45"/>
  <c r="Q22" i="45"/>
  <c r="Q19" i="45"/>
  <c r="Q16" i="45"/>
  <c r="Q18" i="45"/>
  <c r="Q13" i="45"/>
  <c r="Q10" i="45"/>
  <c r="Q7" i="45"/>
  <c r="Q14" i="45"/>
  <c r="Q11" i="45"/>
  <c r="Q8" i="45"/>
  <c r="Q15" i="45"/>
  <c r="Q12" i="45"/>
  <c r="Q9" i="45"/>
  <c r="Q6" i="45"/>
  <c r="Q5" i="45"/>
  <c r="AB6" i="45"/>
  <c r="AA6" i="45"/>
  <c r="AA7" i="44"/>
  <c r="AC7" i="44" s="1"/>
  <c r="AB7" i="44"/>
  <c r="AD7" i="44" s="1"/>
  <c r="Q29" i="44"/>
  <c r="Q26" i="44"/>
  <c r="Q23" i="44"/>
  <c r="Q20" i="44"/>
  <c r="Q17" i="44"/>
  <c r="Q27" i="44"/>
  <c r="Q24" i="44"/>
  <c r="Q21" i="44"/>
  <c r="Q18" i="44"/>
  <c r="Q15" i="44"/>
  <c r="Q28" i="44"/>
  <c r="Q25" i="44"/>
  <c r="Q22" i="44"/>
  <c r="Q19" i="44"/>
  <c r="Q16" i="44"/>
  <c r="Q13" i="44"/>
  <c r="Q10" i="44"/>
  <c r="Q7" i="44"/>
  <c r="Q14" i="44"/>
  <c r="Q11" i="44"/>
  <c r="Q8" i="44"/>
  <c r="Q12" i="44"/>
  <c r="Q9" i="44"/>
  <c r="Q6" i="44"/>
  <c r="Q5" i="44"/>
  <c r="Q29" i="43"/>
  <c r="Q26" i="43"/>
  <c r="Q23" i="43"/>
  <c r="Q28" i="43"/>
  <c r="Q25" i="43"/>
  <c r="Q22" i="43"/>
  <c r="Q19" i="43"/>
  <c r="Q16" i="43"/>
  <c r="Q14" i="43"/>
  <c r="Q11" i="43"/>
  <c r="Q8" i="43"/>
  <c r="Q21" i="43"/>
  <c r="Q20" i="43"/>
  <c r="Q18" i="43"/>
  <c r="Q17" i="43"/>
  <c r="Q15" i="43"/>
  <c r="Q12" i="43"/>
  <c r="Q9" i="43"/>
  <c r="Q6" i="43"/>
  <c r="Q5" i="43"/>
  <c r="Q27" i="43"/>
  <c r="Q24" i="43"/>
  <c r="Q13" i="43"/>
  <c r="Q10" i="43"/>
  <c r="Q7" i="43"/>
  <c r="AB6" i="43"/>
  <c r="AA6" i="43"/>
  <c r="AA7" i="42"/>
  <c r="AC7" i="42" s="1"/>
  <c r="AB7" i="42"/>
  <c r="AD7" i="42" s="1"/>
  <c r="Q29" i="42"/>
  <c r="Q26" i="42"/>
  <c r="Q23" i="42"/>
  <c r="Q20" i="42"/>
  <c r="Q17" i="42"/>
  <c r="Q28" i="42"/>
  <c r="Q25" i="42"/>
  <c r="Q22" i="42"/>
  <c r="Q19" i="42"/>
  <c r="Q16" i="42"/>
  <c r="Q13" i="42"/>
  <c r="Q10" i="42"/>
  <c r="Q7" i="42"/>
  <c r="Q14" i="42"/>
  <c r="Q11" i="42"/>
  <c r="Q8" i="42"/>
  <c r="Q27" i="42"/>
  <c r="Q24" i="42"/>
  <c r="Q21" i="42"/>
  <c r="Q18" i="42"/>
  <c r="Q15" i="42"/>
  <c r="Q12" i="42"/>
  <c r="Q9" i="42"/>
  <c r="Q6" i="42"/>
  <c r="Q5" i="42"/>
  <c r="Q29" i="41"/>
  <c r="Q26" i="41"/>
  <c r="Q23" i="41"/>
  <c r="Q28" i="41"/>
  <c r="Q25" i="41"/>
  <c r="Q22" i="41"/>
  <c r="Q19" i="41"/>
  <c r="Q16" i="41"/>
  <c r="Q13" i="41"/>
  <c r="Q10" i="41"/>
  <c r="Q7" i="41"/>
  <c r="Q14" i="41"/>
  <c r="Q11" i="41"/>
  <c r="Q8" i="41"/>
  <c r="Q27" i="41"/>
  <c r="Q24" i="41"/>
  <c r="Q21" i="41"/>
  <c r="Q20" i="41"/>
  <c r="Q18" i="41"/>
  <c r="Q17" i="41"/>
  <c r="Q15" i="41"/>
  <c r="Q12" i="41"/>
  <c r="Q9" i="41"/>
  <c r="Q6" i="41"/>
  <c r="Q5" i="41"/>
  <c r="AA7" i="41"/>
  <c r="AC7" i="41" s="1"/>
  <c r="AB7" i="41"/>
  <c r="AD7" i="41" s="1"/>
  <c r="AB6" i="40"/>
  <c r="AA6" i="40"/>
  <c r="Q29" i="40"/>
  <c r="Q26" i="40"/>
  <c r="Q23" i="40"/>
  <c r="Q28" i="40"/>
  <c r="Q25" i="40"/>
  <c r="Q22" i="40"/>
  <c r="Q19" i="40"/>
  <c r="Q16" i="40"/>
  <c r="Q14" i="40"/>
  <c r="Q11" i="40"/>
  <c r="Q8" i="40"/>
  <c r="Q21" i="40"/>
  <c r="Q20" i="40"/>
  <c r="Q18" i="40"/>
  <c r="Q17" i="40"/>
  <c r="Q15" i="40"/>
  <c r="Q12" i="40"/>
  <c r="Q9" i="40"/>
  <c r="Q6" i="40"/>
  <c r="Q5" i="40"/>
  <c r="Q27" i="40"/>
  <c r="Q24" i="40"/>
  <c r="Q13" i="40"/>
  <c r="Q10" i="40"/>
  <c r="Q7" i="40"/>
  <c r="Q29" i="39"/>
  <c r="Q26" i="39"/>
  <c r="Q23" i="39"/>
  <c r="Q20" i="39"/>
  <c r="Q17" i="39"/>
  <c r="Q27" i="39"/>
  <c r="Q24" i="39"/>
  <c r="Q21" i="39"/>
  <c r="Q18" i="39"/>
  <c r="Q28" i="39"/>
  <c r="Q25" i="39"/>
  <c r="Q22" i="39"/>
  <c r="Q19" i="39"/>
  <c r="Q16" i="39"/>
  <c r="Q15" i="39"/>
  <c r="Q12" i="39"/>
  <c r="Q9" i="39"/>
  <c r="Q6" i="39"/>
  <c r="Q5" i="39"/>
  <c r="Q13" i="39"/>
  <c r="Q10" i="39"/>
  <c r="Q7" i="39"/>
  <c r="Q14" i="39"/>
  <c r="Q11" i="39"/>
  <c r="Q8" i="39"/>
  <c r="AA6" i="39"/>
  <c r="AB6" i="39"/>
  <c r="Q29" i="38"/>
  <c r="Q26" i="38"/>
  <c r="Q23" i="38"/>
  <c r="Q20" i="38"/>
  <c r="Q17" i="38"/>
  <c r="Q27" i="38"/>
  <c r="Q24" i="38"/>
  <c r="Q21" i="38"/>
  <c r="Q28" i="38"/>
  <c r="Q25" i="38"/>
  <c r="Q22" i="38"/>
  <c r="Q14" i="38"/>
  <c r="Q11" i="38"/>
  <c r="Q8" i="38"/>
  <c r="Q19" i="38"/>
  <c r="Q18" i="38"/>
  <c r="Q16" i="38"/>
  <c r="Q15" i="38"/>
  <c r="Q12" i="38"/>
  <c r="Q9" i="38"/>
  <c r="Q6" i="38"/>
  <c r="Q5" i="38"/>
  <c r="Q13" i="38"/>
  <c r="Q10" i="38"/>
  <c r="Q7" i="38"/>
  <c r="AB7" i="38"/>
  <c r="AD7" i="38" s="1"/>
  <c r="AA7" i="38"/>
  <c r="AC7" i="38" s="1"/>
  <c r="Q5" i="37"/>
  <c r="Q6" i="37"/>
  <c r="Q7" i="37"/>
  <c r="Q8" i="37"/>
  <c r="Q9" i="37"/>
  <c r="Q10" i="37"/>
  <c r="Q11" i="37"/>
  <c r="Q12" i="37"/>
  <c r="Q13" i="37"/>
  <c r="Q14" i="37"/>
  <c r="Q29" i="37"/>
  <c r="Q26" i="37"/>
  <c r="Q23" i="37"/>
  <c r="Q28" i="37"/>
  <c r="Q25" i="37"/>
  <c r="Q22" i="37"/>
  <c r="Q19" i="37"/>
  <c r="Q16" i="37"/>
  <c r="Q27" i="37"/>
  <c r="Q24" i="37"/>
  <c r="Q21" i="37"/>
  <c r="Q20" i="37"/>
  <c r="Q18" i="37"/>
  <c r="Q17" i="37"/>
  <c r="Q15" i="37"/>
  <c r="Q29" i="36"/>
  <c r="Q26" i="36"/>
  <c r="Q23" i="36"/>
  <c r="Q20" i="36"/>
  <c r="Q17" i="36"/>
  <c r="Q27" i="36"/>
  <c r="Q24" i="36"/>
  <c r="Q21" i="36"/>
  <c r="Q18" i="36"/>
  <c r="Q14" i="36"/>
  <c r="Q11" i="36"/>
  <c r="Q8" i="36"/>
  <c r="Q28" i="36"/>
  <c r="Q25" i="36"/>
  <c r="Q22" i="36"/>
  <c r="Q19" i="36"/>
  <c r="Q16" i="36"/>
  <c r="Q15" i="36"/>
  <c r="Q12" i="36"/>
  <c r="Q9" i="36"/>
  <c r="Q6" i="36"/>
  <c r="Q5" i="36"/>
  <c r="Q13" i="36"/>
  <c r="Q10" i="36"/>
  <c r="Q7" i="36"/>
  <c r="Q29" i="35"/>
  <c r="Q26" i="35"/>
  <c r="Q23" i="35"/>
  <c r="Q20" i="35"/>
  <c r="Q17" i="35"/>
  <c r="Q28" i="35"/>
  <c r="Q25" i="35"/>
  <c r="Q22" i="35"/>
  <c r="Q19" i="35"/>
  <c r="Q16" i="35"/>
  <c r="Q14" i="35"/>
  <c r="Q11" i="35"/>
  <c r="Q8" i="35"/>
  <c r="Q7" i="35"/>
  <c r="Q12" i="35"/>
  <c r="Q9" i="35"/>
  <c r="Q6" i="35"/>
  <c r="Q5" i="35"/>
  <c r="Q27" i="35"/>
  <c r="Q24" i="35"/>
  <c r="Q21" i="35"/>
  <c r="Q18" i="35"/>
  <c r="Q15" i="35"/>
  <c r="Q13" i="35"/>
  <c r="Q10" i="35"/>
  <c r="Q30" i="34"/>
  <c r="Q27" i="34"/>
  <c r="Q24" i="34"/>
  <c r="Q29" i="34"/>
  <c r="Q26" i="34"/>
  <c r="Q23" i="34"/>
  <c r="Q20" i="34"/>
  <c r="Q17" i="34"/>
  <c r="Q14" i="34"/>
  <c r="Q11" i="34"/>
  <c r="Q8" i="34"/>
  <c r="Q25" i="34"/>
  <c r="Q15" i="34"/>
  <c r="Q13" i="34"/>
  <c r="Q12" i="34"/>
  <c r="Q10" i="34"/>
  <c r="Q9" i="34"/>
  <c r="Q6" i="34"/>
  <c r="Q5" i="34"/>
  <c r="Q28" i="34"/>
  <c r="Q22" i="34"/>
  <c r="Q19" i="34"/>
  <c r="Q16" i="34"/>
  <c r="Q7" i="34"/>
  <c r="Q21" i="34"/>
  <c r="Q18" i="34"/>
  <c r="AB6" i="33"/>
  <c r="AA6" i="33"/>
  <c r="Q27" i="33"/>
  <c r="Q24" i="33"/>
  <c r="Q21" i="33"/>
  <c r="Q28" i="33"/>
  <c r="Q25" i="33"/>
  <c r="Q22" i="33"/>
  <c r="Q19" i="33"/>
  <c r="Q16" i="33"/>
  <c r="Q14" i="33"/>
  <c r="Q29" i="33"/>
  <c r="Q26" i="33"/>
  <c r="Q23" i="33"/>
  <c r="Q20" i="33"/>
  <c r="Q18" i="33"/>
  <c r="Q17" i="33"/>
  <c r="Q15" i="33"/>
  <c r="Q12" i="33"/>
  <c r="Q9" i="33"/>
  <c r="Q6" i="33"/>
  <c r="Q5" i="33"/>
  <c r="Q13" i="33"/>
  <c r="Q10" i="33"/>
  <c r="Q7" i="33"/>
  <c r="Q11" i="33"/>
  <c r="Q8" i="33"/>
  <c r="Q29" i="32"/>
  <c r="Q26" i="32"/>
  <c r="Q23" i="32"/>
  <c r="Q20" i="32"/>
  <c r="Q17" i="32"/>
  <c r="Q27" i="32"/>
  <c r="Q24" i="32"/>
  <c r="Q21" i="32"/>
  <c r="Q18" i="32"/>
  <c r="Q15" i="32"/>
  <c r="Q28" i="32"/>
  <c r="Q25" i="32"/>
  <c r="Q22" i="32"/>
  <c r="Q19" i="32"/>
  <c r="Q14" i="32"/>
  <c r="Q11" i="32"/>
  <c r="Q8" i="32"/>
  <c r="Q16" i="32"/>
  <c r="Q12" i="32"/>
  <c r="Q9" i="32"/>
  <c r="Q6" i="32"/>
  <c r="Q5" i="32"/>
  <c r="Q13" i="32"/>
  <c r="Q10" i="32"/>
  <c r="Q7" i="32"/>
  <c r="Q29" i="31"/>
  <c r="Q26" i="31"/>
  <c r="Q23" i="31"/>
  <c r="Q27" i="31"/>
  <c r="Q24" i="31"/>
  <c r="Q28" i="31"/>
  <c r="Q25" i="31"/>
  <c r="Q22" i="31"/>
  <c r="Q19" i="31"/>
  <c r="Q16" i="31"/>
  <c r="Q14" i="31"/>
  <c r="Q21" i="31"/>
  <c r="Q20" i="31"/>
  <c r="Q18" i="31"/>
  <c r="Q17" i="31"/>
  <c r="Q15" i="31"/>
  <c r="Q12" i="31"/>
  <c r="Q9" i="31"/>
  <c r="Q6" i="31"/>
  <c r="Q13" i="31"/>
  <c r="Q10" i="31"/>
  <c r="Q7" i="31"/>
  <c r="Q11" i="31"/>
  <c r="Q8" i="31"/>
  <c r="Q5" i="31"/>
  <c r="AA6" i="31"/>
  <c r="AB6" i="31"/>
  <c r="Q27" i="30"/>
  <c r="Q24" i="30"/>
  <c r="Q21" i="30"/>
  <c r="Q18" i="30"/>
  <c r="Q28" i="30"/>
  <c r="Q25" i="30"/>
  <c r="Q29" i="30"/>
  <c r="Q26" i="30"/>
  <c r="Q23" i="30"/>
  <c r="Q22" i="30"/>
  <c r="Q20" i="30"/>
  <c r="Q19" i="30"/>
  <c r="Q15" i="30"/>
  <c r="Q12" i="30"/>
  <c r="Q9" i="30"/>
  <c r="Q6" i="30"/>
  <c r="Q5" i="30"/>
  <c r="Q16" i="30"/>
  <c r="Q7" i="30"/>
  <c r="Q17" i="30"/>
  <c r="Q14" i="30"/>
  <c r="Q13" i="30"/>
  <c r="Q11" i="30"/>
  <c r="Q10" i="30"/>
  <c r="Q8" i="30"/>
  <c r="AA6" i="30"/>
  <c r="AB6" i="30"/>
  <c r="AA18" i="28"/>
  <c r="AC18" i="28" s="1"/>
  <c r="AB18" i="28"/>
  <c r="AD18" i="28" s="1"/>
  <c r="AB20" i="28"/>
  <c r="AD20" i="28" s="1"/>
  <c r="AA20" i="28"/>
  <c r="AC20" i="28" s="1"/>
  <c r="AB22" i="28"/>
  <c r="AD22" i="28" s="1"/>
  <c r="AA22" i="28"/>
  <c r="AC22" i="28" s="1"/>
  <c r="AB7" i="28"/>
  <c r="AA7" i="28"/>
  <c r="AB9" i="28"/>
  <c r="AD9" i="28" s="1"/>
  <c r="AA9" i="28"/>
  <c r="AC9" i="28" s="1"/>
  <c r="AB25" i="28"/>
  <c r="AD25" i="28" s="1"/>
  <c r="AA25" i="28"/>
  <c r="AC25" i="28" s="1"/>
  <c r="AB24" i="28"/>
  <c r="AD24" i="28" s="1"/>
  <c r="AA24" i="28"/>
  <c r="AC24" i="28" s="1"/>
  <c r="AB29" i="28"/>
  <c r="AD29" i="28" s="1"/>
  <c r="AA29" i="28"/>
  <c r="AC29" i="28" s="1"/>
  <c r="AB12" i="28"/>
  <c r="AD12" i="28" s="1"/>
  <c r="AA12" i="28"/>
  <c r="AC12" i="28" s="1"/>
  <c r="AA6" i="28"/>
  <c r="AC6" i="28" s="1"/>
  <c r="AB6" i="28"/>
  <c r="AD6" i="28" s="1"/>
  <c r="AB28" i="28"/>
  <c r="AD28" i="28" s="1"/>
  <c r="AA28" i="28"/>
  <c r="AC28" i="28" s="1"/>
  <c r="AA23" i="28"/>
  <c r="AC23" i="28" s="1"/>
  <c r="AB23" i="28"/>
  <c r="AD23" i="28" s="1"/>
  <c r="AB26" i="28"/>
  <c r="AD26" i="28" s="1"/>
  <c r="AA26" i="28"/>
  <c r="AC26" i="28" s="1"/>
  <c r="AB8" i="28"/>
  <c r="AD8" i="28" s="1"/>
  <c r="AA8" i="28"/>
  <c r="AC8" i="28" s="1"/>
  <c r="AB30" i="28"/>
  <c r="AD30" i="28" s="1"/>
  <c r="AA30" i="28"/>
  <c r="AC30" i="28" s="1"/>
  <c r="AB17" i="28"/>
  <c r="AD17" i="28" s="1"/>
  <c r="AA17" i="28"/>
  <c r="AC17" i="28" s="1"/>
  <c r="AB11" i="28"/>
  <c r="AD11" i="28" s="1"/>
  <c r="AA11" i="28"/>
  <c r="AC11" i="28" s="1"/>
  <c r="AA27" i="28"/>
  <c r="AC27" i="28" s="1"/>
  <c r="AB27" i="28"/>
  <c r="AD27" i="28" s="1"/>
  <c r="AB13" i="28"/>
  <c r="AD13" i="28" s="1"/>
  <c r="AA13" i="28"/>
  <c r="AC13" i="28" s="1"/>
  <c r="AB16" i="28"/>
  <c r="AD16" i="28" s="1"/>
  <c r="AA16" i="28"/>
  <c r="AC16" i="28" s="1"/>
  <c r="AC6" i="48" l="1"/>
  <c r="AA31" i="48"/>
  <c r="AA30" i="48"/>
  <c r="AA32" i="48"/>
  <c r="AD7" i="51"/>
  <c r="AB32" i="51"/>
  <c r="AB31" i="51"/>
  <c r="AB30" i="51"/>
  <c r="AC32" i="35"/>
  <c r="AC31" i="35"/>
  <c r="AC30" i="35"/>
  <c r="AC32" i="37"/>
  <c r="AC31" i="37"/>
  <c r="AC30" i="37"/>
  <c r="AD6" i="44"/>
  <c r="AB31" i="44"/>
  <c r="AB32" i="44"/>
  <c r="AB30" i="44"/>
  <c r="AD6" i="42"/>
  <c r="AB32" i="42"/>
  <c r="AB31" i="42"/>
  <c r="AB30" i="42"/>
  <c r="AD6" i="40"/>
  <c r="AB32" i="40"/>
  <c r="AB31" i="40"/>
  <c r="AB30" i="40"/>
  <c r="AD6" i="43"/>
  <c r="AB32" i="43"/>
  <c r="AB31" i="43"/>
  <c r="AB30" i="43"/>
  <c r="AD6" i="46"/>
  <c r="AB32" i="46"/>
  <c r="AB31" i="46"/>
  <c r="AB30" i="46"/>
  <c r="AD6" i="48"/>
  <c r="AB32" i="48"/>
  <c r="AB31" i="48"/>
  <c r="AB30" i="48"/>
  <c r="AC7" i="51"/>
  <c r="AA32" i="51"/>
  <c r="AA31" i="51"/>
  <c r="AA30" i="51"/>
  <c r="AD32" i="50"/>
  <c r="AD31" i="50"/>
  <c r="AD30" i="50"/>
  <c r="AD32" i="37"/>
  <c r="AD31" i="37"/>
  <c r="AD30" i="37"/>
  <c r="AC6" i="38"/>
  <c r="AA32" i="38"/>
  <c r="AA31" i="38"/>
  <c r="AA30" i="38"/>
  <c r="AC6" i="43"/>
  <c r="AA32" i="43"/>
  <c r="AA31" i="43"/>
  <c r="AA30" i="43"/>
  <c r="AD32" i="35"/>
  <c r="AD31" i="35"/>
  <c r="AD30" i="35"/>
  <c r="AC32" i="32"/>
  <c r="AC31" i="32"/>
  <c r="AC30" i="32"/>
  <c r="AC7" i="28"/>
  <c r="AA33" i="28"/>
  <c r="AA32" i="28"/>
  <c r="AA31" i="28"/>
  <c r="AD6" i="30"/>
  <c r="AB32" i="30"/>
  <c r="AB31" i="30"/>
  <c r="AB30" i="30"/>
  <c r="AC6" i="33"/>
  <c r="AA32" i="33"/>
  <c r="AA31" i="33"/>
  <c r="AA30" i="33"/>
  <c r="AC6" i="46"/>
  <c r="AA32" i="46"/>
  <c r="AA31" i="46"/>
  <c r="AA30" i="46"/>
  <c r="AD6" i="38"/>
  <c r="AB32" i="38"/>
  <c r="AB31" i="38"/>
  <c r="AB30" i="38"/>
  <c r="AC32" i="36"/>
  <c r="AC31" i="36"/>
  <c r="AC30" i="36"/>
  <c r="AD32" i="32"/>
  <c r="AD31" i="32"/>
  <c r="AD30" i="32"/>
  <c r="AC6" i="30"/>
  <c r="AA32" i="30"/>
  <c r="AA31" i="30"/>
  <c r="AA30" i="30"/>
  <c r="AD6" i="49"/>
  <c r="AB31" i="49"/>
  <c r="AB30" i="49"/>
  <c r="AB32" i="49"/>
  <c r="M33" i="28"/>
  <c r="M32" i="28"/>
  <c r="M31" i="28"/>
  <c r="AC6" i="41"/>
  <c r="AA32" i="41"/>
  <c r="AA31" i="41"/>
  <c r="AA30" i="41"/>
  <c r="AD6" i="39"/>
  <c r="AB32" i="39"/>
  <c r="AB31" i="39"/>
  <c r="AB30" i="39"/>
  <c r="AC6" i="47"/>
  <c r="AA32" i="47"/>
  <c r="AA30" i="47"/>
  <c r="AA31" i="47"/>
  <c r="AC6" i="49"/>
  <c r="AA32" i="49"/>
  <c r="AA31" i="49"/>
  <c r="AA30" i="49"/>
  <c r="AD33" i="34"/>
  <c r="AD32" i="34"/>
  <c r="AD31" i="34"/>
  <c r="AC33" i="34"/>
  <c r="AC32" i="34"/>
  <c r="AC31" i="34"/>
  <c r="AD6" i="41"/>
  <c r="AB32" i="41"/>
  <c r="AB31" i="41"/>
  <c r="AB30" i="41"/>
  <c r="AD7" i="28"/>
  <c r="AB33" i="28"/>
  <c r="AB32" i="28"/>
  <c r="AB31" i="28"/>
  <c r="AD6" i="31"/>
  <c r="AB32" i="31"/>
  <c r="AB31" i="31"/>
  <c r="AB30" i="31"/>
  <c r="AC6" i="39"/>
  <c r="AA32" i="39"/>
  <c r="AA31" i="39"/>
  <c r="AA30" i="39"/>
  <c r="AD6" i="47"/>
  <c r="AB32" i="47"/>
  <c r="AB31" i="47"/>
  <c r="AB30" i="47"/>
  <c r="AC6" i="40"/>
  <c r="AA32" i="40"/>
  <c r="AA31" i="40"/>
  <c r="AA30" i="40"/>
  <c r="AC6" i="31"/>
  <c r="AA32" i="31"/>
  <c r="AA31" i="31"/>
  <c r="AA30" i="31"/>
  <c r="AC6" i="45"/>
  <c r="AA30" i="45"/>
  <c r="AA31" i="45"/>
  <c r="AA32" i="45"/>
  <c r="AD6" i="33"/>
  <c r="AB32" i="33"/>
  <c r="AB31" i="33"/>
  <c r="AB30" i="33"/>
  <c r="AD6" i="45"/>
  <c r="AB32" i="45"/>
  <c r="AB31" i="45"/>
  <c r="AB30" i="45"/>
  <c r="Q31" i="51"/>
  <c r="Q30" i="51"/>
  <c r="AC6" i="44"/>
  <c r="AA32" i="44"/>
  <c r="AA31" i="44"/>
  <c r="AA30" i="44"/>
  <c r="AC32" i="50"/>
  <c r="AC31" i="50"/>
  <c r="AC30" i="50"/>
  <c r="AC6" i="42"/>
  <c r="AA32" i="42"/>
  <c r="AA31" i="42"/>
  <c r="AA30" i="42"/>
  <c r="AD32" i="36"/>
  <c r="AD31" i="36"/>
  <c r="AD30" i="36"/>
  <c r="Q32" i="30"/>
  <c r="Q30" i="30"/>
  <c r="Q31" i="30"/>
  <c r="Q31" i="31"/>
  <c r="Q32" i="31"/>
  <c r="Q30" i="31"/>
  <c r="Q32" i="32"/>
  <c r="Q30" i="32"/>
  <c r="Q31" i="32"/>
  <c r="Q32" i="33"/>
  <c r="Q30" i="33"/>
  <c r="Q31" i="33"/>
  <c r="Q33" i="34"/>
  <c r="Q31" i="34"/>
  <c r="Q32" i="34"/>
  <c r="Q32" i="35"/>
  <c r="Q30" i="35"/>
  <c r="Q31" i="35"/>
  <c r="Q32" i="36"/>
  <c r="Q30" i="36"/>
  <c r="Q31" i="36"/>
  <c r="Q32" i="37"/>
  <c r="Q30" i="37"/>
  <c r="Q31" i="37"/>
  <c r="Q32" i="38"/>
  <c r="Q30" i="38"/>
  <c r="Q31" i="38"/>
  <c r="Q32" i="39"/>
  <c r="Q30" i="39"/>
  <c r="Q31" i="39"/>
  <c r="Q32" i="40"/>
  <c r="Q30" i="40"/>
  <c r="Q31" i="40"/>
  <c r="Q32" i="41"/>
  <c r="Q30" i="41"/>
  <c r="Q31" i="41"/>
  <c r="Q32" i="42"/>
  <c r="Q30" i="42"/>
  <c r="Q31" i="42"/>
  <c r="Q32" i="43"/>
  <c r="Q30" i="43"/>
  <c r="Q31" i="43"/>
  <c r="Q32" i="44"/>
  <c r="Q30" i="44"/>
  <c r="Q31" i="44"/>
  <c r="Q32" i="45"/>
  <c r="Q30" i="45"/>
  <c r="Q31" i="45"/>
  <c r="Q32" i="46"/>
  <c r="Q30" i="46"/>
  <c r="Q31" i="46"/>
  <c r="Q32" i="47"/>
  <c r="Q30" i="47"/>
  <c r="Q31" i="47"/>
  <c r="Q32" i="48"/>
  <c r="Q30" i="48"/>
  <c r="Q31" i="48"/>
  <c r="Q32" i="49"/>
  <c r="Q30" i="49"/>
  <c r="Q31" i="49"/>
  <c r="Q32" i="50"/>
  <c r="Q30" i="50"/>
  <c r="Q31" i="50"/>
  <c r="Q32" i="51"/>
  <c r="Q28" i="28"/>
  <c r="Q24" i="28"/>
  <c r="Q27" i="28"/>
  <c r="Q23" i="28"/>
  <c r="Q30" i="28"/>
  <c r="Q26" i="28"/>
  <c r="Q22" i="28"/>
  <c r="Q29" i="28"/>
  <c r="Q21" i="28"/>
  <c r="Q19" i="28"/>
  <c r="Q15" i="28"/>
  <c r="Q11" i="28"/>
  <c r="Q7" i="28"/>
  <c r="Q5" i="28"/>
  <c r="Q18" i="28"/>
  <c r="Q14" i="28"/>
  <c r="Q10" i="28"/>
  <c r="Q6" i="28"/>
  <c r="Q17" i="28"/>
  <c r="Q13" i="28"/>
  <c r="Q9" i="28"/>
  <c r="Q25" i="28"/>
  <c r="Q8" i="28"/>
  <c r="Q12" i="28"/>
  <c r="Q16" i="28"/>
  <c r="Q20" i="28"/>
  <c r="AC33" i="28" l="1"/>
  <c r="AC32" i="28"/>
  <c r="AC31" i="28"/>
  <c r="AD32" i="40"/>
  <c r="AD31" i="40"/>
  <c r="AD30" i="40"/>
  <c r="AC32" i="45"/>
  <c r="AC31" i="45"/>
  <c r="AC30" i="45"/>
  <c r="AC31" i="49"/>
  <c r="AC30" i="49"/>
  <c r="AC32" i="49"/>
  <c r="AD32" i="39"/>
  <c r="AD31" i="39"/>
  <c r="AD30" i="39"/>
  <c r="AD31" i="49"/>
  <c r="AD30" i="49"/>
  <c r="AD32" i="49"/>
  <c r="AC32" i="43"/>
  <c r="AC31" i="43"/>
  <c r="AC30" i="43"/>
  <c r="AD32" i="51"/>
  <c r="AD31" i="51"/>
  <c r="AD30" i="51"/>
  <c r="AD32" i="38"/>
  <c r="AD31" i="38"/>
  <c r="AD30" i="38"/>
  <c r="AC32" i="51"/>
  <c r="AC31" i="51"/>
  <c r="AC30" i="51"/>
  <c r="AD33" i="28"/>
  <c r="AD32" i="28"/>
  <c r="AD31" i="28"/>
  <c r="AC32" i="44"/>
  <c r="AC31" i="44"/>
  <c r="AC30" i="44"/>
  <c r="AC32" i="47"/>
  <c r="AC31" i="47"/>
  <c r="AC30" i="47"/>
  <c r="AC31" i="41"/>
  <c r="AC32" i="41"/>
  <c r="AC30" i="41"/>
  <c r="AC32" i="33"/>
  <c r="AC31" i="33"/>
  <c r="AC30" i="33"/>
  <c r="AD32" i="44"/>
  <c r="AD31" i="44"/>
  <c r="AD30" i="44"/>
  <c r="AC31" i="39"/>
  <c r="AC32" i="39"/>
  <c r="AC30" i="39"/>
  <c r="AC32" i="42"/>
  <c r="AC30" i="42"/>
  <c r="AC31" i="42"/>
  <c r="AC32" i="46"/>
  <c r="AC31" i="46"/>
  <c r="AC30" i="46"/>
  <c r="AD32" i="30"/>
  <c r="AD31" i="30"/>
  <c r="AD30" i="30"/>
  <c r="AD32" i="48"/>
  <c r="AD31" i="48"/>
  <c r="AD30" i="48"/>
  <c r="AD32" i="43"/>
  <c r="AD31" i="43"/>
  <c r="AD30" i="43"/>
  <c r="AD32" i="42"/>
  <c r="AD31" i="42"/>
  <c r="AD30" i="42"/>
  <c r="AD32" i="46"/>
  <c r="AD31" i="46"/>
  <c r="AD30" i="46"/>
  <c r="AD32" i="45"/>
  <c r="AD31" i="45"/>
  <c r="AD30" i="45"/>
  <c r="AD32" i="33"/>
  <c r="AD31" i="33"/>
  <c r="AD30" i="33"/>
  <c r="AC32" i="31"/>
  <c r="AC31" i="31"/>
  <c r="AC30" i="31"/>
  <c r="AD32" i="47"/>
  <c r="AD31" i="47"/>
  <c r="AD30" i="47"/>
  <c r="AD32" i="31"/>
  <c r="AD31" i="31"/>
  <c r="AD30" i="31"/>
  <c r="AD32" i="41"/>
  <c r="AD31" i="41"/>
  <c r="AD30" i="41"/>
  <c r="AC32" i="40"/>
  <c r="AC30" i="40"/>
  <c r="AC31" i="40"/>
  <c r="AC32" i="30"/>
  <c r="AC31" i="30"/>
  <c r="AC30" i="30"/>
  <c r="AC32" i="38"/>
  <c r="AC31" i="38"/>
  <c r="AC30" i="38"/>
  <c r="AC32" i="48"/>
  <c r="AC31" i="48"/>
  <c r="AC30" i="48"/>
  <c r="Q33" i="28"/>
  <c r="Q31" i="28"/>
  <c r="Q32" i="28"/>
</calcChain>
</file>

<file path=xl/sharedStrings.xml><?xml version="1.0" encoding="utf-8"?>
<sst xmlns="http://schemas.openxmlformats.org/spreadsheetml/2006/main" count="1080" uniqueCount="78">
  <si>
    <r>
      <t>F, м</t>
    </r>
    <r>
      <rPr>
        <vertAlign val="superscript"/>
        <sz val="14"/>
        <color theme="1"/>
        <rFont val="Times New Roman"/>
        <family val="1"/>
        <charset val="204"/>
      </rPr>
      <t>2</t>
    </r>
  </si>
  <si>
    <r>
      <t>K</t>
    </r>
    <r>
      <rPr>
        <vertAlign val="subscript"/>
        <sz val="14"/>
        <color theme="1"/>
        <rFont val="Times New Roman"/>
        <family val="1"/>
        <charset val="204"/>
      </rPr>
      <t>к</t>
    </r>
    <r>
      <rPr>
        <sz val="14"/>
        <color theme="1"/>
        <rFont val="Times New Roman"/>
        <family val="1"/>
        <charset val="204"/>
      </rPr>
      <t>, Вт/(м</t>
    </r>
    <r>
      <rPr>
        <vertAlign val="superscript"/>
        <sz val="14"/>
        <color theme="1"/>
        <rFont val="Times New Roman"/>
        <family val="1"/>
        <charset val="204"/>
      </rPr>
      <t>2</t>
    </r>
    <r>
      <rPr>
        <sz val="14"/>
        <color theme="1"/>
        <rFont val="Times New Roman"/>
        <family val="1"/>
        <charset val="204"/>
      </rPr>
      <t>К)</t>
    </r>
  </si>
  <si>
    <r>
      <t>I, Вт/м</t>
    </r>
    <r>
      <rPr>
        <vertAlign val="superscript"/>
        <sz val="14"/>
        <color theme="1"/>
        <rFont val="Times New Roman"/>
        <family val="1"/>
        <charset val="204"/>
      </rPr>
      <t>2</t>
    </r>
  </si>
  <si>
    <t>V, л</t>
  </si>
  <si>
    <r>
      <t>η</t>
    </r>
    <r>
      <rPr>
        <vertAlign val="subscript"/>
        <sz val="14"/>
        <color theme="1"/>
        <rFont val="Times New Roman"/>
        <family val="1"/>
        <charset val="204"/>
      </rPr>
      <t>о</t>
    </r>
  </si>
  <si>
    <t>Дата і час</t>
  </si>
  <si>
    <t>Тривалість</t>
  </si>
  <si>
    <t>Температури датчиків, град. С</t>
  </si>
  <si>
    <t>Приріст температур</t>
  </si>
  <si>
    <t>Час, с</t>
  </si>
  <si>
    <t>Час, хв.</t>
  </si>
  <si>
    <t>Час, хв</t>
  </si>
  <si>
    <r>
      <t>Миттєва потуж-ність СК Q</t>
    </r>
    <r>
      <rPr>
        <b/>
        <vertAlign val="subscript"/>
        <sz val="14"/>
        <color theme="1"/>
        <rFont val="Times New Roman"/>
        <family val="1"/>
        <charset val="204"/>
      </rPr>
      <t>ск</t>
    </r>
    <r>
      <rPr>
        <b/>
        <sz val="14"/>
        <color theme="1"/>
        <rFont val="Times New Roman"/>
        <family val="1"/>
        <charset val="204"/>
      </rPr>
      <t>,  Вт/м</t>
    </r>
    <r>
      <rPr>
        <b/>
        <vertAlign val="superscript"/>
        <sz val="14"/>
        <color theme="1"/>
        <rFont val="Times New Roman"/>
        <family val="1"/>
        <charset val="204"/>
      </rPr>
      <t>2</t>
    </r>
  </si>
  <si>
    <r>
      <t>Q, кДж/м</t>
    </r>
    <r>
      <rPr>
        <b/>
        <vertAlign val="superscript"/>
        <sz val="14"/>
        <color theme="1"/>
        <rFont val="Times New Roman"/>
        <family val="1"/>
        <charset val="204"/>
      </rPr>
      <t>2</t>
    </r>
    <r>
      <rPr>
        <b/>
        <sz val="14"/>
        <color theme="1"/>
        <rFont val="Times New Roman"/>
        <family val="1"/>
        <charset val="204"/>
      </rPr>
      <t>, кількість ви-промінюван-ня, що надхо-дила з нако-пиченням</t>
    </r>
  </si>
  <si>
    <r>
      <t>η</t>
    </r>
    <r>
      <rPr>
        <b/>
        <vertAlign val="subscript"/>
        <sz val="14"/>
        <color theme="1"/>
        <rFont val="Times New Roman"/>
        <family val="1"/>
        <charset val="204"/>
      </rPr>
      <t>ск</t>
    </r>
    <r>
      <rPr>
        <b/>
        <sz val="14"/>
        <color theme="1"/>
        <rFont val="Times New Roman"/>
        <family val="1"/>
        <charset val="204"/>
      </rPr>
      <t xml:space="preserve"> (за соняч-ним колек-тором)</t>
    </r>
  </si>
  <si>
    <r>
      <t>η</t>
    </r>
    <r>
      <rPr>
        <b/>
        <vertAlign val="subscript"/>
        <sz val="14"/>
        <color theme="1"/>
        <rFont val="Times New Roman"/>
        <family val="1"/>
        <charset val="204"/>
      </rPr>
      <t>сст</t>
    </r>
    <r>
      <rPr>
        <b/>
        <sz val="14"/>
        <color theme="1"/>
        <rFont val="Times New Roman"/>
        <family val="1"/>
        <charset val="204"/>
      </rPr>
      <t xml:space="preserve">       (за накопи-ченням)</t>
    </r>
  </si>
  <si>
    <r>
      <t>Δt</t>
    </r>
    <r>
      <rPr>
        <b/>
        <vertAlign val="subscript"/>
        <sz val="14"/>
        <color theme="1"/>
        <rFont val="Times New Roman"/>
        <family val="1"/>
        <charset val="204"/>
      </rPr>
      <t>вих</t>
    </r>
    <r>
      <rPr>
        <b/>
        <sz val="14"/>
        <color theme="1"/>
        <rFont val="Times New Roman"/>
        <family val="1"/>
        <charset val="204"/>
      </rPr>
      <t>, °C</t>
    </r>
  </si>
  <si>
    <r>
      <t>Δt</t>
    </r>
    <r>
      <rPr>
        <b/>
        <vertAlign val="subscript"/>
        <sz val="14"/>
        <color theme="1"/>
        <rFont val="Times New Roman"/>
        <family val="1"/>
        <charset val="204"/>
      </rPr>
      <t>пов</t>
    </r>
    <r>
      <rPr>
        <b/>
        <sz val="14"/>
        <color theme="1"/>
        <rFont val="Times New Roman"/>
        <family val="1"/>
        <charset val="204"/>
      </rPr>
      <t xml:space="preserve"> °C</t>
    </r>
  </si>
  <si>
    <r>
      <t>Δt</t>
    </r>
    <r>
      <rPr>
        <b/>
        <vertAlign val="subscript"/>
        <sz val="14"/>
        <color theme="1"/>
        <rFont val="Times New Roman"/>
        <family val="1"/>
        <charset val="204"/>
      </rPr>
      <t>бак. ср.</t>
    </r>
    <r>
      <rPr>
        <b/>
        <sz val="14"/>
        <color theme="1"/>
        <rFont val="Times New Roman"/>
        <family val="1"/>
        <charset val="204"/>
      </rPr>
      <t>, °C</t>
    </r>
  </si>
  <si>
    <r>
      <t>K</t>
    </r>
    <r>
      <rPr>
        <b/>
        <vertAlign val="subscript"/>
        <sz val="14"/>
        <color theme="1"/>
        <rFont val="Times New Roman"/>
        <family val="1"/>
        <charset val="204"/>
      </rPr>
      <t>к</t>
    </r>
    <r>
      <rPr>
        <b/>
        <sz val="14"/>
        <color theme="1"/>
        <rFont val="Times New Roman"/>
        <family val="1"/>
        <charset val="204"/>
      </rPr>
      <t>, Вт/(м</t>
    </r>
    <r>
      <rPr>
        <b/>
        <vertAlign val="superscript"/>
        <sz val="14"/>
        <color theme="1"/>
        <rFont val="Times New Roman"/>
        <family val="1"/>
        <charset val="204"/>
      </rPr>
      <t>2</t>
    </r>
    <r>
      <rPr>
        <b/>
        <sz val="14"/>
        <color theme="1"/>
        <rFont val="Times New Roman"/>
        <family val="1"/>
        <charset val="204"/>
      </rPr>
      <t>К)</t>
    </r>
  </si>
  <si>
    <r>
      <t>I, Вт/м</t>
    </r>
    <r>
      <rPr>
        <b/>
        <vertAlign val="superscript"/>
        <sz val="14"/>
        <color theme="1"/>
        <rFont val="Times New Roman"/>
        <family val="1"/>
        <charset val="204"/>
      </rPr>
      <t>2</t>
    </r>
  </si>
  <si>
    <r>
      <t>K</t>
    </r>
    <r>
      <rPr>
        <b/>
        <vertAlign val="subscript"/>
        <sz val="14"/>
        <color theme="1"/>
        <rFont val="Times New Roman"/>
        <family val="1"/>
        <charset val="204"/>
      </rPr>
      <t>к</t>
    </r>
    <r>
      <rPr>
        <b/>
        <sz val="14"/>
        <color theme="1"/>
        <rFont val="Times New Roman"/>
        <family val="1"/>
        <charset val="204"/>
      </rPr>
      <t>', Вт/(м</t>
    </r>
    <r>
      <rPr>
        <b/>
        <vertAlign val="superscript"/>
        <sz val="14"/>
        <color theme="1"/>
        <rFont val="Times New Roman"/>
        <family val="1"/>
        <charset val="204"/>
      </rPr>
      <t>2</t>
    </r>
    <r>
      <rPr>
        <b/>
        <sz val="14"/>
        <color theme="1"/>
        <rFont val="Times New Roman"/>
        <family val="1"/>
        <charset val="204"/>
      </rPr>
      <t>К)</t>
    </r>
  </si>
  <si>
    <r>
      <t>I', Вт/м</t>
    </r>
    <r>
      <rPr>
        <b/>
        <vertAlign val="superscript"/>
        <sz val="14"/>
        <color theme="1"/>
        <rFont val="Times New Roman"/>
        <family val="1"/>
        <charset val="204"/>
      </rPr>
      <t>2</t>
    </r>
  </si>
  <si>
    <t>С.з.</t>
  </si>
  <si>
    <t>Мін.</t>
  </si>
  <si>
    <t>Макс.</t>
  </si>
  <si>
    <r>
      <t>Δt</t>
    </r>
    <r>
      <rPr>
        <b/>
        <vertAlign val="subscript"/>
        <sz val="14"/>
        <color theme="1"/>
        <rFont val="Times New Roman"/>
        <family val="1"/>
        <charset val="204"/>
      </rPr>
      <t>вх</t>
    </r>
    <r>
      <rPr>
        <b/>
        <sz val="14"/>
        <color theme="1"/>
        <rFont val="Times New Roman"/>
        <family val="1"/>
        <charset val="204"/>
      </rPr>
      <t>, °C</t>
    </r>
  </si>
  <si>
    <r>
      <t>t</t>
    </r>
    <r>
      <rPr>
        <b/>
        <vertAlign val="subscript"/>
        <sz val="14"/>
        <color theme="1"/>
        <rFont val="Times New Roman"/>
        <family val="1"/>
        <charset val="204"/>
      </rPr>
      <t>бак. ср.</t>
    </r>
    <r>
      <rPr>
        <b/>
        <sz val="14"/>
        <color theme="1"/>
        <rFont val="Times New Roman"/>
        <family val="1"/>
        <charset val="204"/>
      </rPr>
      <t>, °С</t>
    </r>
  </si>
  <si>
    <r>
      <t>Накопичення тепла ССТ Q</t>
    </r>
    <r>
      <rPr>
        <b/>
        <vertAlign val="subscript"/>
        <sz val="14"/>
        <color theme="1"/>
        <rFont val="Times New Roman"/>
        <family val="1"/>
        <charset val="204"/>
      </rPr>
      <t>сст</t>
    </r>
    <r>
      <rPr>
        <b/>
        <sz val="14"/>
        <color theme="1"/>
        <rFont val="Times New Roman"/>
        <family val="1"/>
        <charset val="204"/>
      </rPr>
      <t>, кДж/м</t>
    </r>
    <r>
      <rPr>
        <b/>
        <vertAlign val="superscript"/>
        <sz val="14"/>
        <color theme="1"/>
        <rFont val="Times New Roman"/>
        <family val="1"/>
        <charset val="204"/>
      </rPr>
      <t>2</t>
    </r>
    <r>
      <rPr>
        <b/>
        <sz val="14"/>
        <color theme="1"/>
        <rFont val="Times New Roman"/>
        <family val="1"/>
        <charset val="204"/>
      </rPr>
      <t>, що 5 хв</t>
    </r>
  </si>
  <si>
    <r>
      <t>Накопичення тепла Q</t>
    </r>
    <r>
      <rPr>
        <b/>
        <vertAlign val="subscript"/>
        <sz val="14"/>
        <color theme="1"/>
        <rFont val="Times New Roman"/>
        <family val="1"/>
        <charset val="204"/>
      </rPr>
      <t>сст</t>
    </r>
    <r>
      <rPr>
        <b/>
        <sz val="14"/>
        <color theme="1"/>
        <rFont val="Times New Roman"/>
        <family val="1"/>
        <charset val="204"/>
      </rPr>
      <t>, кДж/м</t>
    </r>
    <r>
      <rPr>
        <b/>
        <vertAlign val="superscript"/>
        <sz val="14"/>
        <color theme="1"/>
        <rFont val="Times New Roman"/>
        <family val="1"/>
        <charset val="204"/>
      </rPr>
      <t>2</t>
    </r>
  </si>
  <si>
    <r>
      <t>G</t>
    </r>
    <r>
      <rPr>
        <vertAlign val="subscript"/>
        <sz val="14"/>
        <color theme="1"/>
        <rFont val="Times New Roman"/>
        <family val="1"/>
        <charset val="204"/>
      </rPr>
      <t>ср</t>
    </r>
    <r>
      <rPr>
        <sz val="14"/>
        <color theme="1"/>
        <rFont val="Times New Roman"/>
        <family val="1"/>
        <charset val="204"/>
      </rPr>
      <t>, л/с</t>
    </r>
  </si>
  <si>
    <r>
      <t>η</t>
    </r>
    <r>
      <rPr>
        <b/>
        <vertAlign val="subscript"/>
        <sz val="14"/>
        <color theme="1"/>
        <rFont val="Times New Roman"/>
        <family val="1"/>
        <charset val="204"/>
      </rPr>
      <t xml:space="preserve">сст </t>
    </r>
    <r>
      <rPr>
        <b/>
        <sz val="14"/>
        <color theme="1"/>
        <rFont val="Times New Roman"/>
        <family val="1"/>
        <charset val="204"/>
      </rPr>
      <t>в цілому</t>
    </r>
  </si>
  <si>
    <t>Розра-хункова                 G, кг/с</t>
  </si>
  <si>
    <t>d5L5x1-V15-Vp3-a30-I300-b30</t>
  </si>
  <si>
    <r>
      <t xml:space="preserve">Режим циркуляції d =5 мм; l =5 мм;δ = 1мм; </t>
    </r>
    <r>
      <rPr>
        <sz val="14"/>
        <color rgb="FFFF0000"/>
        <rFont val="Times New Roman"/>
        <family val="1"/>
        <charset val="204"/>
      </rPr>
      <t>V = 15л; I = 300 Вт/м</t>
    </r>
    <r>
      <rPr>
        <vertAlign val="superscript"/>
        <sz val="14"/>
        <color rgb="FFFF0000"/>
        <rFont val="Times New Roman"/>
        <family val="1"/>
        <charset val="204"/>
      </rPr>
      <t>2</t>
    </r>
  </si>
  <si>
    <t>Tin
(287FE6EF05000002)</t>
  </si>
  <si>
    <t>Tout
(283BB0F005000000)</t>
  </si>
  <si>
    <t>Tbak1
(28336BF00500008F)</t>
  </si>
  <si>
    <t>Tbak2
(288DCEF00500007A)</t>
  </si>
  <si>
    <t>Tbak3
(284EB3F00500003D)</t>
  </si>
  <si>
    <t>Tpov1
(28F24BEF0500007D)</t>
  </si>
  <si>
    <t>Tpov2
(28244CEF0500005A)</t>
  </si>
  <si>
    <t>d5L5x1-V15-Vp5-a30-I300-b30</t>
  </si>
  <si>
    <t>d5L5x1-V15-Vp3-a70-I300-b30</t>
  </si>
  <si>
    <t>d5L5x1-V15-Vp5-a70-I300-b30</t>
  </si>
  <si>
    <t>d5L5x1-V15-Vp3-a30-I700-b30</t>
  </si>
  <si>
    <r>
      <t xml:space="preserve">Режим циркуляції d =5 мм; l =5 мм;δ = 1мм; </t>
    </r>
    <r>
      <rPr>
        <sz val="14"/>
        <color rgb="FFFF0000"/>
        <rFont val="Times New Roman"/>
        <family val="1"/>
        <charset val="204"/>
      </rPr>
      <t>V = 15л; I =700 Вт/м</t>
    </r>
    <r>
      <rPr>
        <vertAlign val="superscript"/>
        <sz val="14"/>
        <color rgb="FFFF0000"/>
        <rFont val="Times New Roman"/>
        <family val="1"/>
        <charset val="204"/>
      </rPr>
      <t>2</t>
    </r>
  </si>
  <si>
    <t>d5L5x1-V15-Vp5-a30-I700-b30</t>
  </si>
  <si>
    <r>
      <t xml:space="preserve">Режим циркуляції d =5 мм; l =5 мм;δ = 1мм; </t>
    </r>
    <r>
      <rPr>
        <sz val="14"/>
        <color rgb="FFFF0000"/>
        <rFont val="Times New Roman"/>
        <family val="1"/>
        <charset val="204"/>
      </rPr>
      <t>V = 15л; I = 700 Вт/м</t>
    </r>
    <r>
      <rPr>
        <vertAlign val="superscript"/>
        <sz val="14"/>
        <color rgb="FFFF0000"/>
        <rFont val="Times New Roman"/>
        <family val="1"/>
        <charset val="204"/>
      </rPr>
      <t>2</t>
    </r>
  </si>
  <si>
    <t>d5L5x1-V15-Vp3-a70-I700-b30</t>
  </si>
  <si>
    <t>d5L5x1-V15-Vp5-a70-I700-b30</t>
  </si>
  <si>
    <t>d5L5x1-V15-Vp5-a30-I300-b70</t>
  </si>
  <si>
    <r>
      <t xml:space="preserve">Режим циркуляції d =5 мм; l =5 мм;δ = 1мм; </t>
    </r>
    <r>
      <rPr>
        <sz val="14"/>
        <color rgb="FFFF0000"/>
        <rFont val="Times New Roman"/>
        <family val="1"/>
        <charset val="204"/>
      </rPr>
      <t>V = 15л; I =300 Вт/м</t>
    </r>
    <r>
      <rPr>
        <vertAlign val="superscript"/>
        <sz val="14"/>
        <color rgb="FFFF0000"/>
        <rFont val="Times New Roman"/>
        <family val="1"/>
        <charset val="204"/>
      </rPr>
      <t>2</t>
    </r>
  </si>
  <si>
    <t>d5L5x1-V15-Vp3-a30-I300-b70</t>
  </si>
  <si>
    <t>d5L5x1-V15-Vp3-a70-I300-b70</t>
  </si>
  <si>
    <t>d5L5x1-V15-Vp5-a70-I300-b70</t>
  </si>
  <si>
    <t>d5L5x1-V15-Vp3-a30-I700-b70</t>
  </si>
  <si>
    <t>d5L5x1-V15-Vp5-a30-I700-b70</t>
  </si>
  <si>
    <t>d5L5x1-V15-Vp3-a70-I700-b70</t>
  </si>
  <si>
    <t>d5L5x1-V15-Vp5-a70-I700-b70</t>
  </si>
  <si>
    <t>d5L5x1-V15-Vp2-a50-I500-b50</t>
  </si>
  <si>
    <r>
      <t xml:space="preserve">Режим циркуляції d =5 мм; l =5 мм;δ = 1мм; </t>
    </r>
    <r>
      <rPr>
        <sz val="14"/>
        <color rgb="FFFF0000"/>
        <rFont val="Times New Roman"/>
        <family val="1"/>
        <charset val="204"/>
      </rPr>
      <t>V = 15л; I =500 Вт/м</t>
    </r>
    <r>
      <rPr>
        <vertAlign val="superscript"/>
        <sz val="14"/>
        <color rgb="FFFF0000"/>
        <rFont val="Times New Roman"/>
        <family val="1"/>
        <charset val="204"/>
      </rPr>
      <t>2</t>
    </r>
  </si>
  <si>
    <t>d5L5x1-V15-Vp6-a50-I500-b50</t>
  </si>
  <si>
    <t>d5L5x1-V15-Vp4-a90-I500-b50</t>
  </si>
  <si>
    <t>d5L5x1-V15-Vp4-a50-I100-b50</t>
  </si>
  <si>
    <r>
      <t xml:space="preserve">Режим циркуляції d =5 мм; l =5 мм;δ = 1мм; </t>
    </r>
    <r>
      <rPr>
        <sz val="14"/>
        <color rgb="FFFF0000"/>
        <rFont val="Times New Roman"/>
        <family val="1"/>
        <charset val="204"/>
      </rPr>
      <t>V = 15л; I =100 Вт/м</t>
    </r>
    <r>
      <rPr>
        <vertAlign val="superscript"/>
        <sz val="14"/>
        <color rgb="FFFF0000"/>
        <rFont val="Times New Roman"/>
        <family val="1"/>
        <charset val="204"/>
      </rPr>
      <t>2</t>
    </r>
  </si>
  <si>
    <t>d5L5x1-V15-Vp4-a50-I900-b50</t>
  </si>
  <si>
    <r>
      <t xml:space="preserve">Режим циркуляції d =5 мм; l =5 мм;δ = 1мм; </t>
    </r>
    <r>
      <rPr>
        <sz val="14"/>
        <color rgb="FFFF0000"/>
        <rFont val="Times New Roman"/>
        <family val="1"/>
        <charset val="204"/>
      </rPr>
      <t>V = 15л; I =900 Вт/м</t>
    </r>
    <r>
      <rPr>
        <vertAlign val="superscript"/>
        <sz val="14"/>
        <color rgb="FFFF0000"/>
        <rFont val="Times New Roman"/>
        <family val="1"/>
        <charset val="204"/>
      </rPr>
      <t>2</t>
    </r>
  </si>
  <si>
    <t>d5L5x1-V15-Vp4-a50-I500-b10</t>
  </si>
  <si>
    <t>d5L5x1-V15-Vp4-a50-I500-b90</t>
  </si>
  <si>
    <t>d5L5x1-V15-Vp4-a10-I500-b50</t>
  </si>
  <si>
    <r>
      <t>t</t>
    </r>
    <r>
      <rPr>
        <b/>
        <vertAlign val="subscript"/>
        <sz val="14"/>
        <color rgb="FF009900"/>
        <rFont val="Times New Roman"/>
        <family val="1"/>
        <charset val="204"/>
      </rPr>
      <t>вих</t>
    </r>
    <r>
      <rPr>
        <b/>
        <sz val="14"/>
        <color rgb="FF009900"/>
        <rFont val="Times New Roman"/>
        <family val="1"/>
        <charset val="204"/>
      </rPr>
      <t xml:space="preserve">, °C
</t>
    </r>
  </si>
  <si>
    <r>
      <t>t</t>
    </r>
    <r>
      <rPr>
        <b/>
        <vertAlign val="subscript"/>
        <sz val="14"/>
        <color rgb="FF990000"/>
        <rFont val="Times New Roman"/>
        <family val="1"/>
        <charset val="204"/>
      </rPr>
      <t>вх</t>
    </r>
    <r>
      <rPr>
        <b/>
        <sz val="14"/>
        <color rgb="FF990000"/>
        <rFont val="Times New Roman"/>
        <family val="1"/>
        <charset val="204"/>
      </rPr>
      <t xml:space="preserve">, °C
</t>
    </r>
  </si>
  <si>
    <r>
      <t>t</t>
    </r>
    <r>
      <rPr>
        <b/>
        <vertAlign val="subscript"/>
        <sz val="14"/>
        <color rgb="FF7030A0"/>
        <rFont val="Times New Roman"/>
        <family val="1"/>
        <charset val="204"/>
      </rPr>
      <t>бак1</t>
    </r>
    <r>
      <rPr>
        <b/>
        <sz val="14"/>
        <color rgb="FF7030A0"/>
        <rFont val="Times New Roman"/>
        <family val="1"/>
        <charset val="204"/>
      </rPr>
      <t xml:space="preserve">, °C
</t>
    </r>
  </si>
  <si>
    <r>
      <t>t</t>
    </r>
    <r>
      <rPr>
        <b/>
        <vertAlign val="subscript"/>
        <sz val="14"/>
        <color rgb="FF808000"/>
        <rFont val="Times New Roman"/>
        <family val="1"/>
        <charset val="204"/>
      </rPr>
      <t>бак2</t>
    </r>
    <r>
      <rPr>
        <b/>
        <sz val="14"/>
        <color rgb="FF808000"/>
        <rFont val="Times New Roman"/>
        <family val="1"/>
        <charset val="204"/>
      </rPr>
      <t xml:space="preserve">, °C
</t>
    </r>
  </si>
  <si>
    <r>
      <t>t</t>
    </r>
    <r>
      <rPr>
        <b/>
        <vertAlign val="subscript"/>
        <sz val="14"/>
        <color rgb="FFCC0099"/>
        <rFont val="Times New Roman"/>
        <family val="1"/>
        <charset val="204"/>
      </rPr>
      <t>бак3</t>
    </r>
    <r>
      <rPr>
        <b/>
        <sz val="14"/>
        <color rgb="FFCC0099"/>
        <rFont val="Times New Roman"/>
        <family val="1"/>
        <charset val="204"/>
      </rPr>
      <t xml:space="preserve">, °C
</t>
    </r>
  </si>
  <si>
    <r>
      <t>t</t>
    </r>
    <r>
      <rPr>
        <b/>
        <vertAlign val="subscript"/>
        <sz val="14"/>
        <color rgb="FF0070C0"/>
        <rFont val="Times New Roman"/>
        <family val="1"/>
        <charset val="204"/>
      </rPr>
      <t>пов</t>
    </r>
    <r>
      <rPr>
        <b/>
        <sz val="14"/>
        <color rgb="FF0070C0"/>
        <rFont val="Times New Roman"/>
        <family val="1"/>
        <charset val="204"/>
      </rPr>
      <t xml:space="preserve">, °C
</t>
    </r>
  </si>
  <si>
    <t>Tpov2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</si>
</sst>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dd\.mm\.yyyy\ h:mm:ss"/>
    <numFmt numFmtId="166" formatCode="0.0"/>
    <numFmt numFmtId="167" formatCode="0.000"/>
  </numFmts>
  <fonts count="4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vertAlign val="superscript"/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vertAlign val="superscript"/>
      <sz val="14"/>
      <color rgb="FFFF0000"/>
      <name val="Times New Roman"/>
      <family val="1"/>
      <charset val="204"/>
    </font>
    <font>
      <b/>
      <vertAlign val="subscript"/>
      <sz val="14"/>
      <color theme="1"/>
      <name val="Times New Roman"/>
      <family val="1"/>
      <charset val="204"/>
    </font>
    <font>
      <b/>
      <vertAlign val="superscript"/>
      <sz val="14"/>
      <color theme="1"/>
      <name val="Times New Roman"/>
      <family val="1"/>
      <charset val="204"/>
    </font>
    <font>
      <sz val="11"/>
      <color rgb="FF000000"/>
      <name val="Times New Roman"/>
      <family val="2"/>
    </font>
    <font>
      <sz val="11"/>
      <color rgb="FF990000"/>
      <name val="Times New Roman"/>
      <family val="2"/>
    </font>
    <font>
      <sz val="11"/>
      <color rgb="FF009900"/>
      <name val="Times New Roman"/>
      <family val="2"/>
    </font>
    <font>
      <sz val="11"/>
      <color rgb="FF000099"/>
      <name val="Times New Roman"/>
      <family val="2"/>
    </font>
    <font>
      <sz val="11"/>
      <color rgb="FF999900"/>
      <name val="Times New Roman"/>
      <family val="2"/>
    </font>
    <font>
      <sz val="11"/>
      <color rgb="FF99004C"/>
      <name val="Times New Roman"/>
      <family val="2"/>
    </font>
    <font>
      <sz val="11"/>
      <color rgb="FF009999"/>
      <name val="Times New Roman"/>
      <family val="2"/>
    </font>
    <font>
      <sz val="11"/>
      <color rgb="FF994C00"/>
      <name val="Times New Roman"/>
      <family val="2"/>
    </font>
    <font>
      <b/>
      <sz val="11"/>
      <color rgb="FF990000"/>
      <name val="Times New Roman"/>
      <family val="2"/>
    </font>
    <font>
      <b/>
      <sz val="11"/>
      <color rgb="FF009900"/>
      <name val="Times New Roman"/>
      <family val="2"/>
    </font>
    <font>
      <b/>
      <sz val="11"/>
      <color rgb="FF000099"/>
      <name val="Times New Roman"/>
      <family val="2"/>
    </font>
    <font>
      <b/>
      <sz val="11"/>
      <color rgb="FF999900"/>
      <name val="Times New Roman"/>
      <family val="2"/>
    </font>
    <font>
      <b/>
      <sz val="11"/>
      <color rgb="FF99004C"/>
      <name val="Times New Roman"/>
      <family val="2"/>
    </font>
    <font>
      <b/>
      <sz val="11"/>
      <color rgb="FF009999"/>
      <name val="Times New Roman"/>
      <family val="2"/>
    </font>
    <font>
      <b/>
      <sz val="11"/>
      <color rgb="FF994C00"/>
      <name val="Times New Roman"/>
      <family val="2"/>
    </font>
    <font>
      <b/>
      <sz val="14"/>
      <color rgb="FF009900"/>
      <name val="Times New Roman"/>
      <family val="1"/>
      <charset val="204"/>
    </font>
    <font>
      <b/>
      <vertAlign val="subscript"/>
      <sz val="14"/>
      <color rgb="FF009900"/>
      <name val="Times New Roman"/>
      <family val="1"/>
      <charset val="204"/>
    </font>
    <font>
      <b/>
      <sz val="14"/>
      <color rgb="FF990000"/>
      <name val="Times New Roman"/>
      <family val="1"/>
      <charset val="204"/>
    </font>
    <font>
      <b/>
      <vertAlign val="subscript"/>
      <sz val="14"/>
      <color rgb="FF990000"/>
      <name val="Times New Roman"/>
      <family val="1"/>
      <charset val="204"/>
    </font>
    <font>
      <b/>
      <sz val="14"/>
      <color rgb="FF7030A0"/>
      <name val="Times New Roman"/>
      <family val="1"/>
      <charset val="204"/>
    </font>
    <font>
      <b/>
      <vertAlign val="subscript"/>
      <sz val="14"/>
      <color rgb="FF7030A0"/>
      <name val="Times New Roman"/>
      <family val="1"/>
      <charset val="204"/>
    </font>
    <font>
      <b/>
      <sz val="14"/>
      <color rgb="FF808000"/>
      <name val="Times New Roman"/>
      <family val="1"/>
      <charset val="204"/>
    </font>
    <font>
      <b/>
      <vertAlign val="subscript"/>
      <sz val="14"/>
      <color rgb="FF808000"/>
      <name val="Times New Roman"/>
      <family val="1"/>
      <charset val="204"/>
    </font>
    <font>
      <b/>
      <sz val="14"/>
      <color rgb="FFCC0099"/>
      <name val="Times New Roman"/>
      <family val="1"/>
      <charset val="204"/>
    </font>
    <font>
      <b/>
      <vertAlign val="subscript"/>
      <sz val="14"/>
      <color rgb="FFCC0099"/>
      <name val="Times New Roman"/>
      <family val="1"/>
      <charset val="204"/>
    </font>
    <font>
      <b/>
      <sz val="14"/>
      <color rgb="FF0070C0"/>
      <name val="Times New Roman"/>
      <family val="1"/>
      <charset val="204"/>
    </font>
    <font>
      <b/>
      <vertAlign val="subscript"/>
      <sz val="14"/>
      <color rgb="FF0070C0"/>
      <name val="Times New Roman"/>
      <family val="1"/>
      <charset val="204"/>
    </font>
    <font>
      <b/>
      <sz val="14"/>
      <color rgb="FF994C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1" fillId="0" borderId="0"/>
  </cellStyleXfs>
  <cellXfs count="133">
    <xf numFmtId="0" fontId="0" fillId="0" borderId="0" xfId="0"/>
    <xf numFmtId="0" fontId="3" fillId="0" borderId="4" xfId="1" applyFont="1" applyBorder="1" applyAlignment="1">
      <alignment wrapText="1"/>
    </xf>
    <xf numFmtId="164" fontId="4" fillId="2" borderId="5" xfId="1" applyNumberFormat="1" applyFont="1" applyFill="1" applyBorder="1" applyAlignment="1">
      <alignment wrapText="1"/>
    </xf>
    <xf numFmtId="0" fontId="3" fillId="0" borderId="5" xfId="1" applyFont="1" applyBorder="1" applyAlignment="1">
      <alignment wrapText="1"/>
    </xf>
    <xf numFmtId="0" fontId="4" fillId="2" borderId="6" xfId="1" applyFont="1" applyFill="1" applyBorder="1" applyAlignment="1">
      <alignment wrapText="1"/>
    </xf>
    <xf numFmtId="0" fontId="3" fillId="0" borderId="7" xfId="1" applyFont="1" applyBorder="1" applyAlignment="1">
      <alignment wrapText="1"/>
    </xf>
    <xf numFmtId="0" fontId="4" fillId="3" borderId="8" xfId="1" applyFont="1" applyFill="1" applyBorder="1" applyAlignment="1">
      <alignment wrapText="1"/>
    </xf>
    <xf numFmtId="0" fontId="3" fillId="0" borderId="8" xfId="1" applyFont="1" applyBorder="1" applyAlignment="1">
      <alignment wrapText="1"/>
    </xf>
    <xf numFmtId="0" fontId="4" fillId="3" borderId="9" xfId="1" applyFont="1" applyFill="1" applyBorder="1" applyAlignment="1">
      <alignment wrapText="1"/>
    </xf>
    <xf numFmtId="0" fontId="4" fillId="4" borderId="9" xfId="1" applyFont="1" applyFill="1" applyBorder="1" applyAlignment="1">
      <alignment wrapText="1"/>
    </xf>
    <xf numFmtId="0" fontId="2" fillId="0" borderId="15" xfId="1" applyFont="1" applyBorder="1" applyAlignment="1">
      <alignment horizontal="center" vertical="center" wrapText="1"/>
    </xf>
    <xf numFmtId="0" fontId="4" fillId="0" borderId="16" xfId="1" applyFont="1" applyBorder="1" applyAlignment="1">
      <alignment horizontal="center" vertical="top" wrapText="1"/>
    </xf>
    <xf numFmtId="0" fontId="4" fillId="0" borderId="17" xfId="1" applyFont="1" applyBorder="1" applyAlignment="1">
      <alignment horizontal="center" vertical="top" wrapText="1"/>
    </xf>
    <xf numFmtId="0" fontId="4" fillId="0" borderId="18" xfId="1" applyFont="1" applyBorder="1" applyAlignment="1">
      <alignment horizontal="center" vertical="top" wrapText="1"/>
    </xf>
    <xf numFmtId="0" fontId="4" fillId="0" borderId="19" xfId="1" applyFont="1" applyBorder="1" applyAlignment="1">
      <alignment horizontal="center" vertical="top" wrapText="1"/>
    </xf>
    <xf numFmtId="0" fontId="4" fillId="0" borderId="0" xfId="1" applyFont="1" applyBorder="1" applyAlignment="1">
      <alignment horizontal="center" vertical="center" wrapText="1"/>
    </xf>
    <xf numFmtId="0" fontId="3" fillId="0" borderId="21" xfId="1" applyFont="1" applyBorder="1" applyAlignment="1">
      <alignment horizontal="center" wrapText="1"/>
    </xf>
    <xf numFmtId="1" fontId="3" fillId="0" borderId="22" xfId="1" applyNumberFormat="1" applyFont="1" applyBorder="1" applyAlignment="1">
      <alignment horizontal="center" wrapText="1"/>
    </xf>
    <xf numFmtId="2" fontId="3" fillId="0" borderId="22" xfId="1" applyNumberFormat="1" applyFont="1" applyBorder="1" applyAlignment="1">
      <alignment horizontal="center" wrapText="1"/>
    </xf>
    <xf numFmtId="0" fontId="3" fillId="0" borderId="22" xfId="1" applyFont="1" applyBorder="1" applyAlignment="1">
      <alignment horizontal="center" wrapText="1"/>
    </xf>
    <xf numFmtId="164" fontId="3" fillId="0" borderId="23" xfId="1" applyNumberFormat="1" applyFont="1" applyBorder="1" applyAlignment="1">
      <alignment horizontal="center" wrapText="1"/>
    </xf>
    <xf numFmtId="0" fontId="3" fillId="0" borderId="0" xfId="1" applyFont="1" applyBorder="1" applyAlignment="1">
      <alignment wrapText="1"/>
    </xf>
    <xf numFmtId="2" fontId="3" fillId="0" borderId="21" xfId="1" applyNumberFormat="1" applyFont="1" applyBorder="1" applyAlignment="1">
      <alignment wrapText="1"/>
    </xf>
    <xf numFmtId="2" fontId="3" fillId="0" borderId="22" xfId="1" applyNumberFormat="1" applyFont="1" applyBorder="1" applyAlignment="1">
      <alignment wrapText="1"/>
    </xf>
    <xf numFmtId="166" fontId="3" fillId="0" borderId="22" xfId="1" applyNumberFormat="1" applyFont="1" applyBorder="1" applyAlignment="1">
      <alignment wrapText="1"/>
    </xf>
    <xf numFmtId="1" fontId="3" fillId="0" borderId="22" xfId="1" applyNumberFormat="1" applyFont="1" applyBorder="1" applyAlignment="1">
      <alignment wrapText="1"/>
    </xf>
    <xf numFmtId="2" fontId="3" fillId="0" borderId="23" xfId="1" applyNumberFormat="1" applyFont="1" applyBorder="1" applyAlignment="1">
      <alignment wrapText="1"/>
    </xf>
    <xf numFmtId="0" fontId="3" fillId="0" borderId="24" xfId="1" applyFont="1" applyBorder="1" applyAlignment="1">
      <alignment horizontal="center" wrapText="1"/>
    </xf>
    <xf numFmtId="1" fontId="3" fillId="0" borderId="25" xfId="1" applyNumberFormat="1" applyFont="1" applyBorder="1" applyAlignment="1">
      <alignment horizontal="center" wrapText="1"/>
    </xf>
    <xf numFmtId="2" fontId="3" fillId="0" borderId="25" xfId="1" applyNumberFormat="1" applyFont="1" applyBorder="1" applyAlignment="1">
      <alignment horizontal="center" wrapText="1"/>
    </xf>
    <xf numFmtId="2" fontId="3" fillId="0" borderId="0" xfId="1" applyNumberFormat="1" applyFont="1" applyBorder="1" applyAlignment="1">
      <alignment wrapText="1"/>
    </xf>
    <xf numFmtId="2" fontId="3" fillId="0" borderId="24" xfId="1" applyNumberFormat="1" applyFont="1" applyBorder="1" applyAlignment="1">
      <alignment wrapText="1"/>
    </xf>
    <xf numFmtId="2" fontId="3" fillId="0" borderId="25" xfId="1" applyNumberFormat="1" applyFont="1" applyBorder="1" applyAlignment="1">
      <alignment wrapText="1"/>
    </xf>
    <xf numFmtId="166" fontId="3" fillId="0" borderId="25" xfId="1" applyNumberFormat="1" applyFont="1" applyBorder="1" applyAlignment="1">
      <alignment wrapText="1"/>
    </xf>
    <xf numFmtId="1" fontId="3" fillId="0" borderId="25" xfId="1" applyNumberFormat="1" applyFont="1" applyBorder="1" applyAlignment="1">
      <alignment wrapText="1"/>
    </xf>
    <xf numFmtId="2" fontId="3" fillId="0" borderId="26" xfId="1" applyNumberFormat="1" applyFont="1" applyBorder="1" applyAlignment="1">
      <alignment wrapText="1"/>
    </xf>
    <xf numFmtId="1" fontId="3" fillId="0" borderId="0" xfId="1" applyNumberFormat="1" applyFont="1" applyBorder="1" applyAlignment="1">
      <alignment wrapText="1"/>
    </xf>
    <xf numFmtId="0" fontId="4" fillId="0" borderId="16" xfId="1" applyFont="1" applyBorder="1" applyAlignment="1">
      <alignment horizontal="center" vertical="center" wrapText="1"/>
    </xf>
    <xf numFmtId="0" fontId="4" fillId="0" borderId="17" xfId="1" applyFont="1" applyBorder="1" applyAlignment="1">
      <alignment horizontal="center" vertical="center" wrapText="1"/>
    </xf>
    <xf numFmtId="0" fontId="4" fillId="0" borderId="27" xfId="1" applyFont="1" applyBorder="1" applyAlignment="1">
      <alignment horizontal="center" vertical="center" wrapText="1"/>
    </xf>
    <xf numFmtId="167" fontId="3" fillId="0" borderId="22" xfId="1" applyNumberFormat="1" applyFont="1" applyBorder="1" applyAlignment="1">
      <alignment wrapText="1"/>
    </xf>
    <xf numFmtId="164" fontId="3" fillId="0" borderId="26" xfId="1" applyNumberFormat="1" applyFont="1" applyBorder="1" applyAlignment="1">
      <alignment horizontal="center" wrapText="1"/>
    </xf>
    <xf numFmtId="167" fontId="3" fillId="0" borderId="25" xfId="1" applyNumberFormat="1" applyFont="1" applyBorder="1" applyAlignment="1">
      <alignment wrapText="1"/>
    </xf>
    <xf numFmtId="0" fontId="7" fillId="0" borderId="24" xfId="0" applyFont="1" applyBorder="1" applyAlignment="1">
      <alignment horizontal="center" vertical="center" wrapText="1"/>
    </xf>
    <xf numFmtId="0" fontId="3" fillId="0" borderId="0" xfId="1" applyFont="1" applyAlignment="1">
      <alignment wrapText="1"/>
    </xf>
    <xf numFmtId="0" fontId="3" fillId="0" borderId="0" xfId="1" applyFont="1" applyAlignment="1">
      <alignment wrapText="1"/>
    </xf>
    <xf numFmtId="165" fontId="12" fillId="0" borderId="20" xfId="0" applyNumberFormat="1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15" fillId="0" borderId="20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7" fillId="0" borderId="20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20" fillId="0" borderId="29" xfId="0" applyFont="1" applyBorder="1" applyAlignment="1">
      <alignment horizontal="center" vertical="center" textRotation="90" wrapText="1"/>
    </xf>
    <xf numFmtId="0" fontId="21" fillId="0" borderId="29" xfId="0" applyFont="1" applyBorder="1" applyAlignment="1">
      <alignment horizontal="center" vertical="center" textRotation="90" wrapText="1"/>
    </xf>
    <xf numFmtId="0" fontId="22" fillId="0" borderId="29" xfId="0" applyFont="1" applyBorder="1" applyAlignment="1">
      <alignment horizontal="center" vertical="center" textRotation="90" wrapText="1"/>
    </xf>
    <xf numFmtId="0" fontId="23" fillId="0" borderId="29" xfId="0" applyFont="1" applyBorder="1" applyAlignment="1">
      <alignment horizontal="center" vertical="center" textRotation="90" wrapText="1"/>
    </xf>
    <xf numFmtId="0" fontId="24" fillId="0" borderId="29" xfId="0" applyFont="1" applyBorder="1" applyAlignment="1">
      <alignment horizontal="center" vertical="center" textRotation="90" wrapText="1"/>
    </xf>
    <xf numFmtId="0" fontId="25" fillId="0" borderId="29" xfId="0" applyFont="1" applyBorder="1" applyAlignment="1">
      <alignment horizontal="center" vertical="center" textRotation="90" wrapText="1"/>
    </xf>
    <xf numFmtId="0" fontId="26" fillId="0" borderId="29" xfId="0" applyFont="1" applyBorder="1" applyAlignment="1">
      <alignment horizontal="center" vertical="center" textRotation="90" wrapText="1"/>
    </xf>
    <xf numFmtId="0" fontId="3" fillId="0" borderId="0" xfId="1" applyFont="1" applyAlignment="1">
      <alignment wrapText="1"/>
    </xf>
    <xf numFmtId="2" fontId="3" fillId="0" borderId="28" xfId="1" applyNumberFormat="1" applyFont="1" applyBorder="1" applyAlignment="1">
      <alignment horizontal="center" wrapText="1"/>
    </xf>
    <xf numFmtId="2" fontId="4" fillId="0" borderId="30" xfId="1" applyNumberFormat="1" applyFont="1" applyBorder="1" applyAlignment="1">
      <alignment horizontal="left" wrapText="1"/>
    </xf>
    <xf numFmtId="2" fontId="3" fillId="0" borderId="31" xfId="1" applyNumberFormat="1" applyFont="1" applyBorder="1" applyAlignment="1">
      <alignment horizontal="center" wrapText="1"/>
    </xf>
    <xf numFmtId="164" fontId="3" fillId="0" borderId="32" xfId="1" applyNumberFormat="1" applyFont="1" applyBorder="1" applyAlignment="1">
      <alignment horizontal="center" wrapText="1"/>
    </xf>
    <xf numFmtId="2" fontId="4" fillId="0" borderId="33" xfId="1" applyNumberFormat="1" applyFont="1" applyBorder="1" applyAlignment="1">
      <alignment horizontal="left" wrapText="1"/>
    </xf>
    <xf numFmtId="164" fontId="3" fillId="0" borderId="34" xfId="1" applyNumberFormat="1" applyFont="1" applyBorder="1" applyAlignment="1">
      <alignment horizontal="center" wrapText="1"/>
    </xf>
    <xf numFmtId="2" fontId="4" fillId="0" borderId="35" xfId="1" applyNumberFormat="1" applyFont="1" applyBorder="1" applyAlignment="1">
      <alignment horizontal="left" wrapText="1"/>
    </xf>
    <xf numFmtId="2" fontId="3" fillId="0" borderId="36" xfId="1" applyNumberFormat="1" applyFont="1" applyBorder="1" applyAlignment="1">
      <alignment horizontal="center" wrapText="1"/>
    </xf>
    <xf numFmtId="164" fontId="3" fillId="0" borderId="37" xfId="1" applyNumberFormat="1" applyFont="1" applyBorder="1" applyAlignment="1">
      <alignment horizontal="center" wrapText="1"/>
    </xf>
    <xf numFmtId="0" fontId="3" fillId="0" borderId="33" xfId="1" applyFont="1" applyBorder="1" applyAlignment="1">
      <alignment horizontal="center" wrapText="1"/>
    </xf>
    <xf numFmtId="0" fontId="7" fillId="0" borderId="33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1" fontId="3" fillId="0" borderId="36" xfId="1" applyNumberFormat="1" applyFont="1" applyBorder="1" applyAlignment="1">
      <alignment horizontal="center" wrapText="1"/>
    </xf>
    <xf numFmtId="0" fontId="3" fillId="0" borderId="38" xfId="1" applyFont="1" applyBorder="1" applyAlignment="1">
      <alignment horizontal="center" wrapText="1"/>
    </xf>
    <xf numFmtId="1" fontId="3" fillId="0" borderId="28" xfId="1" applyNumberFormat="1" applyFont="1" applyBorder="1" applyAlignment="1">
      <alignment horizontal="center" wrapText="1"/>
    </xf>
    <xf numFmtId="0" fontId="3" fillId="0" borderId="28" xfId="1" applyFont="1" applyBorder="1" applyAlignment="1">
      <alignment horizontal="center" wrapText="1"/>
    </xf>
    <xf numFmtId="164" fontId="3" fillId="0" borderId="39" xfId="1" applyNumberFormat="1" applyFont="1" applyBorder="1" applyAlignment="1">
      <alignment horizontal="center" wrapText="1"/>
    </xf>
    <xf numFmtId="0" fontId="4" fillId="0" borderId="40" xfId="1" applyFont="1" applyBorder="1" applyAlignment="1">
      <alignment horizontal="center" vertical="top" wrapText="1"/>
    </xf>
    <xf numFmtId="0" fontId="4" fillId="0" borderId="41" xfId="1" applyFont="1" applyBorder="1" applyAlignment="1">
      <alignment horizontal="center" vertical="top" wrapText="1"/>
    </xf>
    <xf numFmtId="0" fontId="4" fillId="0" borderId="42" xfId="1" applyFont="1" applyBorder="1" applyAlignment="1">
      <alignment horizontal="center" vertical="top" wrapText="1"/>
    </xf>
    <xf numFmtId="0" fontId="4" fillId="0" borderId="43" xfId="1" applyFont="1" applyBorder="1" applyAlignment="1">
      <alignment horizontal="center" vertical="top" wrapText="1"/>
    </xf>
    <xf numFmtId="2" fontId="3" fillId="0" borderId="33" xfId="1" applyNumberFormat="1" applyFont="1" applyBorder="1" applyAlignment="1">
      <alignment wrapText="1"/>
    </xf>
    <xf numFmtId="2" fontId="3" fillId="0" borderId="34" xfId="1" applyNumberFormat="1" applyFont="1" applyBorder="1" applyAlignment="1">
      <alignment wrapText="1"/>
    </xf>
    <xf numFmtId="2" fontId="3" fillId="0" borderId="38" xfId="1" applyNumberFormat="1" applyFont="1" applyBorder="1" applyAlignment="1">
      <alignment wrapText="1"/>
    </xf>
    <xf numFmtId="2" fontId="3" fillId="0" borderId="28" xfId="1" applyNumberFormat="1" applyFont="1" applyBorder="1" applyAlignment="1">
      <alignment wrapText="1"/>
    </xf>
    <xf numFmtId="166" fontId="3" fillId="0" borderId="28" xfId="1" applyNumberFormat="1" applyFont="1" applyBorder="1" applyAlignment="1">
      <alignment wrapText="1"/>
    </xf>
    <xf numFmtId="1" fontId="3" fillId="0" borderId="28" xfId="1" applyNumberFormat="1" applyFont="1" applyBorder="1" applyAlignment="1">
      <alignment wrapText="1"/>
    </xf>
    <xf numFmtId="167" fontId="3" fillId="0" borderId="28" xfId="1" applyNumberFormat="1" applyFont="1" applyBorder="1" applyAlignment="1">
      <alignment wrapText="1"/>
    </xf>
    <xf numFmtId="2" fontId="3" fillId="0" borderId="39" xfId="1" applyNumberFormat="1" applyFont="1" applyBorder="1" applyAlignment="1">
      <alignment wrapText="1"/>
    </xf>
    <xf numFmtId="0" fontId="4" fillId="0" borderId="40" xfId="1" applyFont="1" applyBorder="1" applyAlignment="1">
      <alignment horizontal="center" vertical="center" wrapText="1"/>
    </xf>
    <xf numFmtId="0" fontId="4" fillId="0" borderId="41" xfId="1" applyFont="1" applyBorder="1" applyAlignment="1">
      <alignment horizontal="center" vertical="center" wrapText="1"/>
    </xf>
    <xf numFmtId="0" fontId="4" fillId="0" borderId="43" xfId="1" applyFont="1" applyBorder="1" applyAlignment="1">
      <alignment horizontal="center" vertical="center" wrapText="1"/>
    </xf>
    <xf numFmtId="2" fontId="3" fillId="0" borderId="44" xfId="1" applyNumberFormat="1" applyFont="1" applyBorder="1" applyAlignment="1">
      <alignment wrapText="1"/>
    </xf>
    <xf numFmtId="2" fontId="3" fillId="0" borderId="19" xfId="1" applyNumberFormat="1" applyFont="1" applyBorder="1" applyAlignment="1">
      <alignment wrapText="1"/>
    </xf>
    <xf numFmtId="166" fontId="3" fillId="0" borderId="19" xfId="1" applyNumberFormat="1" applyFont="1" applyBorder="1" applyAlignment="1">
      <alignment wrapText="1"/>
    </xf>
    <xf numFmtId="1" fontId="3" fillId="0" borderId="19" xfId="1" applyNumberFormat="1" applyFont="1" applyBorder="1" applyAlignment="1">
      <alignment wrapText="1"/>
    </xf>
    <xf numFmtId="167" fontId="3" fillId="0" borderId="19" xfId="1" applyNumberFormat="1" applyFont="1" applyBorder="1" applyAlignment="1">
      <alignment wrapText="1"/>
    </xf>
    <xf numFmtId="2" fontId="3" fillId="0" borderId="45" xfId="1" applyNumberFormat="1" applyFont="1" applyBorder="1" applyAlignment="1">
      <alignment wrapText="1"/>
    </xf>
    <xf numFmtId="2" fontId="4" fillId="0" borderId="49" xfId="1" applyNumberFormat="1" applyFont="1" applyBorder="1" applyAlignment="1">
      <alignment horizontal="left" wrapText="1"/>
    </xf>
    <xf numFmtId="2" fontId="4" fillId="0" borderId="50" xfId="1" applyNumberFormat="1" applyFont="1" applyBorder="1" applyAlignment="1">
      <alignment horizontal="left" wrapText="1"/>
    </xf>
    <xf numFmtId="2" fontId="4" fillId="0" borderId="51" xfId="1" applyNumberFormat="1" applyFont="1" applyBorder="1" applyAlignment="1">
      <alignment horizontal="left" wrapText="1"/>
    </xf>
    <xf numFmtId="2" fontId="3" fillId="0" borderId="30" xfId="1" applyNumberFormat="1" applyFont="1" applyBorder="1" applyAlignment="1">
      <alignment horizontal="center" wrapText="1"/>
    </xf>
    <xf numFmtId="2" fontId="3" fillId="0" borderId="33" xfId="1" applyNumberFormat="1" applyFont="1" applyBorder="1" applyAlignment="1">
      <alignment horizontal="center" wrapText="1"/>
    </xf>
    <xf numFmtId="2" fontId="3" fillId="0" borderId="35" xfId="1" applyNumberFormat="1" applyFont="1" applyBorder="1" applyAlignment="1">
      <alignment horizontal="center" wrapText="1"/>
    </xf>
    <xf numFmtId="2" fontId="3" fillId="0" borderId="46" xfId="1" applyNumberFormat="1" applyFont="1" applyBorder="1" applyAlignment="1">
      <alignment horizontal="center" wrapText="1"/>
    </xf>
    <xf numFmtId="2" fontId="3" fillId="0" borderId="47" xfId="1" applyNumberFormat="1" applyFont="1" applyBorder="1" applyAlignment="1">
      <alignment horizontal="center" wrapText="1"/>
    </xf>
    <xf numFmtId="2" fontId="3" fillId="0" borderId="48" xfId="1" applyNumberFormat="1" applyFont="1" applyBorder="1" applyAlignment="1">
      <alignment horizontal="center" wrapText="1"/>
    </xf>
    <xf numFmtId="2" fontId="4" fillId="0" borderId="52" xfId="1" applyNumberFormat="1" applyFont="1" applyBorder="1" applyAlignment="1">
      <alignment horizontal="left" wrapText="1"/>
    </xf>
    <xf numFmtId="2" fontId="4" fillId="0" borderId="53" xfId="1" applyNumberFormat="1" applyFont="1" applyBorder="1" applyAlignment="1">
      <alignment horizontal="left" wrapText="1"/>
    </xf>
    <xf numFmtId="2" fontId="4" fillId="0" borderId="54" xfId="1" applyNumberFormat="1" applyFont="1" applyBorder="1" applyAlignment="1">
      <alignment horizontal="left" wrapText="1"/>
    </xf>
    <xf numFmtId="0" fontId="3" fillId="0" borderId="0" xfId="1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2" fillId="0" borderId="1" xfId="1" applyFont="1" applyBorder="1" applyAlignment="1">
      <alignment horizontal="center" vertical="center" wrapText="1"/>
    </xf>
    <xf numFmtId="0" fontId="3" fillId="0" borderId="2" xfId="1" applyFont="1" applyBorder="1" applyAlignment="1">
      <alignment wrapText="1"/>
    </xf>
    <xf numFmtId="0" fontId="3" fillId="0" borderId="3" xfId="1" applyFont="1" applyBorder="1" applyAlignment="1">
      <alignment wrapText="1"/>
    </xf>
    <xf numFmtId="0" fontId="7" fillId="0" borderId="1" xfId="1" applyFont="1" applyBorder="1" applyAlignment="1">
      <alignment horizontal="center" vertical="center" wrapText="1"/>
    </xf>
    <xf numFmtId="0" fontId="3" fillId="0" borderId="0" xfId="1" applyFont="1" applyAlignment="1">
      <alignment wrapText="1"/>
    </xf>
    <xf numFmtId="0" fontId="2" fillId="0" borderId="10" xfId="1" applyFont="1" applyBorder="1" applyAlignment="1">
      <alignment horizontal="center" vertical="center" wrapText="1"/>
    </xf>
    <xf numFmtId="0" fontId="3" fillId="0" borderId="11" xfId="1" applyFont="1" applyBorder="1" applyAlignment="1">
      <alignment wrapText="1"/>
    </xf>
    <xf numFmtId="0" fontId="2" fillId="0" borderId="12" xfId="1" applyFont="1" applyBorder="1" applyAlignment="1">
      <alignment horizontal="center" vertical="center" wrapText="1"/>
    </xf>
    <xf numFmtId="0" fontId="3" fillId="0" borderId="13" xfId="1" applyFont="1" applyBorder="1" applyAlignment="1">
      <alignment wrapText="1"/>
    </xf>
    <xf numFmtId="0" fontId="3" fillId="0" borderId="14" xfId="1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27" fillId="0" borderId="15" xfId="1" applyFont="1" applyBorder="1" applyAlignment="1">
      <alignment horizontal="center" vertical="center" textRotation="90" wrapText="1"/>
    </xf>
    <xf numFmtId="0" fontId="29" fillId="0" borderId="15" xfId="1" applyFont="1" applyBorder="1" applyAlignment="1">
      <alignment horizontal="center" vertical="center" textRotation="90" wrapText="1"/>
    </xf>
    <xf numFmtId="0" fontId="31" fillId="0" borderId="15" xfId="1" applyFont="1" applyBorder="1" applyAlignment="1">
      <alignment horizontal="center" vertical="center" textRotation="90" wrapText="1"/>
    </xf>
    <xf numFmtId="0" fontId="33" fillId="0" borderId="15" xfId="1" applyFont="1" applyBorder="1" applyAlignment="1">
      <alignment horizontal="center" vertical="center" textRotation="90" wrapText="1"/>
    </xf>
    <xf numFmtId="0" fontId="35" fillId="0" borderId="15" xfId="1" applyFont="1" applyBorder="1" applyAlignment="1">
      <alignment horizontal="center" vertical="center" textRotation="90" wrapText="1"/>
    </xf>
    <xf numFmtId="0" fontId="37" fillId="0" borderId="15" xfId="1" applyFont="1" applyBorder="1" applyAlignment="1">
      <alignment horizontal="center" vertical="center" textRotation="90" wrapText="1"/>
    </xf>
    <xf numFmtId="0" fontId="39" fillId="0" borderId="15" xfId="1" applyFont="1" applyBorder="1" applyAlignment="1">
      <alignment horizontal="center" vertical="center" textRotation="90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25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5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5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5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5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5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6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6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6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6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Температури теплоносія на вході і виході СК та температура оточуючого середовища впродовж експерименту</a:t>
            </a:r>
          </a:p>
        </c:rich>
      </c:tx>
      <c:layout>
        <c:manualLayout>
          <c:xMode val="edge"/>
          <c:yMode val="edge"/>
          <c:x val="0.12118171607501446"/>
          <c:y val="3.486616609674549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12239915650874"/>
          <c:y val="0.14411720010131038"/>
          <c:w val="0.75368446653038901"/>
          <c:h val="0.624978459081261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'd5L5x1-V15-Vp4-a50-I500-b90'!$D$4</c:f>
              <c:strCache>
                <c:ptCount val="1"/>
                <c:pt idx="0">
                  <c:v>tвих,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1003168556516591"/>
                  <c:y val="0.590421430896772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вх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+ 4E-05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+ 0,0116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+ 12,227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'd5L5x1-V15-Vp4-a50-I500-b90'!$C$5:$C$29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'd5L5x1-V15-Vp4-a50-I500-b90'!$D$5:$D$29</c:f>
              <c:numCache>
                <c:formatCode>General</c:formatCode>
                <c:ptCount val="25"/>
                <c:pt idx="0">
                  <c:v>12.4</c:v>
                </c:pt>
                <c:pt idx="1">
                  <c:v>13.4</c:v>
                </c:pt>
                <c:pt idx="2">
                  <c:v>14.4</c:v>
                </c:pt>
                <c:pt idx="3">
                  <c:v>15.3</c:v>
                </c:pt>
                <c:pt idx="4">
                  <c:v>16.25</c:v>
                </c:pt>
                <c:pt idx="5">
                  <c:v>17.100000000000001</c:v>
                </c:pt>
                <c:pt idx="6">
                  <c:v>17.7</c:v>
                </c:pt>
                <c:pt idx="7">
                  <c:v>18.3</c:v>
                </c:pt>
                <c:pt idx="8">
                  <c:v>18.600000000000001</c:v>
                </c:pt>
                <c:pt idx="9">
                  <c:v>18.75</c:v>
                </c:pt>
                <c:pt idx="10">
                  <c:v>19.149999999999999</c:v>
                </c:pt>
                <c:pt idx="11">
                  <c:v>19.350000000000001</c:v>
                </c:pt>
                <c:pt idx="12">
                  <c:v>19.55</c:v>
                </c:pt>
                <c:pt idx="13">
                  <c:v>19.7</c:v>
                </c:pt>
                <c:pt idx="14">
                  <c:v>20.100000000000001</c:v>
                </c:pt>
                <c:pt idx="15">
                  <c:v>20.3</c:v>
                </c:pt>
                <c:pt idx="16">
                  <c:v>20.5</c:v>
                </c:pt>
                <c:pt idx="17">
                  <c:v>20.75</c:v>
                </c:pt>
                <c:pt idx="18">
                  <c:v>21.15</c:v>
                </c:pt>
                <c:pt idx="19">
                  <c:v>21.35</c:v>
                </c:pt>
                <c:pt idx="20">
                  <c:v>21.6</c:v>
                </c:pt>
                <c:pt idx="21">
                  <c:v>21.75</c:v>
                </c:pt>
                <c:pt idx="22">
                  <c:v>22.1</c:v>
                </c:pt>
                <c:pt idx="23">
                  <c:v>22.25</c:v>
                </c:pt>
                <c:pt idx="24">
                  <c:v>22.35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'd5L5x1-V15-Vp4-a50-I500-b90'!$E$4</c:f>
              <c:strCache>
                <c:ptCount val="1"/>
                <c:pt idx="0">
                  <c:v>tвх,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9.5050113488590826E-2"/>
                  <c:y val="0.568049358436902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вих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= -2E-09x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5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+ 1E-06x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- 0,0003x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+ 0,0213x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- 0,4783x + 11,675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'd5L5x1-V15-Vp4-a50-I500-b90'!$C$5:$C$29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'd5L5x1-V15-Vp4-a50-I500-b90'!$E$5:$E$29</c:f>
              <c:numCache>
                <c:formatCode>General</c:formatCode>
                <c:ptCount val="25"/>
                <c:pt idx="0">
                  <c:v>14.55</c:v>
                </c:pt>
                <c:pt idx="1">
                  <c:v>15.4</c:v>
                </c:pt>
                <c:pt idx="2">
                  <c:v>17.100000000000001</c:v>
                </c:pt>
                <c:pt idx="3">
                  <c:v>19.25</c:v>
                </c:pt>
                <c:pt idx="4">
                  <c:v>21.45</c:v>
                </c:pt>
                <c:pt idx="5">
                  <c:v>23.65</c:v>
                </c:pt>
                <c:pt idx="6">
                  <c:v>25.5</c:v>
                </c:pt>
                <c:pt idx="7">
                  <c:v>27.65</c:v>
                </c:pt>
                <c:pt idx="8">
                  <c:v>29.65</c:v>
                </c:pt>
                <c:pt idx="9">
                  <c:v>30.6</c:v>
                </c:pt>
                <c:pt idx="10">
                  <c:v>31</c:v>
                </c:pt>
                <c:pt idx="11">
                  <c:v>31.15</c:v>
                </c:pt>
                <c:pt idx="12">
                  <c:v>31</c:v>
                </c:pt>
                <c:pt idx="13">
                  <c:v>30.75</c:v>
                </c:pt>
                <c:pt idx="14">
                  <c:v>30.5</c:v>
                </c:pt>
                <c:pt idx="15">
                  <c:v>30.15</c:v>
                </c:pt>
                <c:pt idx="16">
                  <c:v>30.05</c:v>
                </c:pt>
                <c:pt idx="17">
                  <c:v>29.25</c:v>
                </c:pt>
                <c:pt idx="18">
                  <c:v>28.55</c:v>
                </c:pt>
                <c:pt idx="19">
                  <c:v>28.1</c:v>
                </c:pt>
                <c:pt idx="20">
                  <c:v>27.5</c:v>
                </c:pt>
                <c:pt idx="21">
                  <c:v>27.2</c:v>
                </c:pt>
                <c:pt idx="22">
                  <c:v>26.75</c:v>
                </c:pt>
                <c:pt idx="23">
                  <c:v>26.5</c:v>
                </c:pt>
                <c:pt idx="24">
                  <c:v>26.3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'd5L5x1-V15-Vp4-a50-I500-b90'!$I$4</c:f>
              <c:strCache>
                <c:ptCount val="1"/>
                <c:pt idx="0">
                  <c:v>tпов,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0.22532305465598279"/>
                  <c:y val="0.4367210468164965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пов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9E-06</a:t>
                    </a:r>
                    <a:r>
                      <a:rPr lang="el-GR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- 0,0016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+ 0,118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+ 14,2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'd5L5x1-V15-Vp4-a50-I500-b90'!$C$5:$C$29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'd5L5x1-V15-Vp4-a50-I500-b90'!$I$5:$I$29</c:f>
              <c:numCache>
                <c:formatCode>General</c:formatCode>
                <c:ptCount val="25"/>
                <c:pt idx="0">
                  <c:v>22.05</c:v>
                </c:pt>
                <c:pt idx="1">
                  <c:v>21.05</c:v>
                </c:pt>
                <c:pt idx="2">
                  <c:v>21.65</c:v>
                </c:pt>
                <c:pt idx="3">
                  <c:v>22.1</c:v>
                </c:pt>
                <c:pt idx="4">
                  <c:v>22.35</c:v>
                </c:pt>
                <c:pt idx="5">
                  <c:v>22.45</c:v>
                </c:pt>
                <c:pt idx="6">
                  <c:v>22.7</c:v>
                </c:pt>
                <c:pt idx="7">
                  <c:v>22.75</c:v>
                </c:pt>
                <c:pt idx="8">
                  <c:v>23</c:v>
                </c:pt>
                <c:pt idx="9">
                  <c:v>23.1</c:v>
                </c:pt>
                <c:pt idx="10">
                  <c:v>23.2</c:v>
                </c:pt>
                <c:pt idx="11">
                  <c:v>23.25</c:v>
                </c:pt>
                <c:pt idx="12">
                  <c:v>23.4</c:v>
                </c:pt>
                <c:pt idx="13">
                  <c:v>23.45</c:v>
                </c:pt>
                <c:pt idx="14">
                  <c:v>23.5</c:v>
                </c:pt>
                <c:pt idx="15">
                  <c:v>23.55</c:v>
                </c:pt>
                <c:pt idx="16">
                  <c:v>23.6</c:v>
                </c:pt>
                <c:pt idx="17">
                  <c:v>23.65</c:v>
                </c:pt>
                <c:pt idx="18">
                  <c:v>23.65</c:v>
                </c:pt>
                <c:pt idx="19">
                  <c:v>23.7</c:v>
                </c:pt>
                <c:pt idx="20">
                  <c:v>23.75</c:v>
                </c:pt>
                <c:pt idx="21">
                  <c:v>23.75</c:v>
                </c:pt>
                <c:pt idx="22">
                  <c:v>24</c:v>
                </c:pt>
                <c:pt idx="23">
                  <c:v>24.05</c:v>
                </c:pt>
                <c:pt idx="24">
                  <c:v>24.15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743888"/>
        <c:axId val="602740752"/>
      </c:scatterChart>
      <c:valAx>
        <c:axId val="602743888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</a:p>
            </c:rich>
          </c:tx>
          <c:layout>
            <c:manualLayout>
              <c:xMode val="edge"/>
              <c:yMode val="edge"/>
              <c:x val="0.88651271229706274"/>
              <c:y val="0.739191662638689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602740752"/>
        <c:crosses val="autoZero"/>
        <c:crossBetween val="midCat"/>
        <c:majorUnit val="10"/>
      </c:valAx>
      <c:valAx>
        <c:axId val="602740752"/>
        <c:scaling>
          <c:orientation val="minMax"/>
          <c:max val="3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6.0455527236524156E-2"/>
              <c:y val="8.261202063859070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602743888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6782235021077738"/>
          <c:y val="0.29106641553932172"/>
          <c:w val="0.23217764978922251"/>
          <c:h val="0.269285400869738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коефіцієнта тепловтрат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K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к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Вт/(м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К),</a:t>
            </a:r>
            <a:r>
              <a:rPr lang="uk-UA" sz="1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сонячного колектора впродовж експерименту</a:t>
            </a:r>
            <a:endParaRPr lang="uk-UA" sz="14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5416202339624843"/>
          <c:y val="3.651767875639413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0863599677159"/>
          <c:y val="0.1459162622607946"/>
          <c:w val="0.83319468469593538"/>
          <c:h val="0.692799802903981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'd5L5x1-V15-Vp4-a50-I500-b90'!$AC$4</c:f>
              <c:strCache>
                <c:ptCount val="1"/>
                <c:pt idx="0">
                  <c:v>Kк', Вт/(м2К)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8.3892150574769356E-2"/>
                  <c:y val="0.745303294234095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uk-UA"/>
                </a:p>
              </c:txPr>
            </c:trendlineLbl>
          </c:trendline>
          <c:xVal>
            <c:numRef>
              <c:f>'d5L5x1-V15-Vp4-a50-I500-b90'!$C$5:$C$29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'd5L5x1-V15-Vp4-a50-I500-b90'!$AC$5:$AC$29</c:f>
              <c:numCache>
                <c:formatCode>0.000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12.500816993463946</c:v>
                </c:pt>
                <c:pt idx="15">
                  <c:v>20.235042735042409</c:v>
                </c:pt>
                <c:pt idx="16">
                  <c:v>24.965949820788172</c:v>
                </c:pt>
                <c:pt idx="17">
                  <c:v>32.703544061302381</c:v>
                </c:pt>
                <c:pt idx="18">
                  <c:v>44.914444444443937</c:v>
                </c:pt>
                <c:pt idx="19">
                  <c:v>47.781323877068061</c:v>
                </c:pt>
                <c:pt idx="20">
                  <c:v>60.340439276485661</c:v>
                </c:pt>
                <c:pt idx="21">
                  <c:v>70.681249999999466</c:v>
                </c:pt>
                <c:pt idx="22">
                  <c:v>77.461988304093197</c:v>
                </c:pt>
                <c:pt idx="23">
                  <c:v>91.457561728394367</c:v>
                </c:pt>
                <c:pt idx="24">
                  <c:v>94.688271604937626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752120"/>
        <c:axId val="602761136"/>
      </c:scatterChart>
      <c:valAx>
        <c:axId val="602752120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569667849136763"/>
              <c:y val="0.8536602096707345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602761136"/>
        <c:crosses val="autoZero"/>
        <c:crossBetween val="midCat"/>
        <c:majorUnit val="10"/>
      </c:valAx>
      <c:valAx>
        <c:axId val="60276113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Вт/(м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К)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6.7319189029117453E-3"/>
              <c:y val="7.0038796852792573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602752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Температури теплоносія на вході і виході СК та температура оточуючого середовища впродовж експерименту</a:t>
            </a:r>
          </a:p>
        </c:rich>
      </c:tx>
      <c:layout>
        <c:manualLayout>
          <c:xMode val="edge"/>
          <c:yMode val="edge"/>
          <c:x val="0.12118171607501446"/>
          <c:y val="3.486616609674549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12239915650874"/>
          <c:y val="0.14411720010131038"/>
          <c:w val="0.75368446653038901"/>
          <c:h val="0.624978459081261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'd5L5x1-V15-Vp3-a70-I700-b70'!$D$4</c:f>
              <c:strCache>
                <c:ptCount val="1"/>
                <c:pt idx="0">
                  <c:v>Tin
(287FE6EF05000002)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8553072385418853"/>
                  <c:y val="0.4304190663010979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вх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+ 4E-05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+ 0,0116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+ 12,227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'd5L5x1-V15-Vp3-a70-I700-b70'!$C$5:$C$29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'd5L5x1-V15-Vp3-a70-I700-b70'!$D$5:$D$29</c:f>
              <c:numCache>
                <c:formatCode>General</c:formatCode>
                <c:ptCount val="25"/>
                <c:pt idx="0">
                  <c:v>10.1</c:v>
                </c:pt>
                <c:pt idx="1">
                  <c:v>10.25</c:v>
                </c:pt>
                <c:pt idx="2">
                  <c:v>10.4</c:v>
                </c:pt>
                <c:pt idx="3">
                  <c:v>10.5</c:v>
                </c:pt>
                <c:pt idx="4">
                  <c:v>10.65</c:v>
                </c:pt>
                <c:pt idx="5">
                  <c:v>10.75</c:v>
                </c:pt>
                <c:pt idx="6">
                  <c:v>11.1</c:v>
                </c:pt>
                <c:pt idx="7">
                  <c:v>11.2</c:v>
                </c:pt>
                <c:pt idx="8">
                  <c:v>11.35</c:v>
                </c:pt>
                <c:pt idx="9">
                  <c:v>11.5</c:v>
                </c:pt>
                <c:pt idx="10">
                  <c:v>11.65</c:v>
                </c:pt>
                <c:pt idx="11">
                  <c:v>12</c:v>
                </c:pt>
                <c:pt idx="12">
                  <c:v>12.15</c:v>
                </c:pt>
                <c:pt idx="13">
                  <c:v>12.25</c:v>
                </c:pt>
                <c:pt idx="14">
                  <c:v>12.4</c:v>
                </c:pt>
                <c:pt idx="15">
                  <c:v>12.55</c:v>
                </c:pt>
                <c:pt idx="16">
                  <c:v>12.65</c:v>
                </c:pt>
                <c:pt idx="17">
                  <c:v>13</c:v>
                </c:pt>
                <c:pt idx="18">
                  <c:v>13.1</c:v>
                </c:pt>
                <c:pt idx="19">
                  <c:v>13.25</c:v>
                </c:pt>
                <c:pt idx="20">
                  <c:v>13.4</c:v>
                </c:pt>
                <c:pt idx="21">
                  <c:v>13.5</c:v>
                </c:pt>
                <c:pt idx="22">
                  <c:v>13.65</c:v>
                </c:pt>
                <c:pt idx="23">
                  <c:v>14</c:v>
                </c:pt>
                <c:pt idx="24">
                  <c:v>14.15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'd5L5x1-V15-Vp3-a70-I700-b70'!$E$4</c:f>
              <c:strCache>
                <c:ptCount val="1"/>
                <c:pt idx="0">
                  <c:v>Tout
(283BB0F005000000)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7.0549151777613422E-2"/>
                  <c:y val="0.446383625674513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вих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= -2E-09x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5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+ 1E-06x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- 0,0003x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+ 0,0213x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- 0,4783x + 11,675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'd5L5x1-V15-Vp3-a70-I700-b70'!$C$5:$C$29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'd5L5x1-V15-Vp3-a70-I700-b70'!$E$5:$E$29</c:f>
              <c:numCache>
                <c:formatCode>General</c:formatCode>
                <c:ptCount val="25"/>
                <c:pt idx="0">
                  <c:v>10.15</c:v>
                </c:pt>
                <c:pt idx="1">
                  <c:v>10.199999999999999</c:v>
                </c:pt>
                <c:pt idx="2">
                  <c:v>10.35</c:v>
                </c:pt>
                <c:pt idx="3">
                  <c:v>10.75</c:v>
                </c:pt>
                <c:pt idx="4">
                  <c:v>13.7</c:v>
                </c:pt>
                <c:pt idx="5">
                  <c:v>17.350000000000001</c:v>
                </c:pt>
                <c:pt idx="6">
                  <c:v>19.55</c:v>
                </c:pt>
                <c:pt idx="7">
                  <c:v>22.55</c:v>
                </c:pt>
                <c:pt idx="8">
                  <c:v>24.45</c:v>
                </c:pt>
                <c:pt idx="9">
                  <c:v>23.6</c:v>
                </c:pt>
                <c:pt idx="10">
                  <c:v>22.75</c:v>
                </c:pt>
                <c:pt idx="11">
                  <c:v>22.15</c:v>
                </c:pt>
                <c:pt idx="12">
                  <c:v>21.4</c:v>
                </c:pt>
                <c:pt idx="13">
                  <c:v>21</c:v>
                </c:pt>
                <c:pt idx="14">
                  <c:v>20.45</c:v>
                </c:pt>
                <c:pt idx="15">
                  <c:v>20.25</c:v>
                </c:pt>
                <c:pt idx="16">
                  <c:v>20.149999999999999</c:v>
                </c:pt>
                <c:pt idx="17">
                  <c:v>20.05</c:v>
                </c:pt>
                <c:pt idx="18">
                  <c:v>19.75</c:v>
                </c:pt>
                <c:pt idx="19">
                  <c:v>19.5</c:v>
                </c:pt>
                <c:pt idx="20">
                  <c:v>19.3</c:v>
                </c:pt>
                <c:pt idx="21">
                  <c:v>19.05</c:v>
                </c:pt>
                <c:pt idx="22">
                  <c:v>18.7</c:v>
                </c:pt>
                <c:pt idx="23">
                  <c:v>18.5</c:v>
                </c:pt>
                <c:pt idx="24">
                  <c:v>18.399999999999999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'd5L5x1-V15-Vp3-a70-I700-b70'!$I$4</c:f>
              <c:strCache>
                <c:ptCount val="1"/>
                <c:pt idx="0">
                  <c:v>Tpov1
(28F24BEF0500007D)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2099935553051617"/>
                  <c:y val="0.4347377838243338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пов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9E-06</a:t>
                    </a:r>
                    <a:r>
                      <a:rPr lang="el-GR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- 0,0016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+ 0,118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+ 14,2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'd5L5x1-V15-Vp3-a70-I700-b70'!$C$5:$C$29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'd5L5x1-V15-Vp3-a70-I700-b70'!$I$5:$I$29</c:f>
              <c:numCache>
                <c:formatCode>General</c:formatCode>
                <c:ptCount val="25"/>
                <c:pt idx="0">
                  <c:v>11.75</c:v>
                </c:pt>
                <c:pt idx="1">
                  <c:v>12.1</c:v>
                </c:pt>
                <c:pt idx="2">
                  <c:v>12.35</c:v>
                </c:pt>
                <c:pt idx="3">
                  <c:v>13.4</c:v>
                </c:pt>
                <c:pt idx="4">
                  <c:v>13.6</c:v>
                </c:pt>
                <c:pt idx="5">
                  <c:v>13.75</c:v>
                </c:pt>
                <c:pt idx="6">
                  <c:v>14.15</c:v>
                </c:pt>
                <c:pt idx="7">
                  <c:v>14.15</c:v>
                </c:pt>
                <c:pt idx="8">
                  <c:v>14.15</c:v>
                </c:pt>
                <c:pt idx="9">
                  <c:v>14.45</c:v>
                </c:pt>
                <c:pt idx="10">
                  <c:v>14.5</c:v>
                </c:pt>
                <c:pt idx="11">
                  <c:v>15.2</c:v>
                </c:pt>
                <c:pt idx="12">
                  <c:v>15.35</c:v>
                </c:pt>
                <c:pt idx="13">
                  <c:v>15.55</c:v>
                </c:pt>
                <c:pt idx="14">
                  <c:v>15.7</c:v>
                </c:pt>
                <c:pt idx="15">
                  <c:v>15.75</c:v>
                </c:pt>
                <c:pt idx="16">
                  <c:v>16.2</c:v>
                </c:pt>
                <c:pt idx="17">
                  <c:v>16.350000000000001</c:v>
                </c:pt>
                <c:pt idx="18">
                  <c:v>16.5</c:v>
                </c:pt>
                <c:pt idx="19">
                  <c:v>16.5</c:v>
                </c:pt>
                <c:pt idx="20">
                  <c:v>16.55</c:v>
                </c:pt>
                <c:pt idx="21">
                  <c:v>16.75</c:v>
                </c:pt>
                <c:pt idx="22">
                  <c:v>17.25</c:v>
                </c:pt>
                <c:pt idx="23">
                  <c:v>17.350000000000001</c:v>
                </c:pt>
                <c:pt idx="24">
                  <c:v>17.55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560376"/>
        <c:axId val="399557240"/>
      </c:scatterChart>
      <c:valAx>
        <c:axId val="399560376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</a:p>
            </c:rich>
          </c:tx>
          <c:layout>
            <c:manualLayout>
              <c:xMode val="edge"/>
              <c:yMode val="edge"/>
              <c:x val="0.88651271229706274"/>
              <c:y val="0.739191662638689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399557240"/>
        <c:crosses val="autoZero"/>
        <c:crossBetween val="midCat"/>
        <c:majorUnit val="10"/>
      </c:valAx>
      <c:valAx>
        <c:axId val="399557240"/>
        <c:scaling>
          <c:orientation val="minMax"/>
          <c:max val="25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6.0455527236524156E-2"/>
              <c:y val="8.261202063859070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399560376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8744483253458961"/>
          <c:y val="0.29106641553932172"/>
          <c:w val="0.11255530438082048"/>
          <c:h val="0.2798595602431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температури в баку</a:t>
            </a:r>
            <a:r>
              <a:rPr lang="uk-UA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акамуляторі залежно від часу нагріву</a:t>
            </a:r>
            <a:endParaRPr lang="uk-UA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6398019877986603"/>
          <c:y val="2.687987422183542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4206667833502762E-2"/>
          <c:y val="0.12496938913953974"/>
          <c:w val="0.69130867318946176"/>
          <c:h val="0.623180123581792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'd5L5x1-V15-Vp3-a70-I700-b70'!$F$4</c:f>
              <c:strCache>
                <c:ptCount val="1"/>
                <c:pt idx="0">
                  <c:v>Tbak1
(28336BF00500008F)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7139091699714429"/>
                  <c:y val="0.566375896745944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бак1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= 1E-06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+ 0,0002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- 0,0011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+ 12,03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'd5L5x1-V15-Vp3-a70-I700-b70'!$C$5:$C$29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'd5L5x1-V15-Vp3-a70-I700-b70'!$F$5:$F$29</c:f>
              <c:numCache>
                <c:formatCode>General</c:formatCode>
                <c:ptCount val="25"/>
                <c:pt idx="0">
                  <c:v>10.3</c:v>
                </c:pt>
                <c:pt idx="1">
                  <c:v>10.3</c:v>
                </c:pt>
                <c:pt idx="2">
                  <c:v>10.3</c:v>
                </c:pt>
                <c:pt idx="3">
                  <c:v>10.3</c:v>
                </c:pt>
                <c:pt idx="4">
                  <c:v>10.3</c:v>
                </c:pt>
                <c:pt idx="5">
                  <c:v>10.3</c:v>
                </c:pt>
                <c:pt idx="6">
                  <c:v>10.3</c:v>
                </c:pt>
                <c:pt idx="7">
                  <c:v>10.3</c:v>
                </c:pt>
                <c:pt idx="8">
                  <c:v>10.3</c:v>
                </c:pt>
                <c:pt idx="9">
                  <c:v>10.3</c:v>
                </c:pt>
                <c:pt idx="10">
                  <c:v>10.3</c:v>
                </c:pt>
                <c:pt idx="11">
                  <c:v>10.3</c:v>
                </c:pt>
                <c:pt idx="12">
                  <c:v>10.3</c:v>
                </c:pt>
                <c:pt idx="13">
                  <c:v>10.3</c:v>
                </c:pt>
                <c:pt idx="14">
                  <c:v>10.35</c:v>
                </c:pt>
                <c:pt idx="15">
                  <c:v>10.35</c:v>
                </c:pt>
                <c:pt idx="16">
                  <c:v>10.35</c:v>
                </c:pt>
                <c:pt idx="17">
                  <c:v>10.35</c:v>
                </c:pt>
                <c:pt idx="18">
                  <c:v>10.35</c:v>
                </c:pt>
                <c:pt idx="19">
                  <c:v>10.4</c:v>
                </c:pt>
                <c:pt idx="20">
                  <c:v>10.35</c:v>
                </c:pt>
                <c:pt idx="21">
                  <c:v>10.4</c:v>
                </c:pt>
                <c:pt idx="22">
                  <c:v>10.4</c:v>
                </c:pt>
                <c:pt idx="23">
                  <c:v>10.4</c:v>
                </c:pt>
                <c:pt idx="24">
                  <c:v>10.45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'd5L5x1-V15-Vp3-a70-I700-b70'!$G$4</c:f>
              <c:strCache>
                <c:ptCount val="1"/>
                <c:pt idx="0">
                  <c:v>Tbak2
(288DCEF00500007A)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4487978111847588"/>
                  <c:y val="0.5696799794681459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бак2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-3E-06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+ 0,0035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+ 12,16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'd5L5x1-V15-Vp3-a70-I700-b70'!$C$5:$C$29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'd5L5x1-V15-Vp3-a70-I700-b70'!$G$5:$G$29</c:f>
              <c:numCache>
                <c:formatCode>General</c:formatCode>
                <c:ptCount val="25"/>
                <c:pt idx="0">
                  <c:v>10.25</c:v>
                </c:pt>
                <c:pt idx="1">
                  <c:v>10.25</c:v>
                </c:pt>
                <c:pt idx="2">
                  <c:v>10.25</c:v>
                </c:pt>
                <c:pt idx="3">
                  <c:v>10.25</c:v>
                </c:pt>
                <c:pt idx="4">
                  <c:v>10.25</c:v>
                </c:pt>
                <c:pt idx="5">
                  <c:v>10.3</c:v>
                </c:pt>
                <c:pt idx="6">
                  <c:v>10.3</c:v>
                </c:pt>
                <c:pt idx="7">
                  <c:v>10.3</c:v>
                </c:pt>
                <c:pt idx="8">
                  <c:v>10.3</c:v>
                </c:pt>
                <c:pt idx="9">
                  <c:v>10.35</c:v>
                </c:pt>
                <c:pt idx="10">
                  <c:v>10.3</c:v>
                </c:pt>
                <c:pt idx="11">
                  <c:v>10.35</c:v>
                </c:pt>
                <c:pt idx="12">
                  <c:v>10.35</c:v>
                </c:pt>
                <c:pt idx="13">
                  <c:v>10.35</c:v>
                </c:pt>
                <c:pt idx="14">
                  <c:v>10.4</c:v>
                </c:pt>
                <c:pt idx="15">
                  <c:v>10.35</c:v>
                </c:pt>
                <c:pt idx="16">
                  <c:v>10.4</c:v>
                </c:pt>
                <c:pt idx="17">
                  <c:v>10.4</c:v>
                </c:pt>
                <c:pt idx="18">
                  <c:v>10.4</c:v>
                </c:pt>
                <c:pt idx="19">
                  <c:v>10.4</c:v>
                </c:pt>
                <c:pt idx="20">
                  <c:v>10.45</c:v>
                </c:pt>
                <c:pt idx="21">
                  <c:v>10.45</c:v>
                </c:pt>
                <c:pt idx="22">
                  <c:v>10.45</c:v>
                </c:pt>
                <c:pt idx="23">
                  <c:v>10.5</c:v>
                </c:pt>
                <c:pt idx="24">
                  <c:v>10.5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'd5L5x1-V15-Vp3-a70-I700-b70'!$H$4</c:f>
              <c:strCache>
                <c:ptCount val="1"/>
                <c:pt idx="0">
                  <c:v>Tbak3
(284EB3F00500003D)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1.6779541433412804E-2"/>
                  <c:y val="0.715969859171139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бак3</a:t>
                    </a:r>
                    <a:r>
                      <a:rPr lang="en-US" baseline="0"/>
                      <a:t> = -9E-12x</a:t>
                    </a:r>
                    <a:r>
                      <a:rPr lang="en-US" baseline="30000"/>
                      <a:t>6</a:t>
                    </a:r>
                    <a:r>
                      <a:rPr lang="en-US" baseline="0"/>
                      <a:t> + 3E-09x</a:t>
                    </a:r>
                    <a:r>
                      <a:rPr lang="en-US" baseline="30000"/>
                      <a:t>5</a:t>
                    </a:r>
                    <a:r>
                      <a:rPr lang="en-US" baseline="0"/>
                      <a:t> - 4E-07x</a:t>
                    </a:r>
                    <a:r>
                      <a:rPr lang="en-US" baseline="30000"/>
                      <a:t>4</a:t>
                    </a:r>
                    <a:r>
                      <a:rPr lang="en-US" baseline="0"/>
                      <a:t> + 3E-05x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- 0,0007x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+ 0,01x + 12,104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'd5L5x1-V15-Vp3-a70-I700-b70'!$C$5:$C$29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'd5L5x1-V15-Vp3-a70-I700-b70'!$H$5:$H$29</c:f>
              <c:numCache>
                <c:formatCode>General</c:formatCode>
                <c:ptCount val="25"/>
                <c:pt idx="0">
                  <c:v>10.1</c:v>
                </c:pt>
                <c:pt idx="1">
                  <c:v>10.1</c:v>
                </c:pt>
                <c:pt idx="2">
                  <c:v>10.1</c:v>
                </c:pt>
                <c:pt idx="3">
                  <c:v>10.1</c:v>
                </c:pt>
                <c:pt idx="4">
                  <c:v>10.15</c:v>
                </c:pt>
                <c:pt idx="5">
                  <c:v>10.15</c:v>
                </c:pt>
                <c:pt idx="6">
                  <c:v>10.15</c:v>
                </c:pt>
                <c:pt idx="7">
                  <c:v>10.199999999999999</c:v>
                </c:pt>
                <c:pt idx="8">
                  <c:v>10.199999999999999</c:v>
                </c:pt>
                <c:pt idx="9">
                  <c:v>10.199999999999999</c:v>
                </c:pt>
                <c:pt idx="10">
                  <c:v>10.199999999999999</c:v>
                </c:pt>
                <c:pt idx="11">
                  <c:v>10.25</c:v>
                </c:pt>
                <c:pt idx="12">
                  <c:v>10.25</c:v>
                </c:pt>
                <c:pt idx="13">
                  <c:v>10.25</c:v>
                </c:pt>
                <c:pt idx="14">
                  <c:v>10.25</c:v>
                </c:pt>
                <c:pt idx="15">
                  <c:v>10.25</c:v>
                </c:pt>
                <c:pt idx="16">
                  <c:v>10.3</c:v>
                </c:pt>
                <c:pt idx="17">
                  <c:v>10.3</c:v>
                </c:pt>
                <c:pt idx="18">
                  <c:v>10.3</c:v>
                </c:pt>
                <c:pt idx="19">
                  <c:v>10.35</c:v>
                </c:pt>
                <c:pt idx="20">
                  <c:v>10.35</c:v>
                </c:pt>
                <c:pt idx="21">
                  <c:v>10.35</c:v>
                </c:pt>
                <c:pt idx="22">
                  <c:v>10.4</c:v>
                </c:pt>
                <c:pt idx="23">
                  <c:v>10.4</c:v>
                </c:pt>
                <c:pt idx="24">
                  <c:v>10.4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'd5L5x1-V15-Vp3-a70-I700-b70'!$Z$4</c:f>
              <c:strCache>
                <c:ptCount val="1"/>
                <c:pt idx="0">
                  <c:v>tбак. ср., °С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5138700839849931"/>
                  <c:y val="0.6337993884968692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бак.ср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+ 0,0042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+ 12,012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'd5L5x1-V15-Vp3-a70-I700-b70'!$C$5:$C$29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'd5L5x1-V15-Vp3-a70-I700-b70'!$Z$5:$Z$29</c:f>
              <c:numCache>
                <c:formatCode>0.00</c:formatCode>
                <c:ptCount val="25"/>
                <c:pt idx="0">
                  <c:v>10.216666666666667</c:v>
                </c:pt>
                <c:pt idx="1">
                  <c:v>10.216666666666667</c:v>
                </c:pt>
                <c:pt idx="2">
                  <c:v>10.216666666666667</c:v>
                </c:pt>
                <c:pt idx="3">
                  <c:v>10.216666666666667</c:v>
                </c:pt>
                <c:pt idx="4">
                  <c:v>10.233333333333334</c:v>
                </c:pt>
                <c:pt idx="5">
                  <c:v>10.25</c:v>
                </c:pt>
                <c:pt idx="6">
                  <c:v>10.25</c:v>
                </c:pt>
                <c:pt idx="7">
                  <c:v>10.266666666666667</c:v>
                </c:pt>
                <c:pt idx="8">
                  <c:v>10.266666666666667</c:v>
                </c:pt>
                <c:pt idx="9">
                  <c:v>10.283333333333333</c:v>
                </c:pt>
                <c:pt idx="10">
                  <c:v>10.266666666666667</c:v>
                </c:pt>
                <c:pt idx="11">
                  <c:v>10.299999999999999</c:v>
                </c:pt>
                <c:pt idx="12">
                  <c:v>10.299999999999999</c:v>
                </c:pt>
                <c:pt idx="13">
                  <c:v>10.299999999999999</c:v>
                </c:pt>
                <c:pt idx="14">
                  <c:v>10.333333333333334</c:v>
                </c:pt>
                <c:pt idx="15">
                  <c:v>10.316666666666666</c:v>
                </c:pt>
                <c:pt idx="16">
                  <c:v>10.35</c:v>
                </c:pt>
                <c:pt idx="17">
                  <c:v>10.35</c:v>
                </c:pt>
                <c:pt idx="18">
                  <c:v>10.35</c:v>
                </c:pt>
                <c:pt idx="19">
                  <c:v>10.383333333333333</c:v>
                </c:pt>
                <c:pt idx="20">
                  <c:v>10.383333333333333</c:v>
                </c:pt>
                <c:pt idx="21">
                  <c:v>10.4</c:v>
                </c:pt>
                <c:pt idx="22">
                  <c:v>10.416666666666666</c:v>
                </c:pt>
                <c:pt idx="23">
                  <c:v>10.433333333333332</c:v>
                </c:pt>
                <c:pt idx="24">
                  <c:v>10.450000000000001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561160"/>
        <c:axId val="399561552"/>
      </c:scatterChart>
      <c:valAx>
        <c:axId val="399561160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75526867308063772"/>
              <c:y val="0.775577342880701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399561552"/>
        <c:crosses val="autoZero"/>
        <c:crossBetween val="midCat"/>
        <c:majorUnit val="10"/>
      </c:valAx>
      <c:valAx>
        <c:axId val="399561552"/>
        <c:scaling>
          <c:orientation val="minMax"/>
          <c:max val="10.6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5695572714660506E-2"/>
              <c:y val="5.013442056831526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39956116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77229091491134916"/>
          <c:y val="0.28701750878211413"/>
          <c:w val="0.21907117277003565"/>
          <c:h val="0.4422354686097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Приріст температури теплоносія 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на вході і виході СК та температура оточуючого середовища впродовж експерименту</a:t>
            </a:r>
            <a:endParaRPr lang="uk-UA" sz="1400" b="1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rich>
      </c:tx>
      <c:layout>
        <c:manualLayout>
          <c:xMode val="edge"/>
          <c:yMode val="edge"/>
          <c:x val="0.19876162115091664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044561096529594E-2"/>
          <c:y val="0.12959086413952969"/>
          <c:w val="0.75513572470107904"/>
          <c:h val="0.568059027053164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'd5L5x1-V15-Vp3-a70-I700-b70'!$V$4</c:f>
              <c:strCache>
                <c:ptCount val="1"/>
                <c:pt idx="0">
                  <c:v>Δtвх,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6310613929212847"/>
                  <c:y val="0.5401909531955911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</a:rPr>
                      <a:t>вх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+ 4E-05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+ 0,0116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+ 0,0268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'd5L5x1-V15-Vp3-a70-I700-b70'!$C$5:$C$29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'd5L5x1-V15-Vp3-a70-I700-b70'!$V$5:$V$29</c:f>
              <c:numCache>
                <c:formatCode>0.00</c:formatCode>
                <c:ptCount val="25"/>
                <c:pt idx="0">
                  <c:v>0</c:v>
                </c:pt>
                <c:pt idx="1">
                  <c:v>0.15000000000000036</c:v>
                </c:pt>
                <c:pt idx="2">
                  <c:v>0.30000000000000071</c:v>
                </c:pt>
                <c:pt idx="3">
                  <c:v>0.40000000000000036</c:v>
                </c:pt>
                <c:pt idx="4">
                  <c:v>0.55000000000000071</c:v>
                </c:pt>
                <c:pt idx="5">
                  <c:v>0.65000000000000036</c:v>
                </c:pt>
                <c:pt idx="6">
                  <c:v>1</c:v>
                </c:pt>
                <c:pt idx="7">
                  <c:v>1.0999999999999996</c:v>
                </c:pt>
                <c:pt idx="8">
                  <c:v>1.25</c:v>
                </c:pt>
                <c:pt idx="9">
                  <c:v>1.4000000000000004</c:v>
                </c:pt>
                <c:pt idx="10">
                  <c:v>1.5500000000000007</c:v>
                </c:pt>
                <c:pt idx="11">
                  <c:v>1.9000000000000004</c:v>
                </c:pt>
                <c:pt idx="12">
                  <c:v>2.0500000000000007</c:v>
                </c:pt>
                <c:pt idx="13">
                  <c:v>2.1500000000000004</c:v>
                </c:pt>
                <c:pt idx="14">
                  <c:v>2.3000000000000007</c:v>
                </c:pt>
                <c:pt idx="15">
                  <c:v>2.4500000000000011</c:v>
                </c:pt>
                <c:pt idx="16">
                  <c:v>2.5500000000000007</c:v>
                </c:pt>
                <c:pt idx="17">
                  <c:v>2.9000000000000004</c:v>
                </c:pt>
                <c:pt idx="18">
                  <c:v>3</c:v>
                </c:pt>
                <c:pt idx="19">
                  <c:v>3.1500000000000004</c:v>
                </c:pt>
                <c:pt idx="20">
                  <c:v>3.3000000000000007</c:v>
                </c:pt>
                <c:pt idx="21">
                  <c:v>3.4000000000000004</c:v>
                </c:pt>
                <c:pt idx="22">
                  <c:v>3.5500000000000007</c:v>
                </c:pt>
                <c:pt idx="23">
                  <c:v>3.9000000000000004</c:v>
                </c:pt>
                <c:pt idx="24">
                  <c:v>4.0500000000000007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'd5L5x1-V15-Vp3-a70-I700-b70'!$W$4</c:f>
              <c:strCache>
                <c:ptCount val="1"/>
                <c:pt idx="0">
                  <c:v>Δtвих,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6.0659471541370066E-2"/>
                  <c:y val="0.4387796280164513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</a:rPr>
                      <a:t>вих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= -2E-09x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5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+ 1E-06x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- 0,0003x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+ 0,0213x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- 0,4783x + 2,4749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'd5L5x1-V15-Vp3-a70-I700-b70'!$C$5:$C$29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'd5L5x1-V15-Vp3-a70-I700-b70'!$W$5:$W$29</c:f>
              <c:numCache>
                <c:formatCode>0.00</c:formatCode>
                <c:ptCount val="25"/>
                <c:pt idx="0">
                  <c:v>0</c:v>
                </c:pt>
                <c:pt idx="1">
                  <c:v>4.9999999999998934E-2</c:v>
                </c:pt>
                <c:pt idx="2">
                  <c:v>0.19999999999999929</c:v>
                </c:pt>
                <c:pt idx="3">
                  <c:v>0.59999999999999964</c:v>
                </c:pt>
                <c:pt idx="4">
                  <c:v>3.5499999999999989</c:v>
                </c:pt>
                <c:pt idx="5">
                  <c:v>7.2000000000000011</c:v>
                </c:pt>
                <c:pt idx="6">
                  <c:v>9.4</c:v>
                </c:pt>
                <c:pt idx="7">
                  <c:v>12.4</c:v>
                </c:pt>
                <c:pt idx="8">
                  <c:v>14.299999999999999</c:v>
                </c:pt>
                <c:pt idx="9">
                  <c:v>13.450000000000001</c:v>
                </c:pt>
                <c:pt idx="10">
                  <c:v>12.6</c:v>
                </c:pt>
                <c:pt idx="11">
                  <c:v>11.999999999999998</c:v>
                </c:pt>
                <c:pt idx="12">
                  <c:v>11.249999999999998</c:v>
                </c:pt>
                <c:pt idx="13">
                  <c:v>10.85</c:v>
                </c:pt>
                <c:pt idx="14">
                  <c:v>10.299999999999999</c:v>
                </c:pt>
                <c:pt idx="15">
                  <c:v>10.1</c:v>
                </c:pt>
                <c:pt idx="16">
                  <c:v>9.9999999999999982</c:v>
                </c:pt>
                <c:pt idx="17">
                  <c:v>9.9</c:v>
                </c:pt>
                <c:pt idx="18">
                  <c:v>9.6</c:v>
                </c:pt>
                <c:pt idx="19">
                  <c:v>9.35</c:v>
                </c:pt>
                <c:pt idx="20">
                  <c:v>9.15</c:v>
                </c:pt>
                <c:pt idx="21">
                  <c:v>8.9</c:v>
                </c:pt>
                <c:pt idx="22">
                  <c:v>8.5499999999999989</c:v>
                </c:pt>
                <c:pt idx="23">
                  <c:v>8.35</c:v>
                </c:pt>
                <c:pt idx="24">
                  <c:v>8.2499999999999982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'd5L5x1-V15-Vp3-a70-I700-b70'!$X$4</c:f>
              <c:strCache>
                <c:ptCount val="1"/>
                <c:pt idx="0">
                  <c:v>Δtпов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11732297478648651"/>
                  <c:y val="0.2936435622378908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Δt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пов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+ 5E-05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- 0,0038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+ 0,1605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+ 0,0059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'd5L5x1-V15-Vp3-a70-I700-b70'!$C$5:$C$29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'd5L5x1-V15-Vp3-a70-I700-b70'!$X$5:$X$29</c:f>
              <c:numCache>
                <c:formatCode>0.00</c:formatCode>
                <c:ptCount val="25"/>
                <c:pt idx="0">
                  <c:v>0</c:v>
                </c:pt>
                <c:pt idx="1">
                  <c:v>0.34999999999999964</c:v>
                </c:pt>
                <c:pt idx="2">
                  <c:v>0.59999999999999964</c:v>
                </c:pt>
                <c:pt idx="3">
                  <c:v>1.6500000000000004</c:v>
                </c:pt>
                <c:pt idx="4">
                  <c:v>1.8499999999999996</c:v>
                </c:pt>
                <c:pt idx="5">
                  <c:v>2</c:v>
                </c:pt>
                <c:pt idx="6">
                  <c:v>2.4000000000000004</c:v>
                </c:pt>
                <c:pt idx="7">
                  <c:v>2.4000000000000004</c:v>
                </c:pt>
                <c:pt idx="8">
                  <c:v>2.4000000000000004</c:v>
                </c:pt>
                <c:pt idx="9">
                  <c:v>2.6999999999999993</c:v>
                </c:pt>
                <c:pt idx="10">
                  <c:v>2.75</c:v>
                </c:pt>
                <c:pt idx="11">
                  <c:v>3.4499999999999993</c:v>
                </c:pt>
                <c:pt idx="12">
                  <c:v>3.5999999999999996</c:v>
                </c:pt>
                <c:pt idx="13">
                  <c:v>3.8000000000000007</c:v>
                </c:pt>
                <c:pt idx="14">
                  <c:v>3.9499999999999993</c:v>
                </c:pt>
                <c:pt idx="15">
                  <c:v>4</c:v>
                </c:pt>
                <c:pt idx="16">
                  <c:v>4.4499999999999993</c:v>
                </c:pt>
                <c:pt idx="17">
                  <c:v>4.6000000000000014</c:v>
                </c:pt>
                <c:pt idx="18">
                  <c:v>4.75</c:v>
                </c:pt>
                <c:pt idx="19">
                  <c:v>4.75</c:v>
                </c:pt>
                <c:pt idx="20">
                  <c:v>4.8000000000000007</c:v>
                </c:pt>
                <c:pt idx="21">
                  <c:v>5</c:v>
                </c:pt>
                <c:pt idx="22">
                  <c:v>5.5</c:v>
                </c:pt>
                <c:pt idx="23">
                  <c:v>5.6000000000000014</c:v>
                </c:pt>
                <c:pt idx="24">
                  <c:v>5.8000000000000007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'd5L5x1-V15-Vp3-a70-I700-b70'!$Y$4</c:f>
              <c:strCache>
                <c:ptCount val="1"/>
                <c:pt idx="0">
                  <c:v>Δtбак. ср.,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5623934556867033"/>
                  <c:y val="0.1660566210990330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</a:rPr>
                      <a:t>бак.ср.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-2E-06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+ 0,0042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+ 0,0454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'd5L5x1-V15-Vp3-a70-I700-b70'!$C$5:$C$29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'd5L5x1-V15-Vp3-a70-I700-b70'!$Y$5:$Y$29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1.6666666666667496E-2</c:v>
                </c:pt>
                <c:pt idx="5">
                  <c:v>3.3333333333333215E-2</c:v>
                </c:pt>
                <c:pt idx="6">
                  <c:v>3.3333333333333215E-2</c:v>
                </c:pt>
                <c:pt idx="7">
                  <c:v>5.0000000000000711E-2</c:v>
                </c:pt>
                <c:pt idx="8">
                  <c:v>5.0000000000000711E-2</c:v>
                </c:pt>
                <c:pt idx="9">
                  <c:v>6.666666666666643E-2</c:v>
                </c:pt>
                <c:pt idx="10">
                  <c:v>5.0000000000000711E-2</c:v>
                </c:pt>
                <c:pt idx="11">
                  <c:v>8.3333333333332149E-2</c:v>
                </c:pt>
                <c:pt idx="12">
                  <c:v>8.3333333333332149E-2</c:v>
                </c:pt>
                <c:pt idx="13">
                  <c:v>8.3333333333332149E-2</c:v>
                </c:pt>
                <c:pt idx="14">
                  <c:v>0.11666666666666714</c:v>
                </c:pt>
                <c:pt idx="15">
                  <c:v>9.9999999999999645E-2</c:v>
                </c:pt>
                <c:pt idx="16">
                  <c:v>0.13333333333333286</c:v>
                </c:pt>
                <c:pt idx="17">
                  <c:v>0.13333333333333286</c:v>
                </c:pt>
                <c:pt idx="18">
                  <c:v>0.13333333333333286</c:v>
                </c:pt>
                <c:pt idx="19">
                  <c:v>0.16666666666666607</c:v>
                </c:pt>
                <c:pt idx="20">
                  <c:v>0.16666666666666607</c:v>
                </c:pt>
                <c:pt idx="21">
                  <c:v>0.18333333333333357</c:v>
                </c:pt>
                <c:pt idx="22">
                  <c:v>0.19999999999999929</c:v>
                </c:pt>
                <c:pt idx="23">
                  <c:v>0.21666666666666501</c:v>
                </c:pt>
                <c:pt idx="24">
                  <c:v>0.23333333333333428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556064"/>
        <c:axId val="399556456"/>
      </c:scatterChart>
      <c:valAx>
        <c:axId val="399556064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4111542723826205"/>
              <c:y val="0.7064206478396853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399556456"/>
        <c:crosses val="autoZero"/>
        <c:crossBetween val="midCat"/>
        <c:majorUnit val="10"/>
      </c:valAx>
      <c:valAx>
        <c:axId val="399556456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840653251676872E-2"/>
              <c:y val="0.1022313978991389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399556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80931175269757949"/>
          <c:y val="0.28185549993202458"/>
          <c:w val="0.18816527200706168"/>
          <c:h val="0.217476376040735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</a:t>
            </a:r>
            <a:r>
              <a:rPr lang="el-GR" b="1">
                <a:latin typeface="Times New Roman" panose="02020603050405020304" pitchFamily="18" charset="0"/>
                <a:cs typeface="Times New Roman" panose="02020603050405020304" pitchFamily="18" charset="0"/>
              </a:rPr>
              <a:t>η</a:t>
            </a:r>
            <a:r>
              <a:rPr lang="uk-UA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ск</a:t>
            </a: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 сонячного колектора впродовж</a:t>
            </a:r>
            <a:r>
              <a:rPr lang="uk-UA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експерименту</a:t>
            </a:r>
            <a:endParaRPr lang="uk-UA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5346795596440419"/>
          <c:y val="2.574921601747216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913212268876111"/>
          <c:y val="0.10141733685478768"/>
          <c:w val="0.82494681260939273"/>
          <c:h val="0.715261977259067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'd5L5x1-V15-Vp3-a70-I700-b70'!$Q$4</c:f>
              <c:strCache>
                <c:ptCount val="1"/>
                <c:pt idx="0">
                  <c:v>ηск (за соняч-ним колек-тором)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0.20452553569585777"/>
                  <c:y val="0.7854227600837789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4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l-GR" sz="1400" b="0" i="0" baseline="0">
                        <a:effectLst/>
                      </a:rPr>
                      <a:t>η</a:t>
                    </a:r>
                    <a:r>
                      <a:rPr lang="uk-UA" sz="1400" b="0" i="0" baseline="-25000">
                        <a:effectLst/>
                      </a:rPr>
                      <a:t>ск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1E-07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- 9E-05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+ 0,0129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- 0,0089</a:t>
                    </a:r>
                    <a:endParaRPr lang="en-US" sz="1400" b="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'd5L5x1-V15-Vp3-a70-I700-b70'!$C$5:$C$29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'd5L5x1-V15-Vp3-a70-I700-b70'!$Q$5:$Q$29</c:f>
              <c:numCache>
                <c:formatCode>0.00</c:formatCode>
                <c:ptCount val="25"/>
                <c:pt idx="0">
                  <c:v>3.8864907515017864E-4</c:v>
                </c:pt>
                <c:pt idx="1">
                  <c:v>-3.8864907515017864E-4</c:v>
                </c:pt>
                <c:pt idx="2">
                  <c:v>-3.8864907515017864E-4</c:v>
                </c:pt>
                <c:pt idx="3">
                  <c:v>1.9432453757508654E-3</c:v>
                </c:pt>
                <c:pt idx="4">
                  <c:v>2.3707593584160549E-2</c:v>
                </c:pt>
                <c:pt idx="5">
                  <c:v>5.1301677919822861E-2</c:v>
                </c:pt>
                <c:pt idx="6">
                  <c:v>6.5681693700379254E-2</c:v>
                </c:pt>
                <c:pt idx="7">
                  <c:v>8.82233400590893E-2</c:v>
                </c:pt>
                <c:pt idx="8">
                  <c:v>0.10182605768934534</c:v>
                </c:pt>
                <c:pt idx="9">
                  <c:v>9.4053076186341913E-2</c:v>
                </c:pt>
                <c:pt idx="10">
                  <c:v>8.6280094683338429E-2</c:v>
                </c:pt>
                <c:pt idx="11">
                  <c:v>7.8895762255485127E-2</c:v>
                </c:pt>
                <c:pt idx="12">
                  <c:v>7.1900078902782008E-2</c:v>
                </c:pt>
                <c:pt idx="13">
                  <c:v>6.8013588151280294E-2</c:v>
                </c:pt>
                <c:pt idx="14">
                  <c:v>6.2572501099177863E-2</c:v>
                </c:pt>
                <c:pt idx="15">
                  <c:v>5.9851957573126655E-2</c:v>
                </c:pt>
                <c:pt idx="16">
                  <c:v>5.8297361272525959E-2</c:v>
                </c:pt>
                <c:pt idx="17">
                  <c:v>5.4799519596174413E-2</c:v>
                </c:pt>
                <c:pt idx="18">
                  <c:v>5.1690326994973022E-2</c:v>
                </c:pt>
                <c:pt idx="19">
                  <c:v>4.8581134393771638E-2</c:v>
                </c:pt>
                <c:pt idx="20">
                  <c:v>4.586059086772043E-2</c:v>
                </c:pt>
                <c:pt idx="21">
                  <c:v>4.3140047341669222E-2</c:v>
                </c:pt>
                <c:pt idx="22">
                  <c:v>3.9253556590167472E-2</c:v>
                </c:pt>
                <c:pt idx="23">
                  <c:v>3.4978416763515582E-2</c:v>
                </c:pt>
                <c:pt idx="24">
                  <c:v>3.3035171387764697E-2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567824"/>
        <c:axId val="399570568"/>
      </c:scatterChart>
      <c:valAx>
        <c:axId val="399567824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307517974009258"/>
              <c:y val="0.831250789456770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399570568"/>
        <c:crosses val="autoZero"/>
        <c:crossBetween val="midCat"/>
        <c:majorUnit val="10"/>
      </c:valAx>
      <c:valAx>
        <c:axId val="399570568"/>
        <c:scaling>
          <c:orientation val="minMax"/>
          <c:max val="0.12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ск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6096496860861493E-2"/>
              <c:y val="6.2381555444024586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39956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Миттєва потужність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ск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Вт/м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</a:p>
        </c:rich>
      </c:tx>
      <c:layout>
        <c:manualLayout>
          <c:xMode val="edge"/>
          <c:yMode val="edge"/>
          <c:x val="0.38236451469190358"/>
          <c:y val="3.898738589223376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73671508897137"/>
          <c:y val="0.10906787034652685"/>
          <c:w val="0.82330500918219474"/>
          <c:h val="0.731240506443990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'd5L5x1-V15-Vp3-a70-I700-b70'!$M$4</c:f>
              <c:strCache>
                <c:ptCount val="1"/>
                <c:pt idx="0">
                  <c:v>Миттєва потуж-ність СК Qск,  Вт/м2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940667440630964"/>
                  <c:y val="0.7932604969376723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Q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ск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4E-05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- 0,0257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+ 3,8705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- 2,6813</a:t>
                    </a:r>
                    <a:endParaRPr lang="en-US" sz="1400" b="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'd5L5x1-V15-Vp3-a70-I700-b70'!$C$5:$C$29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'd5L5x1-V15-Vp3-a70-I700-b70'!$M$5:$M$29</c:f>
              <c:numCache>
                <c:formatCode>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5.815277777778066</c:v>
                </c:pt>
                <c:pt idx="5">
                  <c:v>11.630555555555512</c:v>
                </c:pt>
                <c:pt idx="6">
                  <c:v>11.63055555555551</c:v>
                </c:pt>
                <c:pt idx="7">
                  <c:v>17.445833333333578</c:v>
                </c:pt>
                <c:pt idx="8">
                  <c:v>17.445833333333574</c:v>
                </c:pt>
                <c:pt idx="9">
                  <c:v>23.26111111111102</c:v>
                </c:pt>
                <c:pt idx="10">
                  <c:v>17.445833333333582</c:v>
                </c:pt>
                <c:pt idx="11">
                  <c:v>29.076388888888467</c:v>
                </c:pt>
                <c:pt idx="12">
                  <c:v>29.076388888888474</c:v>
                </c:pt>
                <c:pt idx="13">
                  <c:v>29.076388888888474</c:v>
                </c:pt>
                <c:pt idx="14">
                  <c:v>40.706944444444602</c:v>
                </c:pt>
                <c:pt idx="15">
                  <c:v>34.891666666666538</c:v>
                </c:pt>
                <c:pt idx="16">
                  <c:v>46.522222222222041</c:v>
                </c:pt>
                <c:pt idx="17">
                  <c:v>46.522222222222041</c:v>
                </c:pt>
                <c:pt idx="18">
                  <c:v>46.522222222222041</c:v>
                </c:pt>
                <c:pt idx="19">
                  <c:v>58.152777777777551</c:v>
                </c:pt>
                <c:pt idx="20">
                  <c:v>58.152777777777558</c:v>
                </c:pt>
                <c:pt idx="21">
                  <c:v>63.968055555555615</c:v>
                </c:pt>
                <c:pt idx="22">
                  <c:v>69.783333333333076</c:v>
                </c:pt>
                <c:pt idx="23">
                  <c:v>75.598611111110515</c:v>
                </c:pt>
                <c:pt idx="24">
                  <c:v>81.413888888889204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570960"/>
        <c:axId val="399573312"/>
      </c:scatterChart>
      <c:valAx>
        <c:axId val="399570960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5042312850299149"/>
              <c:y val="0.8536886896368656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399573312"/>
        <c:crosses val="autoZero"/>
        <c:crossBetween val="midCat"/>
        <c:majorUnit val="10"/>
      </c:valAx>
      <c:valAx>
        <c:axId val="39957331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ск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Вт/м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7.9907385474749636E-3"/>
              <c:y val="4.396751516416549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39957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Питома теплова потужність ССТ </a:t>
            </a:r>
            <a:r>
              <a:rPr lang="en-US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uk-UA" sz="1400" b="1" i="0" baseline="-25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 Дж/м</a:t>
            </a:r>
            <a:r>
              <a:rPr lang="uk-UA" sz="1400" b="1" i="0" baseline="30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 що 5 хвилин</a:t>
            </a:r>
            <a:endParaRPr lang="uk-UA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932669533536873"/>
          <c:y val="2.082658889760712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17594025864589"/>
          <c:y val="0.11442927587260812"/>
          <c:w val="0.80821608698092473"/>
          <c:h val="0.67620876436636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'd5L5x1-V15-Vp3-a70-I700-b70'!$N$4</c:f>
              <c:strCache>
                <c:ptCount val="1"/>
                <c:pt idx="0">
                  <c:v>Накопичення тепла ССТ Qсст, кДж/м2, що 5 хв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'd5L5x1-V15-Vp3-a70-I700-b70'!$C$5:$C$29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'd5L5x1-V15-Vp3-a70-I700-b70'!$N$5:$N$29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5.2337500000002608</c:v>
                </c:pt>
                <c:pt idx="5">
                  <c:v>5.2337499999997021</c:v>
                </c:pt>
                <c:pt idx="6">
                  <c:v>0</c:v>
                </c:pt>
                <c:pt idx="7">
                  <c:v>5.2337500000002608</c:v>
                </c:pt>
                <c:pt idx="8">
                  <c:v>0</c:v>
                </c:pt>
                <c:pt idx="9">
                  <c:v>5.2337499999997021</c:v>
                </c:pt>
                <c:pt idx="10">
                  <c:v>-5.2337499999997021</c:v>
                </c:pt>
                <c:pt idx="11">
                  <c:v>10.467499999999404</c:v>
                </c:pt>
                <c:pt idx="12">
                  <c:v>0</c:v>
                </c:pt>
                <c:pt idx="13">
                  <c:v>0</c:v>
                </c:pt>
                <c:pt idx="14">
                  <c:v>10.467500000000522</c:v>
                </c:pt>
                <c:pt idx="15">
                  <c:v>-5.2337500000002608</c:v>
                </c:pt>
                <c:pt idx="16">
                  <c:v>10.467499999999962</c:v>
                </c:pt>
                <c:pt idx="17">
                  <c:v>0</c:v>
                </c:pt>
                <c:pt idx="18">
                  <c:v>0</c:v>
                </c:pt>
                <c:pt idx="19">
                  <c:v>10.467499999999962</c:v>
                </c:pt>
                <c:pt idx="20">
                  <c:v>0</c:v>
                </c:pt>
                <c:pt idx="21">
                  <c:v>5.2337500000002608</c:v>
                </c:pt>
                <c:pt idx="22">
                  <c:v>5.2337499999997021</c:v>
                </c:pt>
                <c:pt idx="23">
                  <c:v>5.2337499999997021</c:v>
                </c:pt>
                <c:pt idx="24">
                  <c:v>5.2337500000008186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568216"/>
        <c:axId val="399563904"/>
      </c:barChart>
      <c:catAx>
        <c:axId val="399568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395414408152164"/>
              <c:y val="0.7960795852560690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399563904"/>
        <c:crosses val="autoZero"/>
        <c:auto val="1"/>
        <c:lblAlgn val="ctr"/>
        <c:lblOffset val="100"/>
        <c:noMultiLvlLbl val="0"/>
      </c:catAx>
      <c:valAx>
        <c:axId val="399563904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Дж/м</a:t>
                </a:r>
                <a:r>
                  <a:rPr lang="uk-UA" sz="1400" b="0" i="0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8.5851275946937991E-3"/>
              <c:y val="3.8337430292255836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399568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ККД ССТ </a:t>
            </a:r>
            <a:r>
              <a:rPr lang="el-GR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η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 в цілому (що 5 хвилин)</a:t>
            </a:r>
          </a:p>
        </c:rich>
      </c:tx>
      <c:layout>
        <c:manualLayout>
          <c:xMode val="edge"/>
          <c:yMode val="edge"/>
          <c:x val="0.38457240904941487"/>
          <c:y val="3.504179723031842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4340443351794091E-2"/>
          <c:y val="0.11053502662164884"/>
          <c:w val="0.8949297755084048"/>
          <c:h val="0.727625214642504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'd5L5x1-V15-Vp3-a70-I700-b70'!$R$4</c:f>
              <c:strCache>
                <c:ptCount val="1"/>
                <c:pt idx="0">
                  <c:v>ηсст в цілому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invertIfNegative val="0"/>
          <c:cat>
            <c:numRef>
              <c:f>'d5L5x1-V15-Vp3-a70-I700-b70'!$C$5:$C$29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'd5L5x1-V15-Vp3-a70-I700-b70'!$R$5:$R$29</c:f>
              <c:numCache>
                <c:formatCode>0.00</c:formatCode>
                <c:ptCount val="25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2.492261904762029E-2</c:v>
                </c:pt>
                <c:pt idx="5">
                  <c:v>2.4922619047617629E-2</c:v>
                </c:pt>
                <c:pt idx="6">
                  <c:v>0</c:v>
                </c:pt>
                <c:pt idx="7">
                  <c:v>2.492261904762029E-2</c:v>
                </c:pt>
                <c:pt idx="8">
                  <c:v>0</c:v>
                </c:pt>
                <c:pt idx="9">
                  <c:v>2.4922619047617629E-2</c:v>
                </c:pt>
                <c:pt idx="10">
                  <c:v>-2.4922619047617629E-2</c:v>
                </c:pt>
                <c:pt idx="11">
                  <c:v>4.9845238095235257E-2</c:v>
                </c:pt>
                <c:pt idx="12">
                  <c:v>0</c:v>
                </c:pt>
                <c:pt idx="13">
                  <c:v>0</c:v>
                </c:pt>
                <c:pt idx="14">
                  <c:v>4.9845238095240579E-2</c:v>
                </c:pt>
                <c:pt idx="15">
                  <c:v>-2.492261904762029E-2</c:v>
                </c:pt>
                <c:pt idx="16">
                  <c:v>4.9845238095237915E-2</c:v>
                </c:pt>
                <c:pt idx="17">
                  <c:v>0</c:v>
                </c:pt>
                <c:pt idx="18">
                  <c:v>0</c:v>
                </c:pt>
                <c:pt idx="19">
                  <c:v>4.9845238095237915E-2</c:v>
                </c:pt>
                <c:pt idx="20">
                  <c:v>0</c:v>
                </c:pt>
                <c:pt idx="21">
                  <c:v>2.492261904762029E-2</c:v>
                </c:pt>
                <c:pt idx="22">
                  <c:v>2.4922619047617629E-2</c:v>
                </c:pt>
                <c:pt idx="23">
                  <c:v>2.4922619047617629E-2</c:v>
                </c:pt>
                <c:pt idx="24">
                  <c:v>2.4922619047622944E-2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9571352"/>
        <c:axId val="399574488"/>
      </c:barChart>
      <c:catAx>
        <c:axId val="399571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5466312780149742"/>
              <c:y val="0.8537004965634207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399574488"/>
        <c:crosses val="autoZero"/>
        <c:auto val="1"/>
        <c:lblAlgn val="ctr"/>
        <c:lblOffset val="100"/>
        <c:noMultiLvlLbl val="1"/>
      </c:catAx>
      <c:valAx>
        <c:axId val="399574488"/>
        <c:scaling>
          <c:orientation val="minMax"/>
          <c:max val="6.000000000000001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478590528882705E-2"/>
              <c:y val="4.33258252527194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399571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Накопичення тепла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кДж/м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баком акумулятором</a:t>
            </a:r>
            <a:r>
              <a:rPr lang="uk-UA" sz="1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впродовж експерименту</a:t>
            </a:r>
            <a:endParaRPr lang="uk-UA" sz="14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4154406236031256"/>
          <c:y val="9.096501139703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615420613312418"/>
          <c:y val="0.15199416687666148"/>
          <c:w val="0.83046697688115267"/>
          <c:h val="0.665710834949904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'd5L5x1-V15-Vp3-a70-I700-b70'!$P$4</c:f>
              <c:strCache>
                <c:ptCount val="1"/>
                <c:pt idx="0">
                  <c:v>Q, кДж/м2, кількість ви-промінюван-ня, що надхо-дила з нако-пиченням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53432509696954433"/>
                  <c:y val="0.7104592014195463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Q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сст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-3E-14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- 9E-13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+ 90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- 90</a:t>
                    </a:r>
                    <a:endParaRPr lang="en-US" sz="1400" b="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cat>
            <c:numRef>
              <c:f>'d5L5x1-V15-Vp3-a70-I700-b70'!$C$5:$C$29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'd5L5x1-V15-Vp3-a70-I700-b70'!$P$5:$P$29</c:f>
              <c:numCache>
                <c:formatCode>0</c:formatCode>
                <c:ptCount val="25"/>
                <c:pt idx="0">
                  <c:v>0</c:v>
                </c:pt>
                <c:pt idx="1">
                  <c:v>210</c:v>
                </c:pt>
                <c:pt idx="2">
                  <c:v>420</c:v>
                </c:pt>
                <c:pt idx="3">
                  <c:v>630</c:v>
                </c:pt>
                <c:pt idx="4">
                  <c:v>840</c:v>
                </c:pt>
                <c:pt idx="5">
                  <c:v>1050</c:v>
                </c:pt>
                <c:pt idx="6">
                  <c:v>1260</c:v>
                </c:pt>
                <c:pt idx="7">
                  <c:v>1470</c:v>
                </c:pt>
                <c:pt idx="8">
                  <c:v>1680</c:v>
                </c:pt>
                <c:pt idx="9">
                  <c:v>1890</c:v>
                </c:pt>
                <c:pt idx="10">
                  <c:v>2100</c:v>
                </c:pt>
                <c:pt idx="11">
                  <c:v>2310</c:v>
                </c:pt>
                <c:pt idx="12">
                  <c:v>2520</c:v>
                </c:pt>
                <c:pt idx="13">
                  <c:v>2730</c:v>
                </c:pt>
                <c:pt idx="14">
                  <c:v>2940</c:v>
                </c:pt>
                <c:pt idx="15">
                  <c:v>3150</c:v>
                </c:pt>
                <c:pt idx="16">
                  <c:v>3360</c:v>
                </c:pt>
                <c:pt idx="17">
                  <c:v>3570</c:v>
                </c:pt>
                <c:pt idx="18">
                  <c:v>3780</c:v>
                </c:pt>
                <c:pt idx="19">
                  <c:v>3990</c:v>
                </c:pt>
                <c:pt idx="20">
                  <c:v>4200</c:v>
                </c:pt>
                <c:pt idx="21">
                  <c:v>4410</c:v>
                </c:pt>
                <c:pt idx="22">
                  <c:v>4620</c:v>
                </c:pt>
                <c:pt idx="23">
                  <c:v>4830</c:v>
                </c:pt>
                <c:pt idx="24">
                  <c:v>5040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571744"/>
        <c:axId val="399562336"/>
      </c:barChart>
      <c:catAx>
        <c:axId val="39957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579942695179908"/>
              <c:y val="0.853213786570542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399562336"/>
        <c:crosses val="autoZero"/>
        <c:auto val="1"/>
        <c:lblAlgn val="ctr"/>
        <c:lblOffset val="100"/>
        <c:noMultiLvlLbl val="0"/>
      </c:catAx>
      <c:valAx>
        <c:axId val="399562336"/>
        <c:scaling>
          <c:orientation val="minMax"/>
          <c:max val="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кДж/м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5210782222892647E-3"/>
              <c:y val="7.942541381529053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22225"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39957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ККД ССТ </a:t>
            </a:r>
            <a:r>
              <a:rPr lang="el-GR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η</a:t>
            </a:r>
            <a:r>
              <a:rPr lang="uk-UA" sz="1400" b="1" i="0" u="none" strike="noStrike" baseline="-25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в цілому (за накопиченням теплової енергї в баку акумуляторі)</a:t>
            </a:r>
            <a:endParaRPr lang="uk-UA" sz="14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6636324263228425"/>
          <c:y val="5.527721204632060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8965930538873801E-2"/>
          <c:y val="0.15623852062542198"/>
          <c:w val="0.87689225720062847"/>
          <c:h val="0.683268336273649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'd5L5x1-V15-Vp3-a70-I700-b70'!$S$4</c:f>
              <c:strCache>
                <c:ptCount val="1"/>
                <c:pt idx="0">
                  <c:v>ηсст       (за накопи-ченням)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invertIfNegative val="0"/>
          <c:cat>
            <c:numRef>
              <c:f>'d5L5x1-V15-Vp3-a70-I700-b70'!$C$5:$C$29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'd5L5x1-V15-Vp3-a70-I700-b70'!$S$5:$S$29</c:f>
              <c:numCache>
                <c:formatCode>0.00</c:formatCode>
                <c:ptCount val="25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6.2306547619050724E-3</c:v>
                </c:pt>
                <c:pt idx="5">
                  <c:v>9.9690476190475823E-3</c:v>
                </c:pt>
                <c:pt idx="6">
                  <c:v>8.3075396825396525E-3</c:v>
                </c:pt>
                <c:pt idx="7">
                  <c:v>1.0681122448979743E-2</c:v>
                </c:pt>
                <c:pt idx="8">
                  <c:v>9.3459821428572756E-3</c:v>
                </c:pt>
                <c:pt idx="9">
                  <c:v>1.1076719576719537E-2</c:v>
                </c:pt>
                <c:pt idx="10">
                  <c:v>7.4767857142858211E-3</c:v>
                </c:pt>
                <c:pt idx="11">
                  <c:v>1.1328463203463044E-2</c:v>
                </c:pt>
                <c:pt idx="12">
                  <c:v>1.0384424603174456E-2</c:v>
                </c:pt>
                <c:pt idx="13">
                  <c:v>9.5856227106225749E-3</c:v>
                </c:pt>
                <c:pt idx="14">
                  <c:v>1.2461309523809576E-2</c:v>
                </c:pt>
                <c:pt idx="15">
                  <c:v>9.9690476190475857E-3</c:v>
                </c:pt>
                <c:pt idx="16">
                  <c:v>1.2461309523809479E-2</c:v>
                </c:pt>
                <c:pt idx="17">
                  <c:v>1.1728291316526569E-2</c:v>
                </c:pt>
                <c:pt idx="18">
                  <c:v>1.1076719576719537E-2</c:v>
                </c:pt>
                <c:pt idx="19">
                  <c:v>1.3117167919799453E-2</c:v>
                </c:pt>
                <c:pt idx="20">
                  <c:v>1.2461309523809479E-2</c:v>
                </c:pt>
                <c:pt idx="21">
                  <c:v>1.3054705215419519E-2</c:v>
                </c:pt>
                <c:pt idx="22">
                  <c:v>1.3594155844155797E-2</c:v>
                </c:pt>
                <c:pt idx="23">
                  <c:v>1.408669772256718E-2</c:v>
                </c:pt>
                <c:pt idx="24">
                  <c:v>1.4538194444444505E-2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9570176"/>
        <c:axId val="399562728"/>
      </c:barChart>
      <c:catAx>
        <c:axId val="39957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482279775662703"/>
              <c:y val="0.8462302854078270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399562728"/>
        <c:crosses val="autoZero"/>
        <c:auto val="1"/>
        <c:lblAlgn val="ctr"/>
        <c:lblOffset val="100"/>
        <c:noMultiLvlLbl val="0"/>
      </c:catAx>
      <c:valAx>
        <c:axId val="399562728"/>
        <c:scaling>
          <c:orientation val="minMax"/>
          <c:max val="2.0000000000000004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75159219596879E-2"/>
              <c:y val="0.1082357560589422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39957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коефіцієнта тепловтрат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K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к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Вт/(м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К),</a:t>
            </a:r>
            <a:r>
              <a:rPr lang="uk-UA" sz="1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сонячного колектора впродовж експерименту</a:t>
            </a:r>
            <a:endParaRPr lang="uk-UA" sz="14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5416202339624843"/>
          <c:y val="3.651767875639413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0863599677159"/>
          <c:y val="0.1459162622607946"/>
          <c:w val="0.83319468469593538"/>
          <c:h val="0.692799802903981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'd5L5x1-V15-Vp3-a70-I700-b70'!$AC$4</c:f>
              <c:strCache>
                <c:ptCount val="1"/>
                <c:pt idx="0">
                  <c:v>Kк', Вт/(м2К)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8.3892150574769356E-2"/>
                  <c:y val="0.745303294234095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uk-UA"/>
                </a:p>
              </c:txPr>
            </c:trendlineLbl>
          </c:trendline>
          <c:xVal>
            <c:numRef>
              <c:f>'d5L5x1-V15-Vp3-a70-I700-b70'!$C$5:$C$29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'd5L5x1-V15-Vp3-a70-I700-b70'!$AC$5:$AC$29</c:f>
              <c:numCache>
                <c:formatCode>0.000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564296"/>
        <c:axId val="399573704"/>
      </c:scatterChart>
      <c:valAx>
        <c:axId val="399564296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569667849136763"/>
              <c:y val="0.8536602096707345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399573704"/>
        <c:crosses val="autoZero"/>
        <c:crossBetween val="midCat"/>
        <c:majorUnit val="10"/>
      </c:valAx>
      <c:valAx>
        <c:axId val="399573704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Вт/(м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К)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6.7319189029117453E-3"/>
              <c:y val="7.0038796852792573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399564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розрахункової інтенсивності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I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ск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Вт/м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сонячного колектора впродовж експерименту</a:t>
            </a:r>
          </a:p>
        </c:rich>
      </c:tx>
      <c:layout>
        <c:manualLayout>
          <c:xMode val="edge"/>
          <c:yMode val="edge"/>
          <c:x val="0.17783594312008602"/>
          <c:y val="4.39585492801874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11799330796509"/>
          <c:y val="0.15820194802586102"/>
          <c:w val="0.85104536239641304"/>
          <c:h val="0.679288014233619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'd5L5x1-V15-Vp4-a50-I500-b90'!$AD$4</c:f>
              <c:strCache>
                <c:ptCount val="1"/>
                <c:pt idx="0">
                  <c:v>I', Вт/м2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0.27297725370965614"/>
                  <c:y val="0.743816266647714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uk-UA"/>
                </a:p>
              </c:txPr>
            </c:trendlineLbl>
          </c:trendline>
          <c:xVal>
            <c:numRef>
              <c:f>'d5L5x1-V15-Vp4-a50-I500-b90'!$C$5:$C$29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'd5L5x1-V15-Vp4-a50-I500-b90'!$AD$5:$AD$29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21.194444444443342</c:v>
                </c:pt>
                <c:pt idx="6">
                  <c:v>66.185185185183215</c:v>
                </c:pt>
                <c:pt idx="7">
                  <c:v>114.73148148147872</c:v>
                </c:pt>
                <c:pt idx="8">
                  <c:v>154.38888888888664</c:v>
                </c:pt>
                <c:pt idx="9">
                  <c:v>206.96913580246661</c:v>
                </c:pt>
                <c:pt idx="10">
                  <c:v>238.14814814814693</c:v>
                </c:pt>
                <c:pt idx="11">
                  <c:v>305.42901234567699</c:v>
                </c:pt>
                <c:pt idx="12">
                  <c:v>383.85493827160263</c:v>
                </c:pt>
                <c:pt idx="13">
                  <c:v>424.40123456789797</c:v>
                </c:pt>
                <c:pt idx="14">
                  <c:v>534.00617283950533</c:v>
                </c:pt>
                <c:pt idx="15">
                  <c:v>588.36419753086182</c:v>
                </c:pt>
                <c:pt idx="16">
                  <c:v>616.87654320987406</c:v>
                </c:pt>
                <c:pt idx="17">
                  <c:v>659.20061728394865</c:v>
                </c:pt>
                <c:pt idx="18">
                  <c:v>705.08024691357741</c:v>
                </c:pt>
                <c:pt idx="19">
                  <c:v>707.74691358024404</c:v>
                </c:pt>
                <c:pt idx="20">
                  <c:v>750.07098765432022</c:v>
                </c:pt>
                <c:pt idx="21">
                  <c:v>778.58333333333098</c:v>
                </c:pt>
                <c:pt idx="22">
                  <c:v>793.28395061728213</c:v>
                </c:pt>
                <c:pt idx="23">
                  <c:v>833.83024691357753</c:v>
                </c:pt>
                <c:pt idx="24">
                  <c:v>846.75308641974993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757216"/>
        <c:axId val="602756824"/>
      </c:scatterChart>
      <c:valAx>
        <c:axId val="602757216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5032484334022937"/>
              <c:y val="0.856041866076183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602756824"/>
        <c:crosses val="autoZero"/>
        <c:crossBetween val="midCat"/>
        <c:majorUnit val="10"/>
      </c:valAx>
      <c:valAx>
        <c:axId val="602756824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ск</a:t>
                </a: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Вт/м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2674810295951528E-3"/>
              <c:y val="8.2811907251845354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60275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розрахункової інтенсивності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I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ск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Вт/м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сонячного колектора впродовж експерименту</a:t>
            </a:r>
          </a:p>
        </c:rich>
      </c:tx>
      <c:layout>
        <c:manualLayout>
          <c:xMode val="edge"/>
          <c:yMode val="edge"/>
          <c:x val="0.17783594312008602"/>
          <c:y val="4.39585492801874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11799330796509"/>
          <c:y val="0.15820194802586102"/>
          <c:w val="0.85104536239641304"/>
          <c:h val="0.679288014233619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'd5L5x1-V15-Vp3-a70-I700-b70'!$AD$4</c:f>
              <c:strCache>
                <c:ptCount val="1"/>
                <c:pt idx="0">
                  <c:v>I', Вт/м2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0.27297725370965614"/>
                  <c:y val="0.743816266647714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uk-UA"/>
                </a:p>
              </c:txPr>
            </c:trendlineLbl>
          </c:trendline>
          <c:xVal>
            <c:numRef>
              <c:f>'d5L5x1-V15-Vp3-a70-I700-b70'!$C$5:$C$29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'd5L5x1-V15-Vp3-a70-I700-b70'!$AD$5:$AD$29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7.7253086419743822</c:v>
                </c:pt>
                <c:pt idx="12">
                  <c:v>7.7253086419743981</c:v>
                </c:pt>
                <c:pt idx="13">
                  <c:v>5.9475308641965956</c:v>
                </c:pt>
                <c:pt idx="14">
                  <c:v>31.793209876543578</c:v>
                </c:pt>
                <c:pt idx="15">
                  <c:v>20.648148148147875</c:v>
                </c:pt>
                <c:pt idx="16">
                  <c:v>40.271604938271217</c:v>
                </c:pt>
                <c:pt idx="17">
                  <c:v>43.827160493826732</c:v>
                </c:pt>
                <c:pt idx="18">
                  <c:v>42.93827160493786</c:v>
                </c:pt>
                <c:pt idx="19">
                  <c:v>71.450617283950109</c:v>
                </c:pt>
                <c:pt idx="20">
                  <c:v>73.228395061727895</c:v>
                </c:pt>
                <c:pt idx="21">
                  <c:v>84.373456790123583</c:v>
                </c:pt>
                <c:pt idx="22">
                  <c:v>91.074074074073508</c:v>
                </c:pt>
                <c:pt idx="23">
                  <c:v>108.44135802469</c:v>
                </c:pt>
                <c:pt idx="24">
                  <c:v>120.475308641976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563512"/>
        <c:axId val="399572136"/>
      </c:scatterChart>
      <c:valAx>
        <c:axId val="399563512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5032484334022937"/>
              <c:y val="0.856041866076183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399572136"/>
        <c:crosses val="autoZero"/>
        <c:crossBetween val="midCat"/>
        <c:majorUnit val="10"/>
      </c:valAx>
      <c:valAx>
        <c:axId val="399572136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ск</a:t>
                </a: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Вт/м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2674810295951528E-3"/>
              <c:y val="8.2811907251845354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399563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Температури теплоносія на вході і виході СК та температура оточуючого середовища впродовж експерименту</a:t>
            </a:r>
          </a:p>
        </c:rich>
      </c:tx>
      <c:layout>
        <c:manualLayout>
          <c:xMode val="edge"/>
          <c:yMode val="edge"/>
          <c:x val="0.12118171607501446"/>
          <c:y val="3.486616609674549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12239915650874"/>
          <c:y val="0.14411720010131038"/>
          <c:w val="0.75368446653038901"/>
          <c:h val="0.624978459081261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'd5L5x1-V15-Vp5-a30-I700-b70'!$D$4</c:f>
              <c:strCache>
                <c:ptCount val="1"/>
                <c:pt idx="0">
                  <c:v>Tin
(287FE6EF05000002)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8553072385418853"/>
                  <c:y val="0.4304190663010979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вх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+ 4E-05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+ 0,0116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+ 12,227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'd5L5x1-V15-Vp5-a30-I700-b70'!$C$5:$C$29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45.017000000000003</c:v>
                </c:pt>
                <c:pt idx="10">
                  <c:v>50.017000000000003</c:v>
                </c:pt>
                <c:pt idx="11">
                  <c:v>55.017000000000003</c:v>
                </c:pt>
                <c:pt idx="12">
                  <c:v>60.017000000000003</c:v>
                </c:pt>
                <c:pt idx="13">
                  <c:v>65.016999999999996</c:v>
                </c:pt>
                <c:pt idx="14">
                  <c:v>70.016999999999996</c:v>
                </c:pt>
                <c:pt idx="15">
                  <c:v>75.016999999999996</c:v>
                </c:pt>
                <c:pt idx="16">
                  <c:v>80.016999999999996</c:v>
                </c:pt>
                <c:pt idx="17">
                  <c:v>85.016999999999996</c:v>
                </c:pt>
                <c:pt idx="18">
                  <c:v>90.016999999999996</c:v>
                </c:pt>
                <c:pt idx="19">
                  <c:v>95.016999999999996</c:v>
                </c:pt>
                <c:pt idx="20">
                  <c:v>100.017</c:v>
                </c:pt>
                <c:pt idx="21">
                  <c:v>105.017</c:v>
                </c:pt>
                <c:pt idx="22">
                  <c:v>110.017</c:v>
                </c:pt>
                <c:pt idx="23">
                  <c:v>115.017</c:v>
                </c:pt>
                <c:pt idx="24">
                  <c:v>120.017</c:v>
                </c:pt>
              </c:numCache>
            </c:numRef>
          </c:xVal>
          <c:yVal>
            <c:numRef>
              <c:f>'d5L5x1-V15-Vp5-a30-I700-b70'!$D$5:$D$29</c:f>
              <c:numCache>
                <c:formatCode>General</c:formatCode>
                <c:ptCount val="25"/>
                <c:pt idx="0">
                  <c:v>12.45</c:v>
                </c:pt>
                <c:pt idx="1">
                  <c:v>13.3</c:v>
                </c:pt>
                <c:pt idx="2">
                  <c:v>14</c:v>
                </c:pt>
                <c:pt idx="3">
                  <c:v>14.55</c:v>
                </c:pt>
                <c:pt idx="4">
                  <c:v>15.25</c:v>
                </c:pt>
                <c:pt idx="5">
                  <c:v>15.7</c:v>
                </c:pt>
                <c:pt idx="6">
                  <c:v>16.350000000000001</c:v>
                </c:pt>
                <c:pt idx="7">
                  <c:v>16.75</c:v>
                </c:pt>
                <c:pt idx="8">
                  <c:v>17.25</c:v>
                </c:pt>
                <c:pt idx="9">
                  <c:v>17.45</c:v>
                </c:pt>
                <c:pt idx="10">
                  <c:v>17.55</c:v>
                </c:pt>
                <c:pt idx="11">
                  <c:v>17.649999999999999</c:v>
                </c:pt>
                <c:pt idx="12">
                  <c:v>17.7</c:v>
                </c:pt>
                <c:pt idx="13">
                  <c:v>17.75</c:v>
                </c:pt>
                <c:pt idx="14">
                  <c:v>17.649999999999999</c:v>
                </c:pt>
                <c:pt idx="15">
                  <c:v>17.600000000000001</c:v>
                </c:pt>
                <c:pt idx="16">
                  <c:v>17.55</c:v>
                </c:pt>
                <c:pt idx="17">
                  <c:v>17.600000000000001</c:v>
                </c:pt>
                <c:pt idx="18">
                  <c:v>17.7</c:v>
                </c:pt>
                <c:pt idx="19">
                  <c:v>17.75</c:v>
                </c:pt>
                <c:pt idx="20">
                  <c:v>17.75</c:v>
                </c:pt>
                <c:pt idx="21">
                  <c:v>17.75</c:v>
                </c:pt>
                <c:pt idx="22">
                  <c:v>17.75</c:v>
                </c:pt>
                <c:pt idx="23">
                  <c:v>17.75</c:v>
                </c:pt>
                <c:pt idx="24">
                  <c:v>17.75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'd5L5x1-V15-Vp5-a30-I700-b70'!$E$4</c:f>
              <c:strCache>
                <c:ptCount val="1"/>
                <c:pt idx="0">
                  <c:v>Tout
(283BB0F005000000)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7.0549151777613422E-2"/>
                  <c:y val="0.446383625674513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вих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= -2E-09x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5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+ 1E-06x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- 0,0003x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+ 0,0213x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- 0,4783x + 11,675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'd5L5x1-V15-Vp5-a30-I700-b70'!$C$5:$C$29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45.017000000000003</c:v>
                </c:pt>
                <c:pt idx="10">
                  <c:v>50.017000000000003</c:v>
                </c:pt>
                <c:pt idx="11">
                  <c:v>55.017000000000003</c:v>
                </c:pt>
                <c:pt idx="12">
                  <c:v>60.017000000000003</c:v>
                </c:pt>
                <c:pt idx="13">
                  <c:v>65.016999999999996</c:v>
                </c:pt>
                <c:pt idx="14">
                  <c:v>70.016999999999996</c:v>
                </c:pt>
                <c:pt idx="15">
                  <c:v>75.016999999999996</c:v>
                </c:pt>
                <c:pt idx="16">
                  <c:v>80.016999999999996</c:v>
                </c:pt>
                <c:pt idx="17">
                  <c:v>85.016999999999996</c:v>
                </c:pt>
                <c:pt idx="18">
                  <c:v>90.016999999999996</c:v>
                </c:pt>
                <c:pt idx="19">
                  <c:v>95.016999999999996</c:v>
                </c:pt>
                <c:pt idx="20">
                  <c:v>100.017</c:v>
                </c:pt>
                <c:pt idx="21">
                  <c:v>105.017</c:v>
                </c:pt>
                <c:pt idx="22">
                  <c:v>110.017</c:v>
                </c:pt>
                <c:pt idx="23">
                  <c:v>115.017</c:v>
                </c:pt>
                <c:pt idx="24">
                  <c:v>120.017</c:v>
                </c:pt>
              </c:numCache>
            </c:numRef>
          </c:xVal>
          <c:yVal>
            <c:numRef>
              <c:f>'d5L5x1-V15-Vp5-a30-I700-b70'!$E$5:$E$29</c:f>
              <c:numCache>
                <c:formatCode>General</c:formatCode>
                <c:ptCount val="25"/>
                <c:pt idx="0">
                  <c:v>14.4</c:v>
                </c:pt>
                <c:pt idx="1">
                  <c:v>15.3</c:v>
                </c:pt>
                <c:pt idx="2">
                  <c:v>17.7</c:v>
                </c:pt>
                <c:pt idx="3">
                  <c:v>21.65</c:v>
                </c:pt>
                <c:pt idx="4">
                  <c:v>24.75</c:v>
                </c:pt>
                <c:pt idx="5">
                  <c:v>28.45</c:v>
                </c:pt>
                <c:pt idx="6">
                  <c:v>30.35</c:v>
                </c:pt>
                <c:pt idx="7">
                  <c:v>31.4</c:v>
                </c:pt>
                <c:pt idx="8">
                  <c:v>33.200000000000003</c:v>
                </c:pt>
                <c:pt idx="9">
                  <c:v>34.700000000000003</c:v>
                </c:pt>
                <c:pt idx="10">
                  <c:v>36.299999999999997</c:v>
                </c:pt>
                <c:pt idx="11">
                  <c:v>36.65</c:v>
                </c:pt>
                <c:pt idx="12">
                  <c:v>37.299999999999997</c:v>
                </c:pt>
                <c:pt idx="13">
                  <c:v>37.75</c:v>
                </c:pt>
                <c:pt idx="14">
                  <c:v>39.5</c:v>
                </c:pt>
                <c:pt idx="15">
                  <c:v>39.6</c:v>
                </c:pt>
                <c:pt idx="16">
                  <c:v>39.700000000000003</c:v>
                </c:pt>
                <c:pt idx="17">
                  <c:v>39.299999999999997</c:v>
                </c:pt>
                <c:pt idx="18">
                  <c:v>38.15</c:v>
                </c:pt>
                <c:pt idx="19">
                  <c:v>38.450000000000003</c:v>
                </c:pt>
                <c:pt idx="20">
                  <c:v>38.450000000000003</c:v>
                </c:pt>
                <c:pt idx="21">
                  <c:v>38.450000000000003</c:v>
                </c:pt>
                <c:pt idx="22">
                  <c:v>38.450000000000003</c:v>
                </c:pt>
                <c:pt idx="23">
                  <c:v>38.450000000000003</c:v>
                </c:pt>
                <c:pt idx="24">
                  <c:v>38.450000000000003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'd5L5x1-V15-Vp5-a30-I700-b70'!$I$4</c:f>
              <c:strCache>
                <c:ptCount val="1"/>
                <c:pt idx="0">
                  <c:v>Tpov1
(28F24BEF0500007D)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2099935553051617"/>
                  <c:y val="0.4347377838243338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пов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9E-06</a:t>
                    </a:r>
                    <a:r>
                      <a:rPr lang="el-GR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- 0,0016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+ 0,118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+ 14,2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'd5L5x1-V15-Vp5-a30-I700-b70'!$C$5:$C$29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45.017000000000003</c:v>
                </c:pt>
                <c:pt idx="10">
                  <c:v>50.017000000000003</c:v>
                </c:pt>
                <c:pt idx="11">
                  <c:v>55.017000000000003</c:v>
                </c:pt>
                <c:pt idx="12">
                  <c:v>60.017000000000003</c:v>
                </c:pt>
                <c:pt idx="13">
                  <c:v>65.016999999999996</c:v>
                </c:pt>
                <c:pt idx="14">
                  <c:v>70.016999999999996</c:v>
                </c:pt>
                <c:pt idx="15">
                  <c:v>75.016999999999996</c:v>
                </c:pt>
                <c:pt idx="16">
                  <c:v>80.016999999999996</c:v>
                </c:pt>
                <c:pt idx="17">
                  <c:v>85.016999999999996</c:v>
                </c:pt>
                <c:pt idx="18">
                  <c:v>90.016999999999996</c:v>
                </c:pt>
                <c:pt idx="19">
                  <c:v>95.016999999999996</c:v>
                </c:pt>
                <c:pt idx="20">
                  <c:v>100.017</c:v>
                </c:pt>
                <c:pt idx="21">
                  <c:v>105.017</c:v>
                </c:pt>
                <c:pt idx="22">
                  <c:v>110.017</c:v>
                </c:pt>
                <c:pt idx="23">
                  <c:v>115.017</c:v>
                </c:pt>
                <c:pt idx="24">
                  <c:v>120.017</c:v>
                </c:pt>
              </c:numCache>
            </c:numRef>
          </c:xVal>
          <c:yVal>
            <c:numRef>
              <c:f>'d5L5x1-V15-Vp5-a30-I700-b70'!$I$5:$I$29</c:f>
              <c:numCache>
                <c:formatCode>General</c:formatCode>
                <c:ptCount val="25"/>
                <c:pt idx="0">
                  <c:v>20.149999999999999</c:v>
                </c:pt>
                <c:pt idx="1">
                  <c:v>20.75</c:v>
                </c:pt>
                <c:pt idx="2">
                  <c:v>21.45</c:v>
                </c:pt>
                <c:pt idx="3">
                  <c:v>21.6</c:v>
                </c:pt>
                <c:pt idx="4">
                  <c:v>22.1</c:v>
                </c:pt>
                <c:pt idx="5">
                  <c:v>22.2</c:v>
                </c:pt>
                <c:pt idx="6">
                  <c:v>22.35</c:v>
                </c:pt>
                <c:pt idx="7">
                  <c:v>22.55</c:v>
                </c:pt>
                <c:pt idx="8">
                  <c:v>22.65</c:v>
                </c:pt>
                <c:pt idx="9">
                  <c:v>22.75</c:v>
                </c:pt>
                <c:pt idx="10">
                  <c:v>23.15</c:v>
                </c:pt>
                <c:pt idx="11">
                  <c:v>23.2</c:v>
                </c:pt>
                <c:pt idx="12">
                  <c:v>23.4</c:v>
                </c:pt>
                <c:pt idx="13">
                  <c:v>23.45</c:v>
                </c:pt>
                <c:pt idx="14">
                  <c:v>23.55</c:v>
                </c:pt>
                <c:pt idx="15">
                  <c:v>23.65</c:v>
                </c:pt>
                <c:pt idx="16">
                  <c:v>23.75</c:v>
                </c:pt>
                <c:pt idx="17">
                  <c:v>23.75</c:v>
                </c:pt>
                <c:pt idx="18">
                  <c:v>24.05</c:v>
                </c:pt>
                <c:pt idx="19">
                  <c:v>24.1</c:v>
                </c:pt>
                <c:pt idx="20">
                  <c:v>24.1</c:v>
                </c:pt>
                <c:pt idx="21">
                  <c:v>24.1</c:v>
                </c:pt>
                <c:pt idx="22">
                  <c:v>24.1</c:v>
                </c:pt>
                <c:pt idx="23">
                  <c:v>24.1</c:v>
                </c:pt>
                <c:pt idx="24">
                  <c:v>24.1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567432"/>
        <c:axId val="399564688"/>
      </c:scatterChart>
      <c:valAx>
        <c:axId val="399567432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</a:p>
            </c:rich>
          </c:tx>
          <c:layout>
            <c:manualLayout>
              <c:xMode val="edge"/>
              <c:yMode val="edge"/>
              <c:x val="0.88651271229706274"/>
              <c:y val="0.739191662638689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399564688"/>
        <c:crosses val="autoZero"/>
        <c:crossBetween val="midCat"/>
        <c:majorUnit val="10"/>
      </c:valAx>
      <c:valAx>
        <c:axId val="399564688"/>
        <c:scaling>
          <c:orientation val="minMax"/>
          <c:max val="44"/>
          <c:min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6.0455527236524156E-2"/>
              <c:y val="8.261202063859070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399567432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8744483253458961"/>
          <c:y val="0.29106641553932172"/>
          <c:w val="0.11255530438082048"/>
          <c:h val="0.2798595602431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температури в баку</a:t>
            </a:r>
            <a:r>
              <a:rPr lang="uk-UA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акамуляторі залежно від часу нагріву</a:t>
            </a:r>
            <a:endParaRPr lang="uk-UA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6398019877986603"/>
          <c:y val="2.687987422183542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4206667833502762E-2"/>
          <c:y val="0.12496938913953974"/>
          <c:w val="0.69130867318946176"/>
          <c:h val="0.623180123581792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'd5L5x1-V15-Vp5-a30-I700-b70'!$F$4</c:f>
              <c:strCache>
                <c:ptCount val="1"/>
                <c:pt idx="0">
                  <c:v>Tbak1
(28336BF00500008F)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7139091699714429"/>
                  <c:y val="0.566375896745944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бак1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= 1E-06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+ 0,0002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- 0,0011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+ 12,03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'd5L5x1-V15-Vp5-a30-I700-b70'!$C$5:$C$29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45.017000000000003</c:v>
                </c:pt>
                <c:pt idx="10">
                  <c:v>50.017000000000003</c:v>
                </c:pt>
                <c:pt idx="11">
                  <c:v>55.017000000000003</c:v>
                </c:pt>
                <c:pt idx="12">
                  <c:v>60.017000000000003</c:v>
                </c:pt>
                <c:pt idx="13">
                  <c:v>65.016999999999996</c:v>
                </c:pt>
                <c:pt idx="14">
                  <c:v>70.016999999999996</c:v>
                </c:pt>
                <c:pt idx="15">
                  <c:v>75.016999999999996</c:v>
                </c:pt>
                <c:pt idx="16">
                  <c:v>80.016999999999996</c:v>
                </c:pt>
                <c:pt idx="17">
                  <c:v>85.016999999999996</c:v>
                </c:pt>
                <c:pt idx="18">
                  <c:v>90.016999999999996</c:v>
                </c:pt>
                <c:pt idx="19">
                  <c:v>95.016999999999996</c:v>
                </c:pt>
                <c:pt idx="20">
                  <c:v>100.017</c:v>
                </c:pt>
                <c:pt idx="21">
                  <c:v>105.017</c:v>
                </c:pt>
                <c:pt idx="22">
                  <c:v>110.017</c:v>
                </c:pt>
                <c:pt idx="23">
                  <c:v>115.017</c:v>
                </c:pt>
                <c:pt idx="24">
                  <c:v>120.017</c:v>
                </c:pt>
              </c:numCache>
            </c:numRef>
          </c:xVal>
          <c:yVal>
            <c:numRef>
              <c:f>'d5L5x1-V15-Vp5-a30-I700-b70'!$F$5:$F$29</c:f>
              <c:numCache>
                <c:formatCode>General</c:formatCode>
                <c:ptCount val="25"/>
                <c:pt idx="0">
                  <c:v>11.65</c:v>
                </c:pt>
                <c:pt idx="1">
                  <c:v>11.7</c:v>
                </c:pt>
                <c:pt idx="2">
                  <c:v>11.7</c:v>
                </c:pt>
                <c:pt idx="3">
                  <c:v>11.7</c:v>
                </c:pt>
                <c:pt idx="4">
                  <c:v>11.7</c:v>
                </c:pt>
                <c:pt idx="5">
                  <c:v>11.75</c:v>
                </c:pt>
                <c:pt idx="6">
                  <c:v>11.75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12.05</c:v>
                </c:pt>
                <c:pt idx="11">
                  <c:v>12.1</c:v>
                </c:pt>
                <c:pt idx="12">
                  <c:v>12.1</c:v>
                </c:pt>
                <c:pt idx="13">
                  <c:v>12.15</c:v>
                </c:pt>
                <c:pt idx="14">
                  <c:v>12.2</c:v>
                </c:pt>
                <c:pt idx="15">
                  <c:v>12.2</c:v>
                </c:pt>
                <c:pt idx="16">
                  <c:v>12.25</c:v>
                </c:pt>
                <c:pt idx="17">
                  <c:v>12.3</c:v>
                </c:pt>
                <c:pt idx="18">
                  <c:v>12.35</c:v>
                </c:pt>
                <c:pt idx="19">
                  <c:v>12.4</c:v>
                </c:pt>
                <c:pt idx="20">
                  <c:v>12.4</c:v>
                </c:pt>
                <c:pt idx="21">
                  <c:v>12.4</c:v>
                </c:pt>
                <c:pt idx="22">
                  <c:v>12.4</c:v>
                </c:pt>
                <c:pt idx="23">
                  <c:v>12.4</c:v>
                </c:pt>
                <c:pt idx="24">
                  <c:v>12.4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'd5L5x1-V15-Vp5-a30-I700-b70'!$G$4</c:f>
              <c:strCache>
                <c:ptCount val="1"/>
                <c:pt idx="0">
                  <c:v>Tbak2
(288DCEF00500007A)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4487978111847588"/>
                  <c:y val="0.5696799794681459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бак2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-3E-06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+ 0,0035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+ 12,16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'd5L5x1-V15-Vp5-a30-I700-b70'!$C$5:$C$29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45.017000000000003</c:v>
                </c:pt>
                <c:pt idx="10">
                  <c:v>50.017000000000003</c:v>
                </c:pt>
                <c:pt idx="11">
                  <c:v>55.017000000000003</c:v>
                </c:pt>
                <c:pt idx="12">
                  <c:v>60.017000000000003</c:v>
                </c:pt>
                <c:pt idx="13">
                  <c:v>65.016999999999996</c:v>
                </c:pt>
                <c:pt idx="14">
                  <c:v>70.016999999999996</c:v>
                </c:pt>
                <c:pt idx="15">
                  <c:v>75.016999999999996</c:v>
                </c:pt>
                <c:pt idx="16">
                  <c:v>80.016999999999996</c:v>
                </c:pt>
                <c:pt idx="17">
                  <c:v>85.016999999999996</c:v>
                </c:pt>
                <c:pt idx="18">
                  <c:v>90.016999999999996</c:v>
                </c:pt>
                <c:pt idx="19">
                  <c:v>95.016999999999996</c:v>
                </c:pt>
                <c:pt idx="20">
                  <c:v>100.017</c:v>
                </c:pt>
                <c:pt idx="21">
                  <c:v>105.017</c:v>
                </c:pt>
                <c:pt idx="22">
                  <c:v>110.017</c:v>
                </c:pt>
                <c:pt idx="23">
                  <c:v>115.017</c:v>
                </c:pt>
                <c:pt idx="24">
                  <c:v>120.017</c:v>
                </c:pt>
              </c:numCache>
            </c:numRef>
          </c:xVal>
          <c:yVal>
            <c:numRef>
              <c:f>'d5L5x1-V15-Vp5-a30-I700-b70'!$G$5:$G$29</c:f>
              <c:numCache>
                <c:formatCode>General</c:formatCode>
                <c:ptCount val="25"/>
                <c:pt idx="0">
                  <c:v>11.75</c:v>
                </c:pt>
                <c:pt idx="1">
                  <c:v>11.75</c:v>
                </c:pt>
                <c:pt idx="2">
                  <c:v>12</c:v>
                </c:pt>
                <c:pt idx="3">
                  <c:v>12</c:v>
                </c:pt>
                <c:pt idx="4">
                  <c:v>12.05</c:v>
                </c:pt>
                <c:pt idx="5">
                  <c:v>12.1</c:v>
                </c:pt>
                <c:pt idx="6">
                  <c:v>12.1</c:v>
                </c:pt>
                <c:pt idx="7">
                  <c:v>12.15</c:v>
                </c:pt>
                <c:pt idx="8">
                  <c:v>12.2</c:v>
                </c:pt>
                <c:pt idx="9">
                  <c:v>12.25</c:v>
                </c:pt>
                <c:pt idx="10">
                  <c:v>12.35</c:v>
                </c:pt>
                <c:pt idx="11">
                  <c:v>12.4</c:v>
                </c:pt>
                <c:pt idx="12">
                  <c:v>12.5</c:v>
                </c:pt>
                <c:pt idx="13">
                  <c:v>12.6</c:v>
                </c:pt>
                <c:pt idx="14">
                  <c:v>12.7</c:v>
                </c:pt>
                <c:pt idx="15">
                  <c:v>13.05</c:v>
                </c:pt>
                <c:pt idx="16">
                  <c:v>13.2</c:v>
                </c:pt>
                <c:pt idx="17">
                  <c:v>13.35</c:v>
                </c:pt>
                <c:pt idx="18">
                  <c:v>13.45</c:v>
                </c:pt>
                <c:pt idx="19">
                  <c:v>13.5</c:v>
                </c:pt>
                <c:pt idx="20">
                  <c:v>13.5</c:v>
                </c:pt>
                <c:pt idx="21">
                  <c:v>13.5</c:v>
                </c:pt>
                <c:pt idx="22">
                  <c:v>13.5</c:v>
                </c:pt>
                <c:pt idx="23">
                  <c:v>13.5</c:v>
                </c:pt>
                <c:pt idx="24">
                  <c:v>13.5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'd5L5x1-V15-Vp5-a30-I700-b70'!$H$4</c:f>
              <c:strCache>
                <c:ptCount val="1"/>
                <c:pt idx="0">
                  <c:v>Tbak3
(284EB3F00500003D)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1.6779541433412804E-2"/>
                  <c:y val="0.715969859171139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бак3</a:t>
                    </a:r>
                    <a:r>
                      <a:rPr lang="en-US" baseline="0"/>
                      <a:t> = -9E-12x</a:t>
                    </a:r>
                    <a:r>
                      <a:rPr lang="en-US" baseline="30000"/>
                      <a:t>6</a:t>
                    </a:r>
                    <a:r>
                      <a:rPr lang="en-US" baseline="0"/>
                      <a:t> + 3E-09x</a:t>
                    </a:r>
                    <a:r>
                      <a:rPr lang="en-US" baseline="30000"/>
                      <a:t>5</a:t>
                    </a:r>
                    <a:r>
                      <a:rPr lang="en-US" baseline="0"/>
                      <a:t> - 4E-07x</a:t>
                    </a:r>
                    <a:r>
                      <a:rPr lang="en-US" baseline="30000"/>
                      <a:t>4</a:t>
                    </a:r>
                    <a:r>
                      <a:rPr lang="en-US" baseline="0"/>
                      <a:t> + 3E-05x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- 0,0007x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+ 0,01x + 12,104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'd5L5x1-V15-Vp5-a30-I700-b70'!$C$5:$C$29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45.017000000000003</c:v>
                </c:pt>
                <c:pt idx="10">
                  <c:v>50.017000000000003</c:v>
                </c:pt>
                <c:pt idx="11">
                  <c:v>55.017000000000003</c:v>
                </c:pt>
                <c:pt idx="12">
                  <c:v>60.017000000000003</c:v>
                </c:pt>
                <c:pt idx="13">
                  <c:v>65.016999999999996</c:v>
                </c:pt>
                <c:pt idx="14">
                  <c:v>70.016999999999996</c:v>
                </c:pt>
                <c:pt idx="15">
                  <c:v>75.016999999999996</c:v>
                </c:pt>
                <c:pt idx="16">
                  <c:v>80.016999999999996</c:v>
                </c:pt>
                <c:pt idx="17">
                  <c:v>85.016999999999996</c:v>
                </c:pt>
                <c:pt idx="18">
                  <c:v>90.016999999999996</c:v>
                </c:pt>
                <c:pt idx="19">
                  <c:v>95.016999999999996</c:v>
                </c:pt>
                <c:pt idx="20">
                  <c:v>100.017</c:v>
                </c:pt>
                <c:pt idx="21">
                  <c:v>105.017</c:v>
                </c:pt>
                <c:pt idx="22">
                  <c:v>110.017</c:v>
                </c:pt>
                <c:pt idx="23">
                  <c:v>115.017</c:v>
                </c:pt>
                <c:pt idx="24">
                  <c:v>120.017</c:v>
                </c:pt>
              </c:numCache>
            </c:numRef>
          </c:xVal>
          <c:yVal>
            <c:numRef>
              <c:f>'d5L5x1-V15-Vp5-a30-I700-b70'!$H$5:$H$29</c:f>
              <c:numCache>
                <c:formatCode>General</c:formatCode>
                <c:ptCount val="25"/>
                <c:pt idx="0">
                  <c:v>11.7</c:v>
                </c:pt>
                <c:pt idx="1">
                  <c:v>11.7</c:v>
                </c:pt>
                <c:pt idx="2">
                  <c:v>11.75</c:v>
                </c:pt>
                <c:pt idx="3">
                  <c:v>11.75</c:v>
                </c:pt>
                <c:pt idx="4">
                  <c:v>12</c:v>
                </c:pt>
                <c:pt idx="5">
                  <c:v>12.05</c:v>
                </c:pt>
                <c:pt idx="6">
                  <c:v>12.1</c:v>
                </c:pt>
                <c:pt idx="7">
                  <c:v>12.2</c:v>
                </c:pt>
                <c:pt idx="8">
                  <c:v>12.25</c:v>
                </c:pt>
                <c:pt idx="9">
                  <c:v>12.35</c:v>
                </c:pt>
                <c:pt idx="10">
                  <c:v>12.4</c:v>
                </c:pt>
                <c:pt idx="11">
                  <c:v>12.55</c:v>
                </c:pt>
                <c:pt idx="12">
                  <c:v>12.65</c:v>
                </c:pt>
                <c:pt idx="13">
                  <c:v>13</c:v>
                </c:pt>
                <c:pt idx="14">
                  <c:v>13.15</c:v>
                </c:pt>
                <c:pt idx="15">
                  <c:v>13.35</c:v>
                </c:pt>
                <c:pt idx="16">
                  <c:v>13.55</c:v>
                </c:pt>
                <c:pt idx="17">
                  <c:v>13.7</c:v>
                </c:pt>
                <c:pt idx="18">
                  <c:v>14.1</c:v>
                </c:pt>
                <c:pt idx="19">
                  <c:v>14.15</c:v>
                </c:pt>
                <c:pt idx="20">
                  <c:v>14.15</c:v>
                </c:pt>
                <c:pt idx="21">
                  <c:v>14.15</c:v>
                </c:pt>
                <c:pt idx="22">
                  <c:v>14.15</c:v>
                </c:pt>
                <c:pt idx="23">
                  <c:v>14.15</c:v>
                </c:pt>
                <c:pt idx="24">
                  <c:v>14.15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'd5L5x1-V15-Vp5-a30-I700-b70'!$Z$4</c:f>
              <c:strCache>
                <c:ptCount val="1"/>
                <c:pt idx="0">
                  <c:v>tбак. ср., °С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5138700839849931"/>
                  <c:y val="0.6337993884968692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бак.ср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+ 0,0042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+ 12,012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'd5L5x1-V15-Vp5-a30-I700-b70'!$C$5:$C$29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45.017000000000003</c:v>
                </c:pt>
                <c:pt idx="10">
                  <c:v>50.017000000000003</c:v>
                </c:pt>
                <c:pt idx="11">
                  <c:v>55.017000000000003</c:v>
                </c:pt>
                <c:pt idx="12">
                  <c:v>60.017000000000003</c:v>
                </c:pt>
                <c:pt idx="13">
                  <c:v>65.016999999999996</c:v>
                </c:pt>
                <c:pt idx="14">
                  <c:v>70.016999999999996</c:v>
                </c:pt>
                <c:pt idx="15">
                  <c:v>75.016999999999996</c:v>
                </c:pt>
                <c:pt idx="16">
                  <c:v>80.016999999999996</c:v>
                </c:pt>
                <c:pt idx="17">
                  <c:v>85.016999999999996</c:v>
                </c:pt>
                <c:pt idx="18">
                  <c:v>90.016999999999996</c:v>
                </c:pt>
                <c:pt idx="19">
                  <c:v>95.016999999999996</c:v>
                </c:pt>
                <c:pt idx="20">
                  <c:v>100.017</c:v>
                </c:pt>
                <c:pt idx="21">
                  <c:v>105.017</c:v>
                </c:pt>
                <c:pt idx="22">
                  <c:v>110.017</c:v>
                </c:pt>
                <c:pt idx="23">
                  <c:v>115.017</c:v>
                </c:pt>
                <c:pt idx="24">
                  <c:v>120.017</c:v>
                </c:pt>
              </c:numCache>
            </c:numRef>
          </c:xVal>
          <c:yVal>
            <c:numRef>
              <c:f>'d5L5x1-V15-Vp5-a30-I700-b70'!$Z$5:$Z$29</c:f>
              <c:numCache>
                <c:formatCode>0.00</c:formatCode>
                <c:ptCount val="25"/>
                <c:pt idx="0">
                  <c:v>11.699999999999998</c:v>
                </c:pt>
                <c:pt idx="1">
                  <c:v>11.716666666666667</c:v>
                </c:pt>
                <c:pt idx="2">
                  <c:v>11.816666666666668</c:v>
                </c:pt>
                <c:pt idx="3">
                  <c:v>11.816666666666668</c:v>
                </c:pt>
                <c:pt idx="4">
                  <c:v>11.916666666666666</c:v>
                </c:pt>
                <c:pt idx="5">
                  <c:v>11.966666666666669</c:v>
                </c:pt>
                <c:pt idx="6">
                  <c:v>11.983333333333334</c:v>
                </c:pt>
                <c:pt idx="7">
                  <c:v>12.116666666666665</c:v>
                </c:pt>
                <c:pt idx="8">
                  <c:v>12.15</c:v>
                </c:pt>
                <c:pt idx="9">
                  <c:v>12.200000000000001</c:v>
                </c:pt>
                <c:pt idx="10">
                  <c:v>12.266666666666666</c:v>
                </c:pt>
                <c:pt idx="11">
                  <c:v>12.35</c:v>
                </c:pt>
                <c:pt idx="12">
                  <c:v>12.416666666666666</c:v>
                </c:pt>
                <c:pt idx="13">
                  <c:v>12.583333333333334</c:v>
                </c:pt>
                <c:pt idx="14">
                  <c:v>12.683333333333332</c:v>
                </c:pt>
                <c:pt idx="15">
                  <c:v>12.866666666666667</c:v>
                </c:pt>
                <c:pt idx="16">
                  <c:v>13</c:v>
                </c:pt>
                <c:pt idx="17">
                  <c:v>13.116666666666665</c:v>
                </c:pt>
                <c:pt idx="18">
                  <c:v>13.299999999999999</c:v>
                </c:pt>
                <c:pt idx="19">
                  <c:v>13.35</c:v>
                </c:pt>
                <c:pt idx="20">
                  <c:v>13.35</c:v>
                </c:pt>
                <c:pt idx="21">
                  <c:v>13.35</c:v>
                </c:pt>
                <c:pt idx="22">
                  <c:v>13.35</c:v>
                </c:pt>
                <c:pt idx="23">
                  <c:v>13.35</c:v>
                </c:pt>
                <c:pt idx="24">
                  <c:v>13.35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572528"/>
        <c:axId val="399567040"/>
      </c:scatterChart>
      <c:valAx>
        <c:axId val="399572528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75526867308063772"/>
              <c:y val="0.775577342880701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399567040"/>
        <c:crosses val="autoZero"/>
        <c:crossBetween val="midCat"/>
        <c:majorUnit val="10"/>
      </c:valAx>
      <c:valAx>
        <c:axId val="399567040"/>
        <c:scaling>
          <c:orientation val="minMax"/>
          <c:max val="14.5"/>
          <c:min val="1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5695572714660506E-2"/>
              <c:y val="5.013442056831526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399572528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77229091491134916"/>
          <c:y val="0.28701750878211413"/>
          <c:w val="0.21907117277003565"/>
          <c:h val="0.4422354686097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Приріст температури теплоносія 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на вході і виході СК та температура оточуючого середовища впродовж експерименту</a:t>
            </a:r>
            <a:endParaRPr lang="uk-UA" sz="1400" b="1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rich>
      </c:tx>
      <c:layout>
        <c:manualLayout>
          <c:xMode val="edge"/>
          <c:yMode val="edge"/>
          <c:x val="0.19876162115091664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044561096529594E-2"/>
          <c:y val="0.12959086413952969"/>
          <c:w val="0.75513572470107904"/>
          <c:h val="0.568059027053164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'd5L5x1-V15-Vp5-a30-I700-b70'!$V$4</c:f>
              <c:strCache>
                <c:ptCount val="1"/>
                <c:pt idx="0">
                  <c:v>Δtвх,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6310613929212847"/>
                  <c:y val="0.5401909531955911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</a:rPr>
                      <a:t>вх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+ 4E-05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+ 0,0116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+ 0,0268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'd5L5x1-V15-Vp5-a30-I700-b70'!$C$5:$C$29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45.017000000000003</c:v>
                </c:pt>
                <c:pt idx="10">
                  <c:v>50.017000000000003</c:v>
                </c:pt>
                <c:pt idx="11">
                  <c:v>55.017000000000003</c:v>
                </c:pt>
                <c:pt idx="12">
                  <c:v>60.017000000000003</c:v>
                </c:pt>
                <c:pt idx="13">
                  <c:v>65.016999999999996</c:v>
                </c:pt>
                <c:pt idx="14">
                  <c:v>70.016999999999996</c:v>
                </c:pt>
                <c:pt idx="15">
                  <c:v>75.016999999999996</c:v>
                </c:pt>
                <c:pt idx="16">
                  <c:v>80.016999999999996</c:v>
                </c:pt>
                <c:pt idx="17">
                  <c:v>85.016999999999996</c:v>
                </c:pt>
                <c:pt idx="18">
                  <c:v>90.016999999999996</c:v>
                </c:pt>
                <c:pt idx="19">
                  <c:v>95.016999999999996</c:v>
                </c:pt>
                <c:pt idx="20">
                  <c:v>100.017</c:v>
                </c:pt>
                <c:pt idx="21">
                  <c:v>105.017</c:v>
                </c:pt>
                <c:pt idx="22">
                  <c:v>110.017</c:v>
                </c:pt>
                <c:pt idx="23">
                  <c:v>115.017</c:v>
                </c:pt>
                <c:pt idx="24">
                  <c:v>120.017</c:v>
                </c:pt>
              </c:numCache>
            </c:numRef>
          </c:xVal>
          <c:yVal>
            <c:numRef>
              <c:f>'d5L5x1-V15-Vp5-a30-I700-b70'!$V$5:$V$29</c:f>
              <c:numCache>
                <c:formatCode>0.00</c:formatCode>
                <c:ptCount val="25"/>
                <c:pt idx="0">
                  <c:v>0</c:v>
                </c:pt>
                <c:pt idx="1">
                  <c:v>0.85000000000000142</c:v>
                </c:pt>
                <c:pt idx="2">
                  <c:v>1.5500000000000007</c:v>
                </c:pt>
                <c:pt idx="3">
                  <c:v>2.1000000000000014</c:v>
                </c:pt>
                <c:pt idx="4">
                  <c:v>2.8000000000000007</c:v>
                </c:pt>
                <c:pt idx="5">
                  <c:v>3.25</c:v>
                </c:pt>
                <c:pt idx="6">
                  <c:v>3.9000000000000021</c:v>
                </c:pt>
                <c:pt idx="7">
                  <c:v>4.3000000000000007</c:v>
                </c:pt>
                <c:pt idx="8">
                  <c:v>4.8000000000000007</c:v>
                </c:pt>
                <c:pt idx="9">
                  <c:v>5</c:v>
                </c:pt>
                <c:pt idx="10">
                  <c:v>5.1000000000000014</c:v>
                </c:pt>
                <c:pt idx="11">
                  <c:v>5.1999999999999993</c:v>
                </c:pt>
                <c:pt idx="12">
                  <c:v>5.25</c:v>
                </c:pt>
                <c:pt idx="13">
                  <c:v>5.3000000000000007</c:v>
                </c:pt>
                <c:pt idx="14">
                  <c:v>5.1999999999999993</c:v>
                </c:pt>
                <c:pt idx="15">
                  <c:v>5.1500000000000021</c:v>
                </c:pt>
                <c:pt idx="16">
                  <c:v>5.1000000000000014</c:v>
                </c:pt>
                <c:pt idx="17">
                  <c:v>5.1500000000000021</c:v>
                </c:pt>
                <c:pt idx="18">
                  <c:v>5.25</c:v>
                </c:pt>
                <c:pt idx="19">
                  <c:v>5.3000000000000007</c:v>
                </c:pt>
                <c:pt idx="20">
                  <c:v>5.3000000000000007</c:v>
                </c:pt>
                <c:pt idx="21">
                  <c:v>5.3000000000000007</c:v>
                </c:pt>
                <c:pt idx="22">
                  <c:v>5.3000000000000007</c:v>
                </c:pt>
                <c:pt idx="23">
                  <c:v>5.3000000000000007</c:v>
                </c:pt>
                <c:pt idx="24">
                  <c:v>5.3000000000000007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'd5L5x1-V15-Vp5-a30-I700-b70'!$W$4</c:f>
              <c:strCache>
                <c:ptCount val="1"/>
                <c:pt idx="0">
                  <c:v>Δtвих,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6.0659471541370066E-2"/>
                  <c:y val="0.4387796280164513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</a:rPr>
                      <a:t>вих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= -2E-09x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5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+ 1E-06x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- 0,0003x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+ 0,0213x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- 0,4783x + 2,4749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'd5L5x1-V15-Vp5-a30-I700-b70'!$C$5:$C$29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45.017000000000003</c:v>
                </c:pt>
                <c:pt idx="10">
                  <c:v>50.017000000000003</c:v>
                </c:pt>
                <c:pt idx="11">
                  <c:v>55.017000000000003</c:v>
                </c:pt>
                <c:pt idx="12">
                  <c:v>60.017000000000003</c:v>
                </c:pt>
                <c:pt idx="13">
                  <c:v>65.016999999999996</c:v>
                </c:pt>
                <c:pt idx="14">
                  <c:v>70.016999999999996</c:v>
                </c:pt>
                <c:pt idx="15">
                  <c:v>75.016999999999996</c:v>
                </c:pt>
                <c:pt idx="16">
                  <c:v>80.016999999999996</c:v>
                </c:pt>
                <c:pt idx="17">
                  <c:v>85.016999999999996</c:v>
                </c:pt>
                <c:pt idx="18">
                  <c:v>90.016999999999996</c:v>
                </c:pt>
                <c:pt idx="19">
                  <c:v>95.016999999999996</c:v>
                </c:pt>
                <c:pt idx="20">
                  <c:v>100.017</c:v>
                </c:pt>
                <c:pt idx="21">
                  <c:v>105.017</c:v>
                </c:pt>
                <c:pt idx="22">
                  <c:v>110.017</c:v>
                </c:pt>
                <c:pt idx="23">
                  <c:v>115.017</c:v>
                </c:pt>
                <c:pt idx="24">
                  <c:v>120.017</c:v>
                </c:pt>
              </c:numCache>
            </c:numRef>
          </c:xVal>
          <c:yVal>
            <c:numRef>
              <c:f>'d5L5x1-V15-Vp5-a30-I700-b70'!$W$5:$W$29</c:f>
              <c:numCache>
                <c:formatCode>0.00</c:formatCode>
                <c:ptCount val="25"/>
                <c:pt idx="0">
                  <c:v>0</c:v>
                </c:pt>
                <c:pt idx="1">
                  <c:v>0.90000000000000036</c:v>
                </c:pt>
                <c:pt idx="2">
                  <c:v>3.2999999999999989</c:v>
                </c:pt>
                <c:pt idx="3">
                  <c:v>7.2499999999999982</c:v>
                </c:pt>
                <c:pt idx="4">
                  <c:v>10.35</c:v>
                </c:pt>
                <c:pt idx="5">
                  <c:v>14.049999999999999</c:v>
                </c:pt>
                <c:pt idx="6">
                  <c:v>15.950000000000001</c:v>
                </c:pt>
                <c:pt idx="7">
                  <c:v>17</c:v>
                </c:pt>
                <c:pt idx="8">
                  <c:v>18.800000000000004</c:v>
                </c:pt>
                <c:pt idx="9">
                  <c:v>20.300000000000004</c:v>
                </c:pt>
                <c:pt idx="10">
                  <c:v>21.9</c:v>
                </c:pt>
                <c:pt idx="11">
                  <c:v>22.25</c:v>
                </c:pt>
                <c:pt idx="12">
                  <c:v>22.9</c:v>
                </c:pt>
                <c:pt idx="13">
                  <c:v>23.35</c:v>
                </c:pt>
                <c:pt idx="14">
                  <c:v>25.1</c:v>
                </c:pt>
                <c:pt idx="15">
                  <c:v>25.200000000000003</c:v>
                </c:pt>
                <c:pt idx="16">
                  <c:v>25.300000000000004</c:v>
                </c:pt>
                <c:pt idx="17">
                  <c:v>24.9</c:v>
                </c:pt>
                <c:pt idx="18">
                  <c:v>23.75</c:v>
                </c:pt>
                <c:pt idx="19">
                  <c:v>24.050000000000004</c:v>
                </c:pt>
                <c:pt idx="20">
                  <c:v>24.050000000000004</c:v>
                </c:pt>
                <c:pt idx="21">
                  <c:v>24.050000000000004</c:v>
                </c:pt>
                <c:pt idx="22">
                  <c:v>24.050000000000004</c:v>
                </c:pt>
                <c:pt idx="23">
                  <c:v>24.050000000000004</c:v>
                </c:pt>
                <c:pt idx="24">
                  <c:v>24.050000000000004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'd5L5x1-V15-Vp5-a30-I700-b70'!$X$4</c:f>
              <c:strCache>
                <c:ptCount val="1"/>
                <c:pt idx="0">
                  <c:v>Δtпов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11732297478648651"/>
                  <c:y val="0.2936435622378908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Δt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пов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+ 5E-05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- 0,0038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+ 0,1605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+ 0,0059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'd5L5x1-V15-Vp5-a30-I700-b70'!$C$5:$C$29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45.017000000000003</c:v>
                </c:pt>
                <c:pt idx="10">
                  <c:v>50.017000000000003</c:v>
                </c:pt>
                <c:pt idx="11">
                  <c:v>55.017000000000003</c:v>
                </c:pt>
                <c:pt idx="12">
                  <c:v>60.017000000000003</c:v>
                </c:pt>
                <c:pt idx="13">
                  <c:v>65.016999999999996</c:v>
                </c:pt>
                <c:pt idx="14">
                  <c:v>70.016999999999996</c:v>
                </c:pt>
                <c:pt idx="15">
                  <c:v>75.016999999999996</c:v>
                </c:pt>
                <c:pt idx="16">
                  <c:v>80.016999999999996</c:v>
                </c:pt>
                <c:pt idx="17">
                  <c:v>85.016999999999996</c:v>
                </c:pt>
                <c:pt idx="18">
                  <c:v>90.016999999999996</c:v>
                </c:pt>
                <c:pt idx="19">
                  <c:v>95.016999999999996</c:v>
                </c:pt>
                <c:pt idx="20">
                  <c:v>100.017</c:v>
                </c:pt>
                <c:pt idx="21">
                  <c:v>105.017</c:v>
                </c:pt>
                <c:pt idx="22">
                  <c:v>110.017</c:v>
                </c:pt>
                <c:pt idx="23">
                  <c:v>115.017</c:v>
                </c:pt>
                <c:pt idx="24">
                  <c:v>120.017</c:v>
                </c:pt>
              </c:numCache>
            </c:numRef>
          </c:xVal>
          <c:yVal>
            <c:numRef>
              <c:f>'d5L5x1-V15-Vp5-a30-I700-b70'!$X$5:$X$29</c:f>
              <c:numCache>
                <c:formatCode>0.00</c:formatCode>
                <c:ptCount val="25"/>
                <c:pt idx="0">
                  <c:v>0</c:v>
                </c:pt>
                <c:pt idx="1">
                  <c:v>0.60000000000000142</c:v>
                </c:pt>
                <c:pt idx="2">
                  <c:v>1.3000000000000007</c:v>
                </c:pt>
                <c:pt idx="3">
                  <c:v>1.4500000000000028</c:v>
                </c:pt>
                <c:pt idx="4">
                  <c:v>1.9500000000000028</c:v>
                </c:pt>
                <c:pt idx="5">
                  <c:v>2.0500000000000007</c:v>
                </c:pt>
                <c:pt idx="6">
                  <c:v>2.2000000000000028</c:v>
                </c:pt>
                <c:pt idx="7">
                  <c:v>2.4000000000000021</c:v>
                </c:pt>
                <c:pt idx="8">
                  <c:v>2.5</c:v>
                </c:pt>
                <c:pt idx="9">
                  <c:v>2.6000000000000014</c:v>
                </c:pt>
                <c:pt idx="10">
                  <c:v>3</c:v>
                </c:pt>
                <c:pt idx="11">
                  <c:v>3.0500000000000007</c:v>
                </c:pt>
                <c:pt idx="12">
                  <c:v>3.25</c:v>
                </c:pt>
                <c:pt idx="13">
                  <c:v>3.3000000000000007</c:v>
                </c:pt>
                <c:pt idx="14">
                  <c:v>3.4000000000000021</c:v>
                </c:pt>
                <c:pt idx="15">
                  <c:v>3.5</c:v>
                </c:pt>
                <c:pt idx="16">
                  <c:v>3.6000000000000014</c:v>
                </c:pt>
                <c:pt idx="17">
                  <c:v>3.6000000000000014</c:v>
                </c:pt>
                <c:pt idx="18">
                  <c:v>3.9000000000000021</c:v>
                </c:pt>
                <c:pt idx="19">
                  <c:v>3.9500000000000028</c:v>
                </c:pt>
                <c:pt idx="20">
                  <c:v>3.9500000000000028</c:v>
                </c:pt>
                <c:pt idx="21">
                  <c:v>3.9500000000000028</c:v>
                </c:pt>
                <c:pt idx="22">
                  <c:v>3.9500000000000028</c:v>
                </c:pt>
                <c:pt idx="23">
                  <c:v>3.9500000000000028</c:v>
                </c:pt>
                <c:pt idx="24">
                  <c:v>3.9500000000000028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'd5L5x1-V15-Vp5-a30-I700-b70'!$Y$4</c:f>
              <c:strCache>
                <c:ptCount val="1"/>
                <c:pt idx="0">
                  <c:v>Δtбак. ср.,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5623934556867033"/>
                  <c:y val="0.1660566210990330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</a:rPr>
                      <a:t>бак.ср.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-2E-06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+ 0,0042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+ 0,0454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'd5L5x1-V15-Vp5-a30-I700-b70'!$C$5:$C$29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45.017000000000003</c:v>
                </c:pt>
                <c:pt idx="10">
                  <c:v>50.017000000000003</c:v>
                </c:pt>
                <c:pt idx="11">
                  <c:v>55.017000000000003</c:v>
                </c:pt>
                <c:pt idx="12">
                  <c:v>60.017000000000003</c:v>
                </c:pt>
                <c:pt idx="13">
                  <c:v>65.016999999999996</c:v>
                </c:pt>
                <c:pt idx="14">
                  <c:v>70.016999999999996</c:v>
                </c:pt>
                <c:pt idx="15">
                  <c:v>75.016999999999996</c:v>
                </c:pt>
                <c:pt idx="16">
                  <c:v>80.016999999999996</c:v>
                </c:pt>
                <c:pt idx="17">
                  <c:v>85.016999999999996</c:v>
                </c:pt>
                <c:pt idx="18">
                  <c:v>90.016999999999996</c:v>
                </c:pt>
                <c:pt idx="19">
                  <c:v>95.016999999999996</c:v>
                </c:pt>
                <c:pt idx="20">
                  <c:v>100.017</c:v>
                </c:pt>
                <c:pt idx="21">
                  <c:v>105.017</c:v>
                </c:pt>
                <c:pt idx="22">
                  <c:v>110.017</c:v>
                </c:pt>
                <c:pt idx="23">
                  <c:v>115.017</c:v>
                </c:pt>
                <c:pt idx="24">
                  <c:v>120.017</c:v>
                </c:pt>
              </c:numCache>
            </c:numRef>
          </c:xVal>
          <c:yVal>
            <c:numRef>
              <c:f>'d5L5x1-V15-Vp5-a30-I700-b70'!$Y$5:$Y$29</c:f>
              <c:numCache>
                <c:formatCode>0.00</c:formatCode>
                <c:ptCount val="25"/>
                <c:pt idx="0">
                  <c:v>0</c:v>
                </c:pt>
                <c:pt idx="1">
                  <c:v>1.6666666666669272E-2</c:v>
                </c:pt>
                <c:pt idx="2">
                  <c:v>0.11666666666667069</c:v>
                </c:pt>
                <c:pt idx="3">
                  <c:v>0.11666666666667069</c:v>
                </c:pt>
                <c:pt idx="4">
                  <c:v>0.21666666666666856</c:v>
                </c:pt>
                <c:pt idx="5">
                  <c:v>0.26666666666667105</c:v>
                </c:pt>
                <c:pt idx="6">
                  <c:v>0.28333333333333677</c:v>
                </c:pt>
                <c:pt idx="7">
                  <c:v>0.41666666666666785</c:v>
                </c:pt>
                <c:pt idx="8">
                  <c:v>0.45000000000000284</c:v>
                </c:pt>
                <c:pt idx="9">
                  <c:v>0.50000000000000355</c:v>
                </c:pt>
                <c:pt idx="10">
                  <c:v>0.56666666666666821</c:v>
                </c:pt>
                <c:pt idx="11">
                  <c:v>0.65000000000000213</c:v>
                </c:pt>
                <c:pt idx="12">
                  <c:v>0.71666666666666856</c:v>
                </c:pt>
                <c:pt idx="13">
                  <c:v>0.88333333333333641</c:v>
                </c:pt>
                <c:pt idx="14">
                  <c:v>0.98333333333333428</c:v>
                </c:pt>
                <c:pt idx="15">
                  <c:v>1.1666666666666696</c:v>
                </c:pt>
                <c:pt idx="16">
                  <c:v>1.3000000000000025</c:v>
                </c:pt>
                <c:pt idx="17">
                  <c:v>1.4166666666666679</c:v>
                </c:pt>
                <c:pt idx="18">
                  <c:v>1.6000000000000014</c:v>
                </c:pt>
                <c:pt idx="19">
                  <c:v>1.6500000000000021</c:v>
                </c:pt>
                <c:pt idx="20">
                  <c:v>1.6500000000000021</c:v>
                </c:pt>
                <c:pt idx="21">
                  <c:v>1.6500000000000021</c:v>
                </c:pt>
                <c:pt idx="22">
                  <c:v>1.6500000000000021</c:v>
                </c:pt>
                <c:pt idx="23">
                  <c:v>1.6500000000000021</c:v>
                </c:pt>
                <c:pt idx="24">
                  <c:v>1.6500000000000021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569392"/>
        <c:axId val="587441664"/>
      </c:scatterChart>
      <c:valAx>
        <c:axId val="399569392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4111542723826205"/>
              <c:y val="0.7064206478396853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87441664"/>
        <c:crosses val="autoZero"/>
        <c:crossBetween val="midCat"/>
        <c:majorUnit val="10"/>
      </c:valAx>
      <c:valAx>
        <c:axId val="587441664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840653251676872E-2"/>
              <c:y val="0.1022313978991389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39956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80931175269757949"/>
          <c:y val="0.28185549993202458"/>
          <c:w val="0.18816527200706168"/>
          <c:h val="0.217476376040735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</a:t>
            </a:r>
            <a:r>
              <a:rPr lang="el-GR" b="1">
                <a:latin typeface="Times New Roman" panose="02020603050405020304" pitchFamily="18" charset="0"/>
                <a:cs typeface="Times New Roman" panose="02020603050405020304" pitchFamily="18" charset="0"/>
              </a:rPr>
              <a:t>η</a:t>
            </a:r>
            <a:r>
              <a:rPr lang="uk-UA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ск</a:t>
            </a: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 сонячного колектора впродовж</a:t>
            </a:r>
            <a:r>
              <a:rPr lang="uk-UA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експерименту</a:t>
            </a:r>
            <a:endParaRPr lang="uk-UA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5346795596440419"/>
          <c:y val="2.574921601747216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913212268876111"/>
          <c:y val="0.10141733685478768"/>
          <c:w val="0.82494681260939273"/>
          <c:h val="0.715261977259067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'd5L5x1-V15-Vp5-a30-I700-b70'!$Q$4</c:f>
              <c:strCache>
                <c:ptCount val="1"/>
                <c:pt idx="0">
                  <c:v>ηск (за соняч-ним колек-тором)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0.20452553569585777"/>
                  <c:y val="0.7854227600837789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4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l-GR" sz="1400" b="0" i="0" baseline="0">
                        <a:effectLst/>
                      </a:rPr>
                      <a:t>η</a:t>
                    </a:r>
                    <a:r>
                      <a:rPr lang="uk-UA" sz="1400" b="0" i="0" baseline="-25000">
                        <a:effectLst/>
                      </a:rPr>
                      <a:t>ск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1E-07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- 9E-05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+ 0,0129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- 0,0089</a:t>
                    </a:r>
                    <a:endParaRPr lang="en-US" sz="1400" b="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'd5L5x1-V15-Vp5-a30-I700-b70'!$C$5:$C$29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45.017000000000003</c:v>
                </c:pt>
                <c:pt idx="10">
                  <c:v>50.017000000000003</c:v>
                </c:pt>
                <c:pt idx="11">
                  <c:v>55.017000000000003</c:v>
                </c:pt>
                <c:pt idx="12">
                  <c:v>60.017000000000003</c:v>
                </c:pt>
                <c:pt idx="13">
                  <c:v>65.016999999999996</c:v>
                </c:pt>
                <c:pt idx="14">
                  <c:v>70.016999999999996</c:v>
                </c:pt>
                <c:pt idx="15">
                  <c:v>75.016999999999996</c:v>
                </c:pt>
                <c:pt idx="16">
                  <c:v>80.016999999999996</c:v>
                </c:pt>
                <c:pt idx="17">
                  <c:v>85.016999999999996</c:v>
                </c:pt>
                <c:pt idx="18">
                  <c:v>90.016999999999996</c:v>
                </c:pt>
                <c:pt idx="19">
                  <c:v>95.016999999999996</c:v>
                </c:pt>
                <c:pt idx="20">
                  <c:v>100.017</c:v>
                </c:pt>
                <c:pt idx="21">
                  <c:v>105.017</c:v>
                </c:pt>
                <c:pt idx="22">
                  <c:v>110.017</c:v>
                </c:pt>
                <c:pt idx="23">
                  <c:v>115.017</c:v>
                </c:pt>
                <c:pt idx="24">
                  <c:v>120.017</c:v>
                </c:pt>
              </c:numCache>
            </c:numRef>
          </c:xVal>
          <c:yVal>
            <c:numRef>
              <c:f>'d5L5x1-V15-Vp5-a30-I700-b70'!$Q$5:$Q$29</c:f>
              <c:numCache>
                <c:formatCode>0.00</c:formatCode>
                <c:ptCount val="25"/>
                <c:pt idx="0">
                  <c:v>4.5746767984555577E-2</c:v>
                </c:pt>
                <c:pt idx="1">
                  <c:v>4.6919762035441591E-2</c:v>
                </c:pt>
                <c:pt idx="2">
                  <c:v>8.6801559765566916E-2</c:v>
                </c:pt>
                <c:pt idx="3">
                  <c:v>0.16656515522581758</c:v>
                </c:pt>
                <c:pt idx="4">
                  <c:v>0.22286886966834757</c:v>
                </c:pt>
                <c:pt idx="5">
                  <c:v>0.29911348297594009</c:v>
                </c:pt>
                <c:pt idx="6">
                  <c:v>0.3284383342480911</c:v>
                </c:pt>
                <c:pt idx="7">
                  <c:v>0.34368725690960961</c:v>
                </c:pt>
                <c:pt idx="8">
                  <c:v>0.37418510223264673</c:v>
                </c:pt>
                <c:pt idx="9">
                  <c:v>0.40468294755568379</c:v>
                </c:pt>
                <c:pt idx="10">
                  <c:v>0.4398727690822648</c:v>
                </c:pt>
                <c:pt idx="11">
                  <c:v>0.44573773933669514</c:v>
                </c:pt>
                <c:pt idx="12">
                  <c:v>0.45981366794732748</c:v>
                </c:pt>
                <c:pt idx="13">
                  <c:v>0.46919762035441587</c:v>
                </c:pt>
                <c:pt idx="14">
                  <c:v>0.51259840023719938</c:v>
                </c:pt>
                <c:pt idx="15">
                  <c:v>0.51611738238985749</c:v>
                </c:pt>
                <c:pt idx="16">
                  <c:v>0.51963636454251561</c:v>
                </c:pt>
                <c:pt idx="17">
                  <c:v>0.50907941808454105</c:v>
                </c:pt>
                <c:pt idx="18">
                  <c:v>0.47975456681239026</c:v>
                </c:pt>
                <c:pt idx="19">
                  <c:v>0.48561953706682054</c:v>
                </c:pt>
                <c:pt idx="20">
                  <c:v>0.48561953706682054</c:v>
                </c:pt>
                <c:pt idx="21">
                  <c:v>0.48561953706682054</c:v>
                </c:pt>
                <c:pt idx="22">
                  <c:v>0.48561953706682054</c:v>
                </c:pt>
                <c:pt idx="23">
                  <c:v>0.48561953706682054</c:v>
                </c:pt>
                <c:pt idx="24">
                  <c:v>0.48561953706682054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437352"/>
        <c:axId val="587438920"/>
      </c:scatterChart>
      <c:valAx>
        <c:axId val="587437352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307517974009258"/>
              <c:y val="0.831250789456770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87438920"/>
        <c:crosses val="autoZero"/>
        <c:crossBetween val="midCat"/>
        <c:majorUnit val="10"/>
      </c:valAx>
      <c:valAx>
        <c:axId val="587438920"/>
        <c:scaling>
          <c:orientation val="minMax"/>
          <c:max val="0.55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ск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6096496860861493E-2"/>
              <c:y val="6.2381555444024586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87437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Миттєва потужність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ск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Вт/м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</a:p>
        </c:rich>
      </c:tx>
      <c:layout>
        <c:manualLayout>
          <c:xMode val="edge"/>
          <c:yMode val="edge"/>
          <c:x val="0.38236451469190358"/>
          <c:y val="3.898738589223376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73671508897137"/>
          <c:y val="0.10906787034652685"/>
          <c:w val="0.82330500918219474"/>
          <c:h val="0.731240506443990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'd5L5x1-V15-Vp5-a30-I700-b70'!$M$4</c:f>
              <c:strCache>
                <c:ptCount val="1"/>
                <c:pt idx="0">
                  <c:v>Миттєва потуж-ність СК Qск,  Вт/м2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940667440630964"/>
                  <c:y val="0.7932604969376723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Q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ск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4E-05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- 0,0257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+ 3,8705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- 2,6813</a:t>
                    </a:r>
                    <a:endParaRPr lang="en-US" sz="1400" b="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'd5L5x1-V15-Vp5-a30-I700-b70'!$C$5:$C$29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45.017000000000003</c:v>
                </c:pt>
                <c:pt idx="10">
                  <c:v>50.017000000000003</c:v>
                </c:pt>
                <c:pt idx="11">
                  <c:v>55.017000000000003</c:v>
                </c:pt>
                <c:pt idx="12">
                  <c:v>60.017000000000003</c:v>
                </c:pt>
                <c:pt idx="13">
                  <c:v>65.016999999999996</c:v>
                </c:pt>
                <c:pt idx="14">
                  <c:v>70.016999999999996</c:v>
                </c:pt>
                <c:pt idx="15">
                  <c:v>75.016999999999996</c:v>
                </c:pt>
                <c:pt idx="16">
                  <c:v>80.016999999999996</c:v>
                </c:pt>
                <c:pt idx="17">
                  <c:v>85.016999999999996</c:v>
                </c:pt>
                <c:pt idx="18">
                  <c:v>90.016999999999996</c:v>
                </c:pt>
                <c:pt idx="19">
                  <c:v>95.016999999999996</c:v>
                </c:pt>
                <c:pt idx="20">
                  <c:v>100.017</c:v>
                </c:pt>
                <c:pt idx="21">
                  <c:v>105.017</c:v>
                </c:pt>
                <c:pt idx="22">
                  <c:v>110.017</c:v>
                </c:pt>
                <c:pt idx="23">
                  <c:v>115.017</c:v>
                </c:pt>
                <c:pt idx="24">
                  <c:v>120.017</c:v>
                </c:pt>
              </c:numCache>
            </c:numRef>
          </c:xVal>
          <c:yVal>
            <c:numRef>
              <c:f>'d5L5x1-V15-Vp5-a30-I700-b70'!$M$5:$M$29</c:f>
              <c:numCache>
                <c:formatCode>0</c:formatCode>
                <c:ptCount val="25"/>
                <c:pt idx="0">
                  <c:v>0</c:v>
                </c:pt>
                <c:pt idx="1">
                  <c:v>5.815277777778685</c:v>
                </c:pt>
                <c:pt idx="2">
                  <c:v>40.706944444445838</c:v>
                </c:pt>
                <c:pt idx="3">
                  <c:v>40.706944444445824</c:v>
                </c:pt>
                <c:pt idx="4">
                  <c:v>75.598611111111751</c:v>
                </c:pt>
                <c:pt idx="5">
                  <c:v>93.044444444445944</c:v>
                </c:pt>
                <c:pt idx="6">
                  <c:v>98.859722222223382</c:v>
                </c:pt>
                <c:pt idx="7">
                  <c:v>145.3819444444448</c:v>
                </c:pt>
                <c:pt idx="8">
                  <c:v>157.01250000000098</c:v>
                </c:pt>
                <c:pt idx="9">
                  <c:v>174.45833333333456</c:v>
                </c:pt>
                <c:pt idx="10">
                  <c:v>197.71944444444495</c:v>
                </c:pt>
                <c:pt idx="11">
                  <c:v>226.79583333333403</c:v>
                </c:pt>
                <c:pt idx="12">
                  <c:v>250.05694444444509</c:v>
                </c:pt>
                <c:pt idx="13">
                  <c:v>308.20972222222326</c:v>
                </c:pt>
                <c:pt idx="14">
                  <c:v>343.10138888888918</c:v>
                </c:pt>
                <c:pt idx="15">
                  <c:v>407.06944444444537</c:v>
                </c:pt>
                <c:pt idx="16">
                  <c:v>453.59166666666749</c:v>
                </c:pt>
                <c:pt idx="17">
                  <c:v>494.29861111111143</c:v>
                </c:pt>
                <c:pt idx="18">
                  <c:v>558.26666666666711</c:v>
                </c:pt>
                <c:pt idx="19">
                  <c:v>575.71250000000055</c:v>
                </c:pt>
                <c:pt idx="20">
                  <c:v>575.71250000000055</c:v>
                </c:pt>
                <c:pt idx="21">
                  <c:v>575.71250000000055</c:v>
                </c:pt>
                <c:pt idx="22">
                  <c:v>575.71250000000055</c:v>
                </c:pt>
                <c:pt idx="23">
                  <c:v>575.71250000000055</c:v>
                </c:pt>
                <c:pt idx="24">
                  <c:v>575.71250000000055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442056"/>
        <c:axId val="587446760"/>
      </c:scatterChart>
      <c:valAx>
        <c:axId val="587442056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5042312850299149"/>
              <c:y val="0.8536886896368656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87446760"/>
        <c:crosses val="autoZero"/>
        <c:crossBetween val="midCat"/>
        <c:majorUnit val="10"/>
      </c:valAx>
      <c:valAx>
        <c:axId val="587446760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ск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Вт/м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7.9907385474749636E-3"/>
              <c:y val="4.396751516416549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87442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Питома теплова потужність ССТ </a:t>
            </a:r>
            <a:r>
              <a:rPr lang="en-US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uk-UA" sz="1400" b="1" i="0" baseline="-25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 Дж/м</a:t>
            </a:r>
            <a:r>
              <a:rPr lang="uk-UA" sz="1400" b="1" i="0" baseline="30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 що 5 хвилин</a:t>
            </a:r>
            <a:endParaRPr lang="uk-UA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932669533536873"/>
          <c:y val="2.082658889760712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17594025864589"/>
          <c:y val="0.11442927587260812"/>
          <c:w val="0.80821608698092473"/>
          <c:h val="0.67620876436636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'd5L5x1-V15-Vp5-a30-I700-b70'!$N$4</c:f>
              <c:strCache>
                <c:ptCount val="1"/>
                <c:pt idx="0">
                  <c:v>Накопичення тепла ССТ Qсст, кДж/м2, що 5 хв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'd5L5x1-V15-Vp5-a30-I700-b70'!$C$5:$C$29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45.017000000000003</c:v>
                </c:pt>
                <c:pt idx="10">
                  <c:v>50.017000000000003</c:v>
                </c:pt>
                <c:pt idx="11">
                  <c:v>55.017000000000003</c:v>
                </c:pt>
                <c:pt idx="12">
                  <c:v>60.017000000000003</c:v>
                </c:pt>
                <c:pt idx="13">
                  <c:v>65.016999999999996</c:v>
                </c:pt>
                <c:pt idx="14">
                  <c:v>70.016999999999996</c:v>
                </c:pt>
                <c:pt idx="15">
                  <c:v>75.016999999999996</c:v>
                </c:pt>
                <c:pt idx="16">
                  <c:v>80.016999999999996</c:v>
                </c:pt>
                <c:pt idx="17">
                  <c:v>85.016999999999996</c:v>
                </c:pt>
                <c:pt idx="18">
                  <c:v>90.016999999999996</c:v>
                </c:pt>
                <c:pt idx="19">
                  <c:v>95.016999999999996</c:v>
                </c:pt>
                <c:pt idx="20">
                  <c:v>100.017</c:v>
                </c:pt>
                <c:pt idx="21">
                  <c:v>105.017</c:v>
                </c:pt>
                <c:pt idx="22">
                  <c:v>110.017</c:v>
                </c:pt>
                <c:pt idx="23">
                  <c:v>115.017</c:v>
                </c:pt>
                <c:pt idx="24">
                  <c:v>120.017</c:v>
                </c:pt>
              </c:numCache>
            </c:numRef>
          </c:cat>
          <c:val>
            <c:numRef>
              <c:f>'d5L5x1-V15-Vp5-a30-I700-b70'!$N$5:$N$29</c:f>
              <c:numCache>
                <c:formatCode>0.00</c:formatCode>
                <c:ptCount val="25"/>
                <c:pt idx="0">
                  <c:v>0</c:v>
                </c:pt>
                <c:pt idx="1">
                  <c:v>5.2337500000008186</c:v>
                </c:pt>
                <c:pt idx="2">
                  <c:v>31.402500000000447</c:v>
                </c:pt>
                <c:pt idx="3">
                  <c:v>0</c:v>
                </c:pt>
                <c:pt idx="4">
                  <c:v>31.402499999999332</c:v>
                </c:pt>
                <c:pt idx="5">
                  <c:v>15.701250000000783</c:v>
                </c:pt>
                <c:pt idx="6">
                  <c:v>5.2337499999997021</c:v>
                </c:pt>
                <c:pt idx="7">
                  <c:v>41.869999999999301</c:v>
                </c:pt>
                <c:pt idx="8">
                  <c:v>10.467500000000522</c:v>
                </c:pt>
                <c:pt idx="9">
                  <c:v>15.701250000000224</c:v>
                </c:pt>
                <c:pt idx="10">
                  <c:v>20.93499999999937</c:v>
                </c:pt>
                <c:pt idx="11">
                  <c:v>26.168750000000188</c:v>
                </c:pt>
                <c:pt idx="12">
                  <c:v>20.934999999999924</c:v>
                </c:pt>
                <c:pt idx="13">
                  <c:v>52.337500000000375</c:v>
                </c:pt>
                <c:pt idx="14">
                  <c:v>31.402499999999332</c:v>
                </c:pt>
                <c:pt idx="15">
                  <c:v>57.571250000000639</c:v>
                </c:pt>
                <c:pt idx="16">
                  <c:v>41.869999999999848</c:v>
                </c:pt>
                <c:pt idx="17">
                  <c:v>36.636249999999592</c:v>
                </c:pt>
                <c:pt idx="18">
                  <c:v>57.571250000000077</c:v>
                </c:pt>
                <c:pt idx="19">
                  <c:v>15.701250000000224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7443624"/>
        <c:axId val="587447544"/>
      </c:barChart>
      <c:catAx>
        <c:axId val="587443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395414408152164"/>
              <c:y val="0.7960795852560690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87447544"/>
        <c:crosses val="autoZero"/>
        <c:auto val="1"/>
        <c:lblAlgn val="ctr"/>
        <c:lblOffset val="100"/>
        <c:noMultiLvlLbl val="0"/>
      </c:catAx>
      <c:valAx>
        <c:axId val="587447544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Дж/м</a:t>
                </a:r>
                <a:r>
                  <a:rPr lang="uk-UA" sz="1400" b="0" i="0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8.5851275946937991E-3"/>
              <c:y val="3.8337430292255836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87443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ККД ССТ </a:t>
            </a:r>
            <a:r>
              <a:rPr lang="el-GR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η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 в цілому (що 5 хвилин)</a:t>
            </a:r>
          </a:p>
        </c:rich>
      </c:tx>
      <c:layout>
        <c:manualLayout>
          <c:xMode val="edge"/>
          <c:yMode val="edge"/>
          <c:x val="0.38457240904941487"/>
          <c:y val="3.504179723031842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4340443351794091E-2"/>
          <c:y val="0.11053502662164884"/>
          <c:w val="0.8949297755084048"/>
          <c:h val="0.727625214642504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'd5L5x1-V15-Vp5-a30-I700-b70'!$R$4</c:f>
              <c:strCache>
                <c:ptCount val="1"/>
                <c:pt idx="0">
                  <c:v>ηсст в цілому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invertIfNegative val="0"/>
          <c:cat>
            <c:numRef>
              <c:f>'d5L5x1-V15-Vp5-a30-I700-b70'!$C$5:$C$29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45.017000000000003</c:v>
                </c:pt>
                <c:pt idx="10">
                  <c:v>50.017000000000003</c:v>
                </c:pt>
                <c:pt idx="11">
                  <c:v>55.017000000000003</c:v>
                </c:pt>
                <c:pt idx="12">
                  <c:v>60.017000000000003</c:v>
                </c:pt>
                <c:pt idx="13">
                  <c:v>65.016999999999996</c:v>
                </c:pt>
                <c:pt idx="14">
                  <c:v>70.016999999999996</c:v>
                </c:pt>
                <c:pt idx="15">
                  <c:v>75.016999999999996</c:v>
                </c:pt>
                <c:pt idx="16">
                  <c:v>80.016999999999996</c:v>
                </c:pt>
                <c:pt idx="17">
                  <c:v>85.016999999999996</c:v>
                </c:pt>
                <c:pt idx="18">
                  <c:v>90.016999999999996</c:v>
                </c:pt>
                <c:pt idx="19">
                  <c:v>95.016999999999996</c:v>
                </c:pt>
                <c:pt idx="20">
                  <c:v>100.017</c:v>
                </c:pt>
                <c:pt idx="21">
                  <c:v>105.017</c:v>
                </c:pt>
                <c:pt idx="22">
                  <c:v>110.017</c:v>
                </c:pt>
                <c:pt idx="23">
                  <c:v>115.017</c:v>
                </c:pt>
                <c:pt idx="24">
                  <c:v>120.017</c:v>
                </c:pt>
              </c:numCache>
            </c:numRef>
          </c:cat>
          <c:val>
            <c:numRef>
              <c:f>'d5L5x1-V15-Vp5-a30-I700-b70'!$R$5:$R$29</c:f>
              <c:numCache>
                <c:formatCode>0.00</c:formatCode>
                <c:ptCount val="25"/>
                <c:pt idx="0" formatCode="General">
                  <c:v>0</c:v>
                </c:pt>
                <c:pt idx="1">
                  <c:v>2.4922619047622944E-2</c:v>
                </c:pt>
                <c:pt idx="2">
                  <c:v>0.14953571428571641</c:v>
                </c:pt>
                <c:pt idx="3">
                  <c:v>0</c:v>
                </c:pt>
                <c:pt idx="4">
                  <c:v>0.14953571428571111</c:v>
                </c:pt>
                <c:pt idx="5">
                  <c:v>7.4767857142860883E-2</c:v>
                </c:pt>
                <c:pt idx="6">
                  <c:v>2.4922619047617629E-2</c:v>
                </c:pt>
                <c:pt idx="7">
                  <c:v>0.19938095238094905</c:v>
                </c:pt>
                <c:pt idx="8">
                  <c:v>4.9845238095240579E-2</c:v>
                </c:pt>
                <c:pt idx="9">
                  <c:v>7.4519458946370312E-2</c:v>
                </c:pt>
                <c:pt idx="10">
                  <c:v>9.9690476190473193E-2</c:v>
                </c:pt>
                <c:pt idx="11">
                  <c:v>0.12461309523809613</c:v>
                </c:pt>
                <c:pt idx="12">
                  <c:v>9.969047619047583E-2</c:v>
                </c:pt>
                <c:pt idx="13">
                  <c:v>0.24922619047619227</c:v>
                </c:pt>
                <c:pt idx="14">
                  <c:v>0.14953571428571111</c:v>
                </c:pt>
                <c:pt idx="15">
                  <c:v>0.2741488095238126</c:v>
                </c:pt>
                <c:pt idx="16">
                  <c:v>0.19938095238095166</c:v>
                </c:pt>
                <c:pt idx="17">
                  <c:v>0.17445833333333138</c:v>
                </c:pt>
                <c:pt idx="18">
                  <c:v>0.27414880952380988</c:v>
                </c:pt>
                <c:pt idx="19">
                  <c:v>7.4767857142858204E-2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440488"/>
        <c:axId val="587436960"/>
      </c:barChart>
      <c:catAx>
        <c:axId val="587440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5466312780149742"/>
              <c:y val="0.8537004965634207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87436960"/>
        <c:crosses val="autoZero"/>
        <c:auto val="1"/>
        <c:lblAlgn val="ctr"/>
        <c:lblOffset val="100"/>
        <c:noMultiLvlLbl val="1"/>
      </c:catAx>
      <c:valAx>
        <c:axId val="587436960"/>
        <c:scaling>
          <c:orientation val="minMax"/>
          <c:max val="0.30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478590528882705E-2"/>
              <c:y val="4.33258252527194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87440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Накопичення тепла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кДж/м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баком акумулятором</a:t>
            </a:r>
            <a:r>
              <a:rPr lang="uk-UA" sz="1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впродовж експерименту</a:t>
            </a:r>
            <a:endParaRPr lang="uk-UA" sz="14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4154406236031256"/>
          <c:y val="9.096501139703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615420613312418"/>
          <c:y val="0.15199416687666148"/>
          <c:w val="0.83046697688115267"/>
          <c:h val="0.665710834949904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'd5L5x1-V15-Vp5-a30-I700-b70'!$P$4</c:f>
              <c:strCache>
                <c:ptCount val="1"/>
                <c:pt idx="0">
                  <c:v>Q, кДж/м2, кількість ви-промінюван-ня, що надхо-дила з нако-пиченням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53432509696954433"/>
                  <c:y val="0.7104592014195463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Q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сст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-3E-14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- 9E-13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+ 90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- 90</a:t>
                    </a:r>
                    <a:endParaRPr lang="en-US" sz="1400" b="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cat>
            <c:numRef>
              <c:f>'d5L5x1-V15-Vp5-a30-I700-b70'!$C$5:$C$29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45.017000000000003</c:v>
                </c:pt>
                <c:pt idx="10">
                  <c:v>50.017000000000003</c:v>
                </c:pt>
                <c:pt idx="11">
                  <c:v>55.017000000000003</c:v>
                </c:pt>
                <c:pt idx="12">
                  <c:v>60.017000000000003</c:v>
                </c:pt>
                <c:pt idx="13">
                  <c:v>65.016999999999996</c:v>
                </c:pt>
                <c:pt idx="14">
                  <c:v>70.016999999999996</c:v>
                </c:pt>
                <c:pt idx="15">
                  <c:v>75.016999999999996</c:v>
                </c:pt>
                <c:pt idx="16">
                  <c:v>80.016999999999996</c:v>
                </c:pt>
                <c:pt idx="17">
                  <c:v>85.016999999999996</c:v>
                </c:pt>
                <c:pt idx="18">
                  <c:v>90.016999999999996</c:v>
                </c:pt>
                <c:pt idx="19">
                  <c:v>95.016999999999996</c:v>
                </c:pt>
                <c:pt idx="20">
                  <c:v>100.017</c:v>
                </c:pt>
                <c:pt idx="21">
                  <c:v>105.017</c:v>
                </c:pt>
                <c:pt idx="22">
                  <c:v>110.017</c:v>
                </c:pt>
                <c:pt idx="23">
                  <c:v>115.017</c:v>
                </c:pt>
                <c:pt idx="24">
                  <c:v>120.017</c:v>
                </c:pt>
              </c:numCache>
            </c:numRef>
          </c:cat>
          <c:val>
            <c:numRef>
              <c:f>'d5L5x1-V15-Vp5-a30-I700-b70'!$P$5:$P$29</c:f>
              <c:numCache>
                <c:formatCode>0</c:formatCode>
                <c:ptCount val="25"/>
                <c:pt idx="0">
                  <c:v>0</c:v>
                </c:pt>
                <c:pt idx="1">
                  <c:v>210</c:v>
                </c:pt>
                <c:pt idx="2">
                  <c:v>420</c:v>
                </c:pt>
                <c:pt idx="3">
                  <c:v>630</c:v>
                </c:pt>
                <c:pt idx="4">
                  <c:v>840</c:v>
                </c:pt>
                <c:pt idx="5">
                  <c:v>1050</c:v>
                </c:pt>
                <c:pt idx="6">
                  <c:v>1260</c:v>
                </c:pt>
                <c:pt idx="7">
                  <c:v>1470</c:v>
                </c:pt>
                <c:pt idx="8">
                  <c:v>1680</c:v>
                </c:pt>
                <c:pt idx="9">
                  <c:v>1890.7</c:v>
                </c:pt>
                <c:pt idx="10">
                  <c:v>2100.6999999999998</c:v>
                </c:pt>
                <c:pt idx="11">
                  <c:v>2310.6999999999998</c:v>
                </c:pt>
                <c:pt idx="12">
                  <c:v>2520.6999999999998</c:v>
                </c:pt>
                <c:pt idx="13">
                  <c:v>2730.7</c:v>
                </c:pt>
                <c:pt idx="14">
                  <c:v>2940.7</c:v>
                </c:pt>
                <c:pt idx="15">
                  <c:v>3150.7</c:v>
                </c:pt>
                <c:pt idx="16">
                  <c:v>3360.7</c:v>
                </c:pt>
                <c:pt idx="17">
                  <c:v>3570.7</c:v>
                </c:pt>
                <c:pt idx="18">
                  <c:v>3780.7</c:v>
                </c:pt>
                <c:pt idx="19">
                  <c:v>3990.7</c:v>
                </c:pt>
                <c:pt idx="20">
                  <c:v>4200.7</c:v>
                </c:pt>
                <c:pt idx="21">
                  <c:v>4410.7</c:v>
                </c:pt>
                <c:pt idx="22">
                  <c:v>4620.7</c:v>
                </c:pt>
                <c:pt idx="23">
                  <c:v>4830.7</c:v>
                </c:pt>
                <c:pt idx="24">
                  <c:v>5040.7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7439704"/>
        <c:axId val="587444408"/>
      </c:barChart>
      <c:catAx>
        <c:axId val="587439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579942695179908"/>
              <c:y val="0.853213786570542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87444408"/>
        <c:crosses val="autoZero"/>
        <c:auto val="1"/>
        <c:lblAlgn val="ctr"/>
        <c:lblOffset val="100"/>
        <c:noMultiLvlLbl val="0"/>
      </c:catAx>
      <c:valAx>
        <c:axId val="587444408"/>
        <c:scaling>
          <c:orientation val="minMax"/>
          <c:max val="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кДж/м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5210782222892647E-3"/>
              <c:y val="7.942541381529053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22225"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87439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ККД ССТ </a:t>
            </a:r>
            <a:r>
              <a:rPr lang="el-GR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η</a:t>
            </a:r>
            <a:r>
              <a:rPr lang="uk-UA" sz="1400" b="1" i="0" u="none" strike="noStrike" baseline="-25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в цілому (за накопиченням теплової енергї в баку акумуляторі)</a:t>
            </a:r>
            <a:endParaRPr lang="uk-UA" sz="14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6636324263228425"/>
          <c:y val="5.527721204632060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8965930538873801E-2"/>
          <c:y val="0.15623852062542198"/>
          <c:w val="0.87689225720062847"/>
          <c:h val="0.683268336273649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'd5L5x1-V15-Vp5-a30-I700-b70'!$S$4</c:f>
              <c:strCache>
                <c:ptCount val="1"/>
                <c:pt idx="0">
                  <c:v>ηсст       (за накопи-ченням)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invertIfNegative val="0"/>
          <c:cat>
            <c:numRef>
              <c:f>'d5L5x1-V15-Vp5-a30-I700-b70'!$C$5:$C$29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45.017000000000003</c:v>
                </c:pt>
                <c:pt idx="10">
                  <c:v>50.017000000000003</c:v>
                </c:pt>
                <c:pt idx="11">
                  <c:v>55.017000000000003</c:v>
                </c:pt>
                <c:pt idx="12">
                  <c:v>60.017000000000003</c:v>
                </c:pt>
                <c:pt idx="13">
                  <c:v>65.016999999999996</c:v>
                </c:pt>
                <c:pt idx="14">
                  <c:v>70.016999999999996</c:v>
                </c:pt>
                <c:pt idx="15">
                  <c:v>75.016999999999996</c:v>
                </c:pt>
                <c:pt idx="16">
                  <c:v>80.016999999999996</c:v>
                </c:pt>
                <c:pt idx="17">
                  <c:v>85.016999999999996</c:v>
                </c:pt>
                <c:pt idx="18">
                  <c:v>90.016999999999996</c:v>
                </c:pt>
                <c:pt idx="19">
                  <c:v>95.016999999999996</c:v>
                </c:pt>
                <c:pt idx="20">
                  <c:v>100.017</c:v>
                </c:pt>
                <c:pt idx="21">
                  <c:v>105.017</c:v>
                </c:pt>
                <c:pt idx="22">
                  <c:v>110.017</c:v>
                </c:pt>
                <c:pt idx="23">
                  <c:v>115.017</c:v>
                </c:pt>
                <c:pt idx="24">
                  <c:v>120.017</c:v>
                </c:pt>
              </c:numCache>
            </c:numRef>
          </c:cat>
          <c:val>
            <c:numRef>
              <c:f>'d5L5x1-V15-Vp5-a30-I700-b70'!$S$5:$S$29</c:f>
              <c:numCache>
                <c:formatCode>0.00</c:formatCode>
                <c:ptCount val="25"/>
                <c:pt idx="0" formatCode="General">
                  <c:v>0</c:v>
                </c:pt>
                <c:pt idx="1">
                  <c:v>2.4922619047622947E-2</c:v>
                </c:pt>
                <c:pt idx="2">
                  <c:v>8.7229166666669675E-2</c:v>
                </c:pt>
                <c:pt idx="3">
                  <c:v>5.8152777777779781E-2</c:v>
                </c:pt>
                <c:pt idx="4">
                  <c:v>8.0998511904762607E-2</c:v>
                </c:pt>
                <c:pt idx="5">
                  <c:v>7.9752380952382268E-2</c:v>
                </c:pt>
                <c:pt idx="6">
                  <c:v>7.0614087301588149E-2</c:v>
                </c:pt>
                <c:pt idx="7">
                  <c:v>8.9009353741496849E-2</c:v>
                </c:pt>
                <c:pt idx="8">
                  <c:v>8.4113839285714823E-2</c:v>
                </c:pt>
                <c:pt idx="9">
                  <c:v>8.3044639551489455E-2</c:v>
                </c:pt>
                <c:pt idx="10">
                  <c:v>8.470866853905866E-2</c:v>
                </c:pt>
                <c:pt idx="11">
                  <c:v>8.8335244731034185E-2</c:v>
                </c:pt>
                <c:pt idx="12">
                  <c:v>8.9281251239735251E-2</c:v>
                </c:pt>
                <c:pt idx="13">
                  <c:v>0.10158155418024718</c:v>
                </c:pt>
                <c:pt idx="14">
                  <c:v>0.10500603597782852</c:v>
                </c:pt>
                <c:pt idx="15">
                  <c:v>0.11627971561875169</c:v>
                </c:pt>
                <c:pt idx="16">
                  <c:v>0.12147246109441509</c:v>
                </c:pt>
                <c:pt idx="17">
                  <c:v>0.12458866608788204</c:v>
                </c:pt>
                <c:pt idx="18">
                  <c:v>0.13289602454571917</c:v>
                </c:pt>
                <c:pt idx="19">
                  <c:v>0.12983718395269017</c:v>
                </c:pt>
                <c:pt idx="20">
                  <c:v>0.12334640655128924</c:v>
                </c:pt>
                <c:pt idx="21">
                  <c:v>0.11747370031967731</c:v>
                </c:pt>
                <c:pt idx="22">
                  <c:v>0.11213479559374136</c:v>
                </c:pt>
                <c:pt idx="23">
                  <c:v>0.10726007617943584</c:v>
                </c:pt>
                <c:pt idx="24">
                  <c:v>0.10279152697046059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445584"/>
        <c:axId val="587445976"/>
      </c:barChart>
      <c:catAx>
        <c:axId val="58744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482279775662703"/>
              <c:y val="0.8462302854078270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87445976"/>
        <c:crosses val="autoZero"/>
        <c:auto val="1"/>
        <c:lblAlgn val="ctr"/>
        <c:lblOffset val="100"/>
        <c:noMultiLvlLbl val="0"/>
      </c:catAx>
      <c:valAx>
        <c:axId val="587445976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75159219596879E-2"/>
              <c:y val="0.1082357560589422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8744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Температури теплоносія на вході і виході СК та температура оточуючого середовища впродовж експерименту</a:t>
            </a:r>
          </a:p>
        </c:rich>
      </c:tx>
      <c:layout>
        <c:manualLayout>
          <c:xMode val="edge"/>
          <c:yMode val="edge"/>
          <c:x val="0.12118171607501446"/>
          <c:y val="3.486616609674549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12239915650874"/>
          <c:y val="0.14411720010131038"/>
          <c:w val="0.75368446653038901"/>
          <c:h val="0.624978459081261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'd5L5x1-V15-Vp4-a50-I500-b10'!$D$4</c:f>
              <c:strCache>
                <c:ptCount val="1"/>
                <c:pt idx="0">
                  <c:v>Tin
(287FE6EF05000002)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1003168556516591"/>
                  <c:y val="0.590421430896772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вх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+ 4E-05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+ 0,0116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+ 12,227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'd5L5x1-V15-Vp4-a50-I500-b10'!$C$5:$C$29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'd5L5x1-V15-Vp4-a50-I500-b10'!$D$5:$D$29</c:f>
              <c:numCache>
                <c:formatCode>General</c:formatCode>
                <c:ptCount val="25"/>
                <c:pt idx="0">
                  <c:v>12.5</c:v>
                </c:pt>
                <c:pt idx="1">
                  <c:v>13.3</c:v>
                </c:pt>
                <c:pt idx="2">
                  <c:v>14.1</c:v>
                </c:pt>
                <c:pt idx="3">
                  <c:v>14.7</c:v>
                </c:pt>
                <c:pt idx="4">
                  <c:v>15.4</c:v>
                </c:pt>
                <c:pt idx="5">
                  <c:v>16.05</c:v>
                </c:pt>
                <c:pt idx="6">
                  <c:v>16.45</c:v>
                </c:pt>
                <c:pt idx="7">
                  <c:v>17</c:v>
                </c:pt>
                <c:pt idx="8">
                  <c:v>17.3</c:v>
                </c:pt>
                <c:pt idx="9">
                  <c:v>17.55</c:v>
                </c:pt>
                <c:pt idx="10">
                  <c:v>17.75</c:v>
                </c:pt>
                <c:pt idx="11">
                  <c:v>18.149999999999999</c:v>
                </c:pt>
                <c:pt idx="12">
                  <c:v>18.350000000000001</c:v>
                </c:pt>
                <c:pt idx="13">
                  <c:v>18.5</c:v>
                </c:pt>
                <c:pt idx="14">
                  <c:v>18.600000000000001</c:v>
                </c:pt>
                <c:pt idx="15">
                  <c:v>19</c:v>
                </c:pt>
                <c:pt idx="16">
                  <c:v>19.100000000000001</c:v>
                </c:pt>
                <c:pt idx="17">
                  <c:v>19.2</c:v>
                </c:pt>
                <c:pt idx="18">
                  <c:v>19.3</c:v>
                </c:pt>
                <c:pt idx="19">
                  <c:v>19.45</c:v>
                </c:pt>
                <c:pt idx="20">
                  <c:v>19.5</c:v>
                </c:pt>
                <c:pt idx="21">
                  <c:v>19.600000000000001</c:v>
                </c:pt>
                <c:pt idx="22">
                  <c:v>19.649999999999999</c:v>
                </c:pt>
                <c:pt idx="23">
                  <c:v>19.7</c:v>
                </c:pt>
                <c:pt idx="24">
                  <c:v>20.05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'd5L5x1-V15-Vp4-a50-I500-b10'!$E$4</c:f>
              <c:strCache>
                <c:ptCount val="1"/>
                <c:pt idx="0">
                  <c:v>Tout
(283BB0F005000000)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9.7932579572235223E-2"/>
                  <c:y val="0.7274880500494983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вих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= -2E-09x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5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+ 1E-06x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- 0,0003x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+ 0,0213x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- 0,4783x + 11,675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'd5L5x1-V15-Vp4-a50-I500-b10'!$C$5:$C$29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'd5L5x1-V15-Vp4-a50-I500-b10'!$E$5:$E$29</c:f>
              <c:numCache>
                <c:formatCode>General</c:formatCode>
                <c:ptCount val="25"/>
                <c:pt idx="0">
                  <c:v>13.75</c:v>
                </c:pt>
                <c:pt idx="1">
                  <c:v>14.4</c:v>
                </c:pt>
                <c:pt idx="2">
                  <c:v>15.05</c:v>
                </c:pt>
                <c:pt idx="3">
                  <c:v>16.2</c:v>
                </c:pt>
                <c:pt idx="4">
                  <c:v>18.2</c:v>
                </c:pt>
                <c:pt idx="5">
                  <c:v>20.149999999999999</c:v>
                </c:pt>
                <c:pt idx="6">
                  <c:v>21.35</c:v>
                </c:pt>
                <c:pt idx="7">
                  <c:v>22.2</c:v>
                </c:pt>
                <c:pt idx="8">
                  <c:v>22.75</c:v>
                </c:pt>
                <c:pt idx="9">
                  <c:v>23.45</c:v>
                </c:pt>
                <c:pt idx="10">
                  <c:v>24.1</c:v>
                </c:pt>
                <c:pt idx="11">
                  <c:v>24.5</c:v>
                </c:pt>
                <c:pt idx="12">
                  <c:v>25.1</c:v>
                </c:pt>
                <c:pt idx="13">
                  <c:v>25.45</c:v>
                </c:pt>
                <c:pt idx="14">
                  <c:v>25.75</c:v>
                </c:pt>
                <c:pt idx="15">
                  <c:v>26.25</c:v>
                </c:pt>
                <c:pt idx="16">
                  <c:v>26.5</c:v>
                </c:pt>
                <c:pt idx="17">
                  <c:v>26.75</c:v>
                </c:pt>
                <c:pt idx="18">
                  <c:v>27.1</c:v>
                </c:pt>
                <c:pt idx="19">
                  <c:v>27.05</c:v>
                </c:pt>
                <c:pt idx="20">
                  <c:v>27.45</c:v>
                </c:pt>
                <c:pt idx="21">
                  <c:v>27.7</c:v>
                </c:pt>
                <c:pt idx="22">
                  <c:v>28.05</c:v>
                </c:pt>
                <c:pt idx="23">
                  <c:v>28.15</c:v>
                </c:pt>
                <c:pt idx="24">
                  <c:v>27.35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'd5L5x1-V15-Vp4-a50-I500-b10'!$I$4</c:f>
              <c:strCache>
                <c:ptCount val="1"/>
                <c:pt idx="0">
                  <c:v>Tpov1
(28F24BEF0500007D)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24838278332513797"/>
                  <c:y val="0.4596341037974240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пов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9E-06</a:t>
                    </a:r>
                    <a:r>
                      <a:rPr lang="el-GR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- 0,0016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+ 0,118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+ 14,2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'd5L5x1-V15-Vp4-a50-I500-b10'!$C$5:$C$29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'd5L5x1-V15-Vp4-a50-I500-b10'!$I$5:$I$29</c:f>
              <c:numCache>
                <c:formatCode>General</c:formatCode>
                <c:ptCount val="25"/>
                <c:pt idx="0">
                  <c:v>18.45</c:v>
                </c:pt>
                <c:pt idx="1">
                  <c:v>19</c:v>
                </c:pt>
                <c:pt idx="2">
                  <c:v>19.05</c:v>
                </c:pt>
                <c:pt idx="3">
                  <c:v>19.149999999999999</c:v>
                </c:pt>
                <c:pt idx="4">
                  <c:v>19.3</c:v>
                </c:pt>
                <c:pt idx="5">
                  <c:v>19.45</c:v>
                </c:pt>
                <c:pt idx="6">
                  <c:v>19.45</c:v>
                </c:pt>
                <c:pt idx="7">
                  <c:v>19.600000000000001</c:v>
                </c:pt>
                <c:pt idx="8">
                  <c:v>19.75</c:v>
                </c:pt>
                <c:pt idx="9">
                  <c:v>20</c:v>
                </c:pt>
                <c:pt idx="10">
                  <c:v>20.100000000000001</c:v>
                </c:pt>
                <c:pt idx="11">
                  <c:v>20.2</c:v>
                </c:pt>
                <c:pt idx="12">
                  <c:v>20.25</c:v>
                </c:pt>
                <c:pt idx="13">
                  <c:v>20.350000000000001</c:v>
                </c:pt>
                <c:pt idx="14">
                  <c:v>20.45</c:v>
                </c:pt>
                <c:pt idx="15">
                  <c:v>20.45</c:v>
                </c:pt>
                <c:pt idx="16">
                  <c:v>20.6</c:v>
                </c:pt>
                <c:pt idx="17">
                  <c:v>21</c:v>
                </c:pt>
                <c:pt idx="18">
                  <c:v>21.1</c:v>
                </c:pt>
                <c:pt idx="19">
                  <c:v>21.15</c:v>
                </c:pt>
                <c:pt idx="20">
                  <c:v>21.3</c:v>
                </c:pt>
                <c:pt idx="21">
                  <c:v>21.35</c:v>
                </c:pt>
                <c:pt idx="22">
                  <c:v>21.45</c:v>
                </c:pt>
                <c:pt idx="23">
                  <c:v>21.6</c:v>
                </c:pt>
                <c:pt idx="24">
                  <c:v>21.6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759568"/>
        <c:axId val="602759960"/>
      </c:scatterChart>
      <c:valAx>
        <c:axId val="602759568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</a:p>
            </c:rich>
          </c:tx>
          <c:layout>
            <c:manualLayout>
              <c:xMode val="edge"/>
              <c:yMode val="edge"/>
              <c:x val="0.88651271229706274"/>
              <c:y val="0.739191662638689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602759960"/>
        <c:crosses val="autoZero"/>
        <c:crossBetween val="midCat"/>
        <c:majorUnit val="10"/>
      </c:valAx>
      <c:valAx>
        <c:axId val="602759960"/>
        <c:scaling>
          <c:orientation val="minMax"/>
          <c:max val="3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6.0455527236524156E-2"/>
              <c:y val="8.261202063859070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602759568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6782235021077738"/>
          <c:y val="0.29106641553932172"/>
          <c:w val="0.23217764978922251"/>
          <c:h val="0.269285400869738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коефіцієнта тепловтрат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K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к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Вт/(м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К),</a:t>
            </a:r>
            <a:r>
              <a:rPr lang="uk-UA" sz="1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сонячного колектора впродовж експерименту</a:t>
            </a:r>
            <a:endParaRPr lang="uk-UA" sz="14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5416202339624843"/>
          <c:y val="3.651767875639413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0863599677159"/>
          <c:y val="0.1459162622607946"/>
          <c:w val="0.83319468469593538"/>
          <c:h val="0.692799802903981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'd5L5x1-V15-Vp5-a30-I700-b70'!$AC$4</c:f>
              <c:strCache>
                <c:ptCount val="1"/>
                <c:pt idx="0">
                  <c:v>Kк', Вт/(м2К)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8.3892150574769356E-2"/>
                  <c:y val="0.745303294234095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uk-UA"/>
                </a:p>
              </c:txPr>
            </c:trendlineLbl>
          </c:trendline>
          <c:xVal>
            <c:numRef>
              <c:f>'d5L5x1-V15-Vp5-a30-I700-b70'!$C$5:$C$29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45.017000000000003</c:v>
                </c:pt>
                <c:pt idx="10">
                  <c:v>50.017000000000003</c:v>
                </c:pt>
                <c:pt idx="11">
                  <c:v>55.017000000000003</c:v>
                </c:pt>
                <c:pt idx="12">
                  <c:v>60.017000000000003</c:v>
                </c:pt>
                <c:pt idx="13">
                  <c:v>65.016999999999996</c:v>
                </c:pt>
                <c:pt idx="14">
                  <c:v>70.016999999999996</c:v>
                </c:pt>
                <c:pt idx="15">
                  <c:v>75.016999999999996</c:v>
                </c:pt>
                <c:pt idx="16">
                  <c:v>80.016999999999996</c:v>
                </c:pt>
                <c:pt idx="17">
                  <c:v>85.016999999999996</c:v>
                </c:pt>
                <c:pt idx="18">
                  <c:v>90.016999999999996</c:v>
                </c:pt>
                <c:pt idx="19">
                  <c:v>95.016999999999996</c:v>
                </c:pt>
                <c:pt idx="20">
                  <c:v>100.017</c:v>
                </c:pt>
                <c:pt idx="21">
                  <c:v>105.017</c:v>
                </c:pt>
                <c:pt idx="22">
                  <c:v>110.017</c:v>
                </c:pt>
                <c:pt idx="23">
                  <c:v>115.017</c:v>
                </c:pt>
                <c:pt idx="24">
                  <c:v>120.017</c:v>
                </c:pt>
              </c:numCache>
            </c:numRef>
          </c:xVal>
          <c:yVal>
            <c:numRef>
              <c:f>'d5L5x1-V15-Vp5-a30-I700-b70'!$AC$5:$AC$29</c:f>
              <c:numCache>
                <c:formatCode>0.000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4.7629472693032486</c:v>
                </c:pt>
                <c:pt idx="15">
                  <c:v>15.218089990817424</c:v>
                </c:pt>
                <c:pt idx="16">
                  <c:v>22.353494623656051</c:v>
                </c:pt>
                <c:pt idx="17">
                  <c:v>29.154245709123817</c:v>
                </c:pt>
                <c:pt idx="18">
                  <c:v>38.309711286089296</c:v>
                </c:pt>
                <c:pt idx="19">
                  <c:v>41.057086614173308</c:v>
                </c:pt>
                <c:pt idx="20">
                  <c:v>41.057086614173308</c:v>
                </c:pt>
                <c:pt idx="21">
                  <c:v>41.057086614173308</c:v>
                </c:pt>
                <c:pt idx="22">
                  <c:v>41.057086614173308</c:v>
                </c:pt>
                <c:pt idx="23">
                  <c:v>41.057086614173308</c:v>
                </c:pt>
                <c:pt idx="24">
                  <c:v>41.057086614173308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442840"/>
        <c:axId val="587443232"/>
      </c:scatterChart>
      <c:valAx>
        <c:axId val="587442840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569667849136763"/>
              <c:y val="0.8536602096707345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87443232"/>
        <c:crosses val="autoZero"/>
        <c:crossBetween val="midCat"/>
        <c:majorUnit val="10"/>
      </c:valAx>
      <c:valAx>
        <c:axId val="587443232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Вт/(м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К)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6.7319189029117453E-3"/>
              <c:y val="7.0038796852792573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87442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розрахункової інтенсивності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I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ск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Вт/м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сонячного колектора впродовж експерименту</a:t>
            </a:r>
          </a:p>
        </c:rich>
      </c:tx>
      <c:layout>
        <c:manualLayout>
          <c:xMode val="edge"/>
          <c:yMode val="edge"/>
          <c:x val="0.17783594312008602"/>
          <c:y val="4.39585492801874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11799330796509"/>
          <c:y val="0.15820194802586102"/>
          <c:w val="0.85104536239641304"/>
          <c:h val="0.679288014233619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'd5L5x1-V15-Vp5-a30-I700-b70'!$AD$4</c:f>
              <c:strCache>
                <c:ptCount val="1"/>
                <c:pt idx="0">
                  <c:v>I', Вт/м2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0.27297725370965614"/>
                  <c:y val="0.743816266647714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uk-UA"/>
                </a:p>
              </c:txPr>
            </c:trendlineLbl>
          </c:trendline>
          <c:xVal>
            <c:numRef>
              <c:f>'d5L5x1-V15-Vp5-a30-I700-b70'!$C$5:$C$29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45.017000000000003</c:v>
                </c:pt>
                <c:pt idx="10">
                  <c:v>50.017000000000003</c:v>
                </c:pt>
                <c:pt idx="11">
                  <c:v>55.017000000000003</c:v>
                </c:pt>
                <c:pt idx="12">
                  <c:v>60.017000000000003</c:v>
                </c:pt>
                <c:pt idx="13">
                  <c:v>65.016999999999996</c:v>
                </c:pt>
                <c:pt idx="14">
                  <c:v>70.016999999999996</c:v>
                </c:pt>
                <c:pt idx="15">
                  <c:v>75.016999999999996</c:v>
                </c:pt>
                <c:pt idx="16">
                  <c:v>80.016999999999996</c:v>
                </c:pt>
                <c:pt idx="17">
                  <c:v>85.016999999999996</c:v>
                </c:pt>
                <c:pt idx="18">
                  <c:v>90.016999999999996</c:v>
                </c:pt>
                <c:pt idx="19">
                  <c:v>95.016999999999996</c:v>
                </c:pt>
                <c:pt idx="20">
                  <c:v>100.017</c:v>
                </c:pt>
                <c:pt idx="21">
                  <c:v>105.017</c:v>
                </c:pt>
                <c:pt idx="22">
                  <c:v>110.017</c:v>
                </c:pt>
                <c:pt idx="23">
                  <c:v>115.017</c:v>
                </c:pt>
                <c:pt idx="24">
                  <c:v>120.017</c:v>
                </c:pt>
              </c:numCache>
            </c:numRef>
          </c:xVal>
          <c:yVal>
            <c:numRef>
              <c:f>'d5L5x1-V15-Vp5-a30-I700-b70'!$AD$5:$AD$29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46.219135802470532</c:v>
                </c:pt>
                <c:pt idx="5">
                  <c:v>91.209876543213213</c:v>
                </c:pt>
                <c:pt idx="6">
                  <c:v>113.02160493827418</c:v>
                </c:pt>
                <c:pt idx="7">
                  <c:v>219.95987654321064</c:v>
                </c:pt>
                <c:pt idx="8">
                  <c:v>252.91666666666887</c:v>
                </c:pt>
                <c:pt idx="9">
                  <c:v>293.46296296296566</c:v>
                </c:pt>
                <c:pt idx="10">
                  <c:v>339.82098765432215</c:v>
                </c:pt>
                <c:pt idx="11">
                  <c:v>405.32407407407561</c:v>
                </c:pt>
                <c:pt idx="12">
                  <c:v>454.34876543210021</c:v>
                </c:pt>
                <c:pt idx="13">
                  <c:v>583.57716049382941</c:v>
                </c:pt>
                <c:pt idx="14">
                  <c:v>657.55864197530934</c:v>
                </c:pt>
                <c:pt idx="15">
                  <c:v>797.04320987654523</c:v>
                </c:pt>
                <c:pt idx="16">
                  <c:v>897.75925925926106</c:v>
                </c:pt>
                <c:pt idx="17">
                  <c:v>989.10802469135876</c:v>
                </c:pt>
                <c:pt idx="18">
                  <c:v>1127.7037037037046</c:v>
                </c:pt>
                <c:pt idx="19">
                  <c:v>1166.4722222222235</c:v>
                </c:pt>
                <c:pt idx="20">
                  <c:v>1166.4722222222235</c:v>
                </c:pt>
                <c:pt idx="21">
                  <c:v>1166.4722222222235</c:v>
                </c:pt>
                <c:pt idx="22">
                  <c:v>1166.4722222222235</c:v>
                </c:pt>
                <c:pt idx="23">
                  <c:v>1166.4722222222235</c:v>
                </c:pt>
                <c:pt idx="24">
                  <c:v>1166.4722222222235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444016"/>
        <c:axId val="587446368"/>
      </c:scatterChart>
      <c:valAx>
        <c:axId val="587444016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5032484334022937"/>
              <c:y val="0.856041866076183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87446368"/>
        <c:crosses val="autoZero"/>
        <c:crossBetween val="midCat"/>
        <c:majorUnit val="10"/>
      </c:valAx>
      <c:valAx>
        <c:axId val="587446368"/>
        <c:scaling>
          <c:orientation val="minMax"/>
          <c:max val="1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ск</a:t>
                </a: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Вт/м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2674810295951528E-3"/>
              <c:y val="8.2811907251845354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8744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Температури теплоносія на вході і виході СК та температура оточуючого середовища впродовж експерименту</a:t>
            </a:r>
          </a:p>
        </c:rich>
      </c:tx>
      <c:layout>
        <c:manualLayout>
          <c:xMode val="edge"/>
          <c:yMode val="edge"/>
          <c:x val="0.12118171607501446"/>
          <c:y val="3.486616609674549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12239915650874"/>
          <c:y val="0.14411720010131038"/>
          <c:w val="0.75368446653038901"/>
          <c:h val="0.624978459081261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'd5L5x1-V15-Vp3-a30-I700-b70'!$D$4</c:f>
              <c:strCache>
                <c:ptCount val="1"/>
                <c:pt idx="0">
                  <c:v>Tin
(287FE6EF05000002)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8553072385418853"/>
                  <c:y val="0.4304190663010979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вх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+ 4E-05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+ 0,0116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+ 12,227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'd5L5x1-V15-Vp3-a30-I700-b70'!$C$5:$C$29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'd5L5x1-V15-Vp3-a30-I700-b70'!$D$5:$D$29</c:f>
              <c:numCache>
                <c:formatCode>General</c:formatCode>
                <c:ptCount val="25"/>
                <c:pt idx="0">
                  <c:v>10.55</c:v>
                </c:pt>
                <c:pt idx="1">
                  <c:v>10.7</c:v>
                </c:pt>
                <c:pt idx="2">
                  <c:v>11.1</c:v>
                </c:pt>
                <c:pt idx="3">
                  <c:v>11.3</c:v>
                </c:pt>
                <c:pt idx="4">
                  <c:v>11.45</c:v>
                </c:pt>
                <c:pt idx="5">
                  <c:v>11.6</c:v>
                </c:pt>
                <c:pt idx="6">
                  <c:v>11.75</c:v>
                </c:pt>
                <c:pt idx="7">
                  <c:v>12.1</c:v>
                </c:pt>
                <c:pt idx="8">
                  <c:v>12.25</c:v>
                </c:pt>
                <c:pt idx="9">
                  <c:v>12.5</c:v>
                </c:pt>
                <c:pt idx="10">
                  <c:v>12.7</c:v>
                </c:pt>
                <c:pt idx="11">
                  <c:v>13.1</c:v>
                </c:pt>
                <c:pt idx="12">
                  <c:v>13.25</c:v>
                </c:pt>
                <c:pt idx="13">
                  <c:v>13.45</c:v>
                </c:pt>
                <c:pt idx="14">
                  <c:v>13.6</c:v>
                </c:pt>
                <c:pt idx="15">
                  <c:v>13.75</c:v>
                </c:pt>
                <c:pt idx="16">
                  <c:v>14.15</c:v>
                </c:pt>
                <c:pt idx="17">
                  <c:v>14.3</c:v>
                </c:pt>
                <c:pt idx="18">
                  <c:v>14.45</c:v>
                </c:pt>
                <c:pt idx="19">
                  <c:v>14.6</c:v>
                </c:pt>
                <c:pt idx="20">
                  <c:v>14.75</c:v>
                </c:pt>
                <c:pt idx="21">
                  <c:v>15.1</c:v>
                </c:pt>
                <c:pt idx="22">
                  <c:v>15.25</c:v>
                </c:pt>
                <c:pt idx="23">
                  <c:v>15.4</c:v>
                </c:pt>
                <c:pt idx="24">
                  <c:v>15.55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'd5L5x1-V15-Vp3-a30-I700-b70'!$E$4</c:f>
              <c:strCache>
                <c:ptCount val="1"/>
                <c:pt idx="0">
                  <c:v>Tout
(283BB0F005000000)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7.0549151777613422E-2"/>
                  <c:y val="0.446383625674513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вих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= -2E-09x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5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+ 1E-06x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- 0,0003x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+ 0,0213x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- 0,4783x + 11,675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'd5L5x1-V15-Vp3-a30-I700-b70'!$C$5:$C$29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'd5L5x1-V15-Vp3-a30-I700-b70'!$E$5:$E$29</c:f>
              <c:numCache>
                <c:formatCode>General</c:formatCode>
                <c:ptCount val="25"/>
                <c:pt idx="0">
                  <c:v>11.1</c:v>
                </c:pt>
                <c:pt idx="1">
                  <c:v>11.25</c:v>
                </c:pt>
                <c:pt idx="2">
                  <c:v>11.45</c:v>
                </c:pt>
                <c:pt idx="3">
                  <c:v>11.65</c:v>
                </c:pt>
                <c:pt idx="4">
                  <c:v>13.05</c:v>
                </c:pt>
                <c:pt idx="5">
                  <c:v>16.45</c:v>
                </c:pt>
                <c:pt idx="6">
                  <c:v>20.149999999999999</c:v>
                </c:pt>
                <c:pt idx="7">
                  <c:v>23.25</c:v>
                </c:pt>
                <c:pt idx="8">
                  <c:v>25.05</c:v>
                </c:pt>
                <c:pt idx="9">
                  <c:v>24.3</c:v>
                </c:pt>
                <c:pt idx="10">
                  <c:v>23.15</c:v>
                </c:pt>
                <c:pt idx="11">
                  <c:v>22.15</c:v>
                </c:pt>
                <c:pt idx="12">
                  <c:v>21.3</c:v>
                </c:pt>
                <c:pt idx="13">
                  <c:v>20.5</c:v>
                </c:pt>
                <c:pt idx="14">
                  <c:v>20.05</c:v>
                </c:pt>
                <c:pt idx="15">
                  <c:v>19.45</c:v>
                </c:pt>
                <c:pt idx="16">
                  <c:v>19.100000000000001</c:v>
                </c:pt>
                <c:pt idx="17">
                  <c:v>18.649999999999999</c:v>
                </c:pt>
                <c:pt idx="18">
                  <c:v>18.399999999999999</c:v>
                </c:pt>
                <c:pt idx="19">
                  <c:v>18.2</c:v>
                </c:pt>
                <c:pt idx="20">
                  <c:v>18.05</c:v>
                </c:pt>
                <c:pt idx="21">
                  <c:v>17.75</c:v>
                </c:pt>
                <c:pt idx="22">
                  <c:v>17.7</c:v>
                </c:pt>
                <c:pt idx="23">
                  <c:v>17.649999999999999</c:v>
                </c:pt>
                <c:pt idx="24">
                  <c:v>17.600000000000001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'd5L5x1-V15-Vp3-a30-I700-b70'!$I$4</c:f>
              <c:strCache>
                <c:ptCount val="1"/>
                <c:pt idx="0">
                  <c:v>Tpov1
(28F24BEF0500007D)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2099935553051617"/>
                  <c:y val="0.4347377838243338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пов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9E-06</a:t>
                    </a:r>
                    <a:r>
                      <a:rPr lang="el-GR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- 0,0016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+ 0,118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+ 14,2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'd5L5x1-V15-Vp3-a30-I700-b70'!$C$5:$C$29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'd5L5x1-V15-Vp3-a30-I700-b70'!$I$5:$I$29</c:f>
              <c:numCache>
                <c:formatCode>General</c:formatCode>
                <c:ptCount val="25"/>
                <c:pt idx="0">
                  <c:v>13.1</c:v>
                </c:pt>
                <c:pt idx="1">
                  <c:v>13.15</c:v>
                </c:pt>
                <c:pt idx="2">
                  <c:v>13.65</c:v>
                </c:pt>
                <c:pt idx="3">
                  <c:v>14.15</c:v>
                </c:pt>
                <c:pt idx="4">
                  <c:v>14.5</c:v>
                </c:pt>
                <c:pt idx="5">
                  <c:v>14.5</c:v>
                </c:pt>
                <c:pt idx="6">
                  <c:v>14.7</c:v>
                </c:pt>
                <c:pt idx="7">
                  <c:v>15.05</c:v>
                </c:pt>
                <c:pt idx="8">
                  <c:v>15.25</c:v>
                </c:pt>
                <c:pt idx="9">
                  <c:v>15.4</c:v>
                </c:pt>
                <c:pt idx="10">
                  <c:v>15.6</c:v>
                </c:pt>
                <c:pt idx="11">
                  <c:v>15.7</c:v>
                </c:pt>
                <c:pt idx="12">
                  <c:v>16.100000000000001</c:v>
                </c:pt>
                <c:pt idx="13">
                  <c:v>16.3</c:v>
                </c:pt>
                <c:pt idx="14">
                  <c:v>16.45</c:v>
                </c:pt>
                <c:pt idx="15">
                  <c:v>16.649999999999999</c:v>
                </c:pt>
                <c:pt idx="16">
                  <c:v>16.7</c:v>
                </c:pt>
                <c:pt idx="17">
                  <c:v>17.05</c:v>
                </c:pt>
                <c:pt idx="18">
                  <c:v>17.25</c:v>
                </c:pt>
                <c:pt idx="19">
                  <c:v>17.100000000000001</c:v>
                </c:pt>
                <c:pt idx="20">
                  <c:v>17.5</c:v>
                </c:pt>
                <c:pt idx="21">
                  <c:v>17.649999999999999</c:v>
                </c:pt>
                <c:pt idx="22">
                  <c:v>18.149999999999999</c:v>
                </c:pt>
                <c:pt idx="23">
                  <c:v>18.3</c:v>
                </c:pt>
                <c:pt idx="24">
                  <c:v>18.399999999999999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445192"/>
        <c:axId val="587447152"/>
      </c:scatterChart>
      <c:valAx>
        <c:axId val="587445192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</a:p>
            </c:rich>
          </c:tx>
          <c:layout>
            <c:manualLayout>
              <c:xMode val="edge"/>
              <c:yMode val="edge"/>
              <c:x val="0.88651271229706274"/>
              <c:y val="0.739191662638689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87447152"/>
        <c:crosses val="autoZero"/>
        <c:crossBetween val="midCat"/>
        <c:majorUnit val="10"/>
      </c:valAx>
      <c:valAx>
        <c:axId val="587447152"/>
        <c:scaling>
          <c:orientation val="minMax"/>
          <c:max val="26"/>
          <c:min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6.0455527236524156E-2"/>
              <c:y val="8.261202063859070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87445192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8744483253458961"/>
          <c:y val="0.29106641553932172"/>
          <c:w val="0.11255530438082048"/>
          <c:h val="0.2798595602431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температури в баку</a:t>
            </a:r>
            <a:r>
              <a:rPr lang="uk-UA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акамуляторі залежно від часу нагріву</a:t>
            </a:r>
            <a:endParaRPr lang="uk-UA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6398019877986603"/>
          <c:y val="2.687987422183542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4206667833502762E-2"/>
          <c:y val="0.12496938913953974"/>
          <c:w val="0.69130867318946176"/>
          <c:h val="0.623180123581792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'd5L5x1-V15-Vp3-a30-I700-b70'!$F$4</c:f>
              <c:strCache>
                <c:ptCount val="1"/>
                <c:pt idx="0">
                  <c:v>Tbak1
(28336BF00500008F)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7139091699714429"/>
                  <c:y val="0.566375896745944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бак1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= 1E-06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+ 0,0002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- 0,0011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+ 12,03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'd5L5x1-V15-Vp3-a30-I700-b70'!$C$5:$C$29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'd5L5x1-V15-Vp3-a30-I700-b70'!$F$5:$F$29</c:f>
              <c:numCache>
                <c:formatCode>General</c:formatCode>
                <c:ptCount val="25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11.05</c:v>
                </c:pt>
                <c:pt idx="5">
                  <c:v>11.05</c:v>
                </c:pt>
                <c:pt idx="6">
                  <c:v>11.05</c:v>
                </c:pt>
                <c:pt idx="7">
                  <c:v>11.05</c:v>
                </c:pt>
                <c:pt idx="8">
                  <c:v>11.05</c:v>
                </c:pt>
                <c:pt idx="9">
                  <c:v>11.05</c:v>
                </c:pt>
                <c:pt idx="10">
                  <c:v>11.05</c:v>
                </c:pt>
                <c:pt idx="11">
                  <c:v>11.05</c:v>
                </c:pt>
                <c:pt idx="12">
                  <c:v>11.05</c:v>
                </c:pt>
                <c:pt idx="13">
                  <c:v>11.05</c:v>
                </c:pt>
                <c:pt idx="14">
                  <c:v>11.05</c:v>
                </c:pt>
                <c:pt idx="15">
                  <c:v>11.1</c:v>
                </c:pt>
                <c:pt idx="16">
                  <c:v>11.1</c:v>
                </c:pt>
                <c:pt idx="17">
                  <c:v>11.1</c:v>
                </c:pt>
                <c:pt idx="18">
                  <c:v>11.1</c:v>
                </c:pt>
                <c:pt idx="19">
                  <c:v>11.1</c:v>
                </c:pt>
                <c:pt idx="20">
                  <c:v>11.1</c:v>
                </c:pt>
                <c:pt idx="21">
                  <c:v>11.1</c:v>
                </c:pt>
                <c:pt idx="22">
                  <c:v>11.15</c:v>
                </c:pt>
                <c:pt idx="23">
                  <c:v>11.15</c:v>
                </c:pt>
                <c:pt idx="24">
                  <c:v>11.15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'd5L5x1-V15-Vp3-a30-I700-b70'!$G$4</c:f>
              <c:strCache>
                <c:ptCount val="1"/>
                <c:pt idx="0">
                  <c:v>Tbak2
(288DCEF00500007A)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4487978111847588"/>
                  <c:y val="0.5696799794681459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бак2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-3E-06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+ 0,0035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+ 12,16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'd5L5x1-V15-Vp3-a30-I700-b70'!$C$5:$C$29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'd5L5x1-V15-Vp3-a30-I700-b70'!$G$5:$G$29</c:f>
              <c:numCache>
                <c:formatCode>General</c:formatCode>
                <c:ptCount val="25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11.05</c:v>
                </c:pt>
                <c:pt idx="5">
                  <c:v>11.05</c:v>
                </c:pt>
                <c:pt idx="6">
                  <c:v>11.05</c:v>
                </c:pt>
                <c:pt idx="7">
                  <c:v>11.05</c:v>
                </c:pt>
                <c:pt idx="8">
                  <c:v>11.05</c:v>
                </c:pt>
                <c:pt idx="9">
                  <c:v>11.05</c:v>
                </c:pt>
                <c:pt idx="10">
                  <c:v>11.1</c:v>
                </c:pt>
                <c:pt idx="11">
                  <c:v>11.1</c:v>
                </c:pt>
                <c:pt idx="12">
                  <c:v>11.1</c:v>
                </c:pt>
                <c:pt idx="13">
                  <c:v>11.1</c:v>
                </c:pt>
                <c:pt idx="14">
                  <c:v>11.1</c:v>
                </c:pt>
                <c:pt idx="15">
                  <c:v>11.15</c:v>
                </c:pt>
                <c:pt idx="16">
                  <c:v>11.15</c:v>
                </c:pt>
                <c:pt idx="17">
                  <c:v>11.15</c:v>
                </c:pt>
                <c:pt idx="18">
                  <c:v>11.2</c:v>
                </c:pt>
                <c:pt idx="19">
                  <c:v>11.2</c:v>
                </c:pt>
                <c:pt idx="20">
                  <c:v>11.2</c:v>
                </c:pt>
                <c:pt idx="21">
                  <c:v>11.2</c:v>
                </c:pt>
                <c:pt idx="22">
                  <c:v>11.2</c:v>
                </c:pt>
                <c:pt idx="23">
                  <c:v>11.25</c:v>
                </c:pt>
                <c:pt idx="24">
                  <c:v>11.25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'd5L5x1-V15-Vp3-a30-I700-b70'!$H$4</c:f>
              <c:strCache>
                <c:ptCount val="1"/>
                <c:pt idx="0">
                  <c:v>Tbak3
(284EB3F00500003D)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1.6779541433412804E-2"/>
                  <c:y val="0.715969859171139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бак3</a:t>
                    </a:r>
                    <a:r>
                      <a:rPr lang="en-US" baseline="0"/>
                      <a:t> = -9E-12x</a:t>
                    </a:r>
                    <a:r>
                      <a:rPr lang="en-US" baseline="30000"/>
                      <a:t>6</a:t>
                    </a:r>
                    <a:r>
                      <a:rPr lang="en-US" baseline="0"/>
                      <a:t> + 3E-09x</a:t>
                    </a:r>
                    <a:r>
                      <a:rPr lang="en-US" baseline="30000"/>
                      <a:t>5</a:t>
                    </a:r>
                    <a:r>
                      <a:rPr lang="en-US" baseline="0"/>
                      <a:t> - 4E-07x</a:t>
                    </a:r>
                    <a:r>
                      <a:rPr lang="en-US" baseline="30000"/>
                      <a:t>4</a:t>
                    </a:r>
                    <a:r>
                      <a:rPr lang="en-US" baseline="0"/>
                      <a:t> + 3E-05x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- 0,0007x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+ 0,01x + 12,104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'd5L5x1-V15-Vp3-a30-I700-b70'!$C$5:$C$29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'd5L5x1-V15-Vp3-a30-I700-b70'!$H$5:$H$29</c:f>
              <c:numCache>
                <c:formatCode>General</c:formatCode>
                <c:ptCount val="25"/>
                <c:pt idx="0">
                  <c:v>10.65</c:v>
                </c:pt>
                <c:pt idx="1">
                  <c:v>10.65</c:v>
                </c:pt>
                <c:pt idx="2">
                  <c:v>10.65</c:v>
                </c:pt>
                <c:pt idx="3">
                  <c:v>10.7</c:v>
                </c:pt>
                <c:pt idx="4">
                  <c:v>10.7</c:v>
                </c:pt>
                <c:pt idx="5">
                  <c:v>10.7</c:v>
                </c:pt>
                <c:pt idx="6">
                  <c:v>10.7</c:v>
                </c:pt>
                <c:pt idx="7">
                  <c:v>10.7</c:v>
                </c:pt>
                <c:pt idx="8">
                  <c:v>10.75</c:v>
                </c:pt>
                <c:pt idx="9">
                  <c:v>11</c:v>
                </c:pt>
                <c:pt idx="10">
                  <c:v>10.75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11.05</c:v>
                </c:pt>
                <c:pt idx="16">
                  <c:v>11.05</c:v>
                </c:pt>
                <c:pt idx="17">
                  <c:v>11.05</c:v>
                </c:pt>
                <c:pt idx="18">
                  <c:v>11.1</c:v>
                </c:pt>
                <c:pt idx="19">
                  <c:v>11.1</c:v>
                </c:pt>
                <c:pt idx="20">
                  <c:v>11.1</c:v>
                </c:pt>
                <c:pt idx="21">
                  <c:v>11.15</c:v>
                </c:pt>
                <c:pt idx="22">
                  <c:v>11.15</c:v>
                </c:pt>
                <c:pt idx="23">
                  <c:v>11.2</c:v>
                </c:pt>
                <c:pt idx="24">
                  <c:v>11.2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'd5L5x1-V15-Vp3-a30-I700-b70'!$Z$4</c:f>
              <c:strCache>
                <c:ptCount val="1"/>
                <c:pt idx="0">
                  <c:v>tбак. ср., °С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5138700839849931"/>
                  <c:y val="0.6337993884968692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бак.ср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+ 0,0042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+ 12,012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'd5L5x1-V15-Vp3-a30-I700-b70'!$C$5:$C$29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'd5L5x1-V15-Vp3-a30-I700-b70'!$Z$5:$Z$29</c:f>
              <c:numCache>
                <c:formatCode>0.00</c:formatCode>
                <c:ptCount val="25"/>
                <c:pt idx="0">
                  <c:v>10.883333333333333</c:v>
                </c:pt>
                <c:pt idx="1">
                  <c:v>10.883333333333333</c:v>
                </c:pt>
                <c:pt idx="2">
                  <c:v>10.883333333333333</c:v>
                </c:pt>
                <c:pt idx="3">
                  <c:v>10.9</c:v>
                </c:pt>
                <c:pt idx="4">
                  <c:v>10.933333333333332</c:v>
                </c:pt>
                <c:pt idx="5">
                  <c:v>10.933333333333332</c:v>
                </c:pt>
                <c:pt idx="6">
                  <c:v>10.933333333333332</c:v>
                </c:pt>
                <c:pt idx="7">
                  <c:v>10.933333333333332</c:v>
                </c:pt>
                <c:pt idx="8">
                  <c:v>10.950000000000001</c:v>
                </c:pt>
                <c:pt idx="9">
                  <c:v>11.033333333333333</c:v>
                </c:pt>
                <c:pt idx="10">
                  <c:v>10.966666666666667</c:v>
                </c:pt>
                <c:pt idx="11">
                  <c:v>11.049999999999999</c:v>
                </c:pt>
                <c:pt idx="12">
                  <c:v>11.049999999999999</c:v>
                </c:pt>
                <c:pt idx="13">
                  <c:v>11.049999999999999</c:v>
                </c:pt>
                <c:pt idx="14">
                  <c:v>11.049999999999999</c:v>
                </c:pt>
                <c:pt idx="15">
                  <c:v>11.1</c:v>
                </c:pt>
                <c:pt idx="16">
                  <c:v>11.1</c:v>
                </c:pt>
                <c:pt idx="17">
                  <c:v>11.1</c:v>
                </c:pt>
                <c:pt idx="18">
                  <c:v>11.133333333333333</c:v>
                </c:pt>
                <c:pt idx="19">
                  <c:v>11.133333333333333</c:v>
                </c:pt>
                <c:pt idx="20">
                  <c:v>11.133333333333333</c:v>
                </c:pt>
                <c:pt idx="21">
                  <c:v>11.149999999999999</c:v>
                </c:pt>
                <c:pt idx="22">
                  <c:v>11.166666666666666</c:v>
                </c:pt>
                <c:pt idx="23">
                  <c:v>11.199999999999998</c:v>
                </c:pt>
                <c:pt idx="24">
                  <c:v>11.199999999999998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435784"/>
        <c:axId val="587436176"/>
      </c:scatterChart>
      <c:valAx>
        <c:axId val="587435784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75526867308063772"/>
              <c:y val="0.775577342880701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87436176"/>
        <c:crosses val="autoZero"/>
        <c:crossBetween val="midCat"/>
        <c:majorUnit val="10"/>
      </c:valAx>
      <c:valAx>
        <c:axId val="587436176"/>
        <c:scaling>
          <c:orientation val="minMax"/>
          <c:max val="11.5"/>
          <c:min val="1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5695572714660506E-2"/>
              <c:y val="5.013442056831526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87435784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77229091491134916"/>
          <c:y val="0.28701750878211413"/>
          <c:w val="0.21907117277003565"/>
          <c:h val="0.4422354686097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Приріст температури теплоносія 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на вході і виході СК та температура оточуючого середовища впродовж експерименту</a:t>
            </a:r>
            <a:endParaRPr lang="uk-UA" sz="1400" b="1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rich>
      </c:tx>
      <c:layout>
        <c:manualLayout>
          <c:xMode val="edge"/>
          <c:yMode val="edge"/>
          <c:x val="0.19876162115091664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044561096529594E-2"/>
          <c:y val="0.12959086413952969"/>
          <c:w val="0.75513572470107904"/>
          <c:h val="0.568059027053164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'd5L5x1-V15-Vp3-a30-I700-b70'!$V$4</c:f>
              <c:strCache>
                <c:ptCount val="1"/>
                <c:pt idx="0">
                  <c:v>Δtвх,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6310613929212847"/>
                  <c:y val="0.5401909531955911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</a:rPr>
                      <a:t>вх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+ 4E-05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+ 0,0116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+ 0,0268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'd5L5x1-V15-Vp3-a30-I700-b70'!$C$5:$C$29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'd5L5x1-V15-Vp3-a30-I700-b70'!$V$5:$V$29</c:f>
              <c:numCache>
                <c:formatCode>0.00</c:formatCode>
                <c:ptCount val="25"/>
                <c:pt idx="0">
                  <c:v>0</c:v>
                </c:pt>
                <c:pt idx="1">
                  <c:v>0.14999999999999858</c:v>
                </c:pt>
                <c:pt idx="2">
                  <c:v>0.54999999999999893</c:v>
                </c:pt>
                <c:pt idx="3">
                  <c:v>0.75</c:v>
                </c:pt>
                <c:pt idx="4">
                  <c:v>0.89999999999999858</c:v>
                </c:pt>
                <c:pt idx="5">
                  <c:v>1.0499999999999989</c:v>
                </c:pt>
                <c:pt idx="6">
                  <c:v>1.1999999999999993</c:v>
                </c:pt>
                <c:pt idx="7">
                  <c:v>1.5499999999999989</c:v>
                </c:pt>
                <c:pt idx="8">
                  <c:v>1.6999999999999993</c:v>
                </c:pt>
                <c:pt idx="9">
                  <c:v>1.9499999999999993</c:v>
                </c:pt>
                <c:pt idx="10">
                  <c:v>2.1499999999999986</c:v>
                </c:pt>
                <c:pt idx="11">
                  <c:v>2.5499999999999989</c:v>
                </c:pt>
                <c:pt idx="12">
                  <c:v>2.6999999999999993</c:v>
                </c:pt>
                <c:pt idx="13">
                  <c:v>2.8999999999999986</c:v>
                </c:pt>
                <c:pt idx="14">
                  <c:v>3.0499999999999989</c:v>
                </c:pt>
                <c:pt idx="15">
                  <c:v>3.1999999999999993</c:v>
                </c:pt>
                <c:pt idx="16">
                  <c:v>3.5999999999999996</c:v>
                </c:pt>
                <c:pt idx="17">
                  <c:v>3.75</c:v>
                </c:pt>
                <c:pt idx="18">
                  <c:v>3.8999999999999986</c:v>
                </c:pt>
                <c:pt idx="19">
                  <c:v>4.0499999999999989</c:v>
                </c:pt>
                <c:pt idx="20">
                  <c:v>4.1999999999999993</c:v>
                </c:pt>
                <c:pt idx="21">
                  <c:v>4.5499999999999989</c:v>
                </c:pt>
                <c:pt idx="22">
                  <c:v>4.6999999999999993</c:v>
                </c:pt>
                <c:pt idx="23">
                  <c:v>4.8499999999999996</c:v>
                </c:pt>
                <c:pt idx="24">
                  <c:v>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'd5L5x1-V15-Vp3-a30-I700-b70'!$W$4</c:f>
              <c:strCache>
                <c:ptCount val="1"/>
                <c:pt idx="0">
                  <c:v>Δtвих,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6.0659471541370066E-2"/>
                  <c:y val="0.4387796280164513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</a:rPr>
                      <a:t>вих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= -2E-09x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5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+ 1E-06x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- 0,0003x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+ 0,0213x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- 0,4783x + 2,4749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'd5L5x1-V15-Vp3-a30-I700-b70'!$C$5:$C$29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'd5L5x1-V15-Vp3-a30-I700-b70'!$W$5:$W$29</c:f>
              <c:numCache>
                <c:formatCode>0.00</c:formatCode>
                <c:ptCount val="25"/>
                <c:pt idx="0">
                  <c:v>0</c:v>
                </c:pt>
                <c:pt idx="1">
                  <c:v>0.15000000000000036</c:v>
                </c:pt>
                <c:pt idx="2">
                  <c:v>0.34999999999999964</c:v>
                </c:pt>
                <c:pt idx="3">
                  <c:v>0.55000000000000071</c:v>
                </c:pt>
                <c:pt idx="4">
                  <c:v>1.9500000000000011</c:v>
                </c:pt>
                <c:pt idx="5">
                  <c:v>5.35</c:v>
                </c:pt>
                <c:pt idx="6">
                  <c:v>9.0499999999999989</c:v>
                </c:pt>
                <c:pt idx="7">
                  <c:v>12.15</c:v>
                </c:pt>
                <c:pt idx="8">
                  <c:v>13.950000000000001</c:v>
                </c:pt>
                <c:pt idx="9">
                  <c:v>13.200000000000001</c:v>
                </c:pt>
                <c:pt idx="10">
                  <c:v>12.049999999999999</c:v>
                </c:pt>
                <c:pt idx="11">
                  <c:v>11.049999999999999</c:v>
                </c:pt>
                <c:pt idx="12">
                  <c:v>10.200000000000001</c:v>
                </c:pt>
                <c:pt idx="13">
                  <c:v>9.4</c:v>
                </c:pt>
                <c:pt idx="14">
                  <c:v>8.9500000000000011</c:v>
                </c:pt>
                <c:pt idx="15">
                  <c:v>8.35</c:v>
                </c:pt>
                <c:pt idx="16">
                  <c:v>8.0000000000000018</c:v>
                </c:pt>
                <c:pt idx="17">
                  <c:v>7.5499999999999989</c:v>
                </c:pt>
                <c:pt idx="18">
                  <c:v>7.2999999999999989</c:v>
                </c:pt>
                <c:pt idx="19">
                  <c:v>7.1</c:v>
                </c:pt>
                <c:pt idx="20">
                  <c:v>6.9500000000000011</c:v>
                </c:pt>
                <c:pt idx="21">
                  <c:v>6.65</c:v>
                </c:pt>
                <c:pt idx="22">
                  <c:v>6.6</c:v>
                </c:pt>
                <c:pt idx="23">
                  <c:v>6.5499999999999989</c:v>
                </c:pt>
                <c:pt idx="24">
                  <c:v>6.5000000000000018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'd5L5x1-V15-Vp3-a30-I700-b70'!$X$4</c:f>
              <c:strCache>
                <c:ptCount val="1"/>
                <c:pt idx="0">
                  <c:v>Δtпов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11732297478648651"/>
                  <c:y val="0.2936435622378908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Δt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пов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+ 5E-05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- 0,0038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+ 0,1605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+ 0,0059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'd5L5x1-V15-Vp3-a30-I700-b70'!$C$5:$C$29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'd5L5x1-V15-Vp3-a30-I700-b70'!$X$5:$X$29</c:f>
              <c:numCache>
                <c:formatCode>0.00</c:formatCode>
                <c:ptCount val="25"/>
                <c:pt idx="0">
                  <c:v>0</c:v>
                </c:pt>
                <c:pt idx="1">
                  <c:v>5.0000000000000711E-2</c:v>
                </c:pt>
                <c:pt idx="2">
                  <c:v>0.55000000000000071</c:v>
                </c:pt>
                <c:pt idx="3">
                  <c:v>1.0500000000000007</c:v>
                </c:pt>
                <c:pt idx="4">
                  <c:v>1.4000000000000004</c:v>
                </c:pt>
                <c:pt idx="5">
                  <c:v>1.4000000000000004</c:v>
                </c:pt>
                <c:pt idx="6">
                  <c:v>1.5999999999999996</c:v>
                </c:pt>
                <c:pt idx="7">
                  <c:v>1.9500000000000011</c:v>
                </c:pt>
                <c:pt idx="8">
                  <c:v>2.1500000000000004</c:v>
                </c:pt>
                <c:pt idx="9">
                  <c:v>2.3000000000000007</c:v>
                </c:pt>
                <c:pt idx="10">
                  <c:v>2.5</c:v>
                </c:pt>
                <c:pt idx="11">
                  <c:v>2.5999999999999996</c:v>
                </c:pt>
                <c:pt idx="12">
                  <c:v>3.0000000000000018</c:v>
                </c:pt>
                <c:pt idx="13">
                  <c:v>3.2000000000000011</c:v>
                </c:pt>
                <c:pt idx="14">
                  <c:v>3.3499999999999996</c:v>
                </c:pt>
                <c:pt idx="15">
                  <c:v>3.5499999999999989</c:v>
                </c:pt>
                <c:pt idx="16">
                  <c:v>3.5999999999999996</c:v>
                </c:pt>
                <c:pt idx="17">
                  <c:v>3.9500000000000011</c:v>
                </c:pt>
                <c:pt idx="18">
                  <c:v>4.1500000000000004</c:v>
                </c:pt>
                <c:pt idx="19">
                  <c:v>4.0000000000000018</c:v>
                </c:pt>
                <c:pt idx="20">
                  <c:v>4.4000000000000004</c:v>
                </c:pt>
                <c:pt idx="21">
                  <c:v>4.5499999999999989</c:v>
                </c:pt>
                <c:pt idx="22">
                  <c:v>5.0499999999999989</c:v>
                </c:pt>
                <c:pt idx="23">
                  <c:v>5.2000000000000011</c:v>
                </c:pt>
                <c:pt idx="24">
                  <c:v>5.2999999999999989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'd5L5x1-V15-Vp3-a30-I700-b70'!$Y$4</c:f>
              <c:strCache>
                <c:ptCount val="1"/>
                <c:pt idx="0">
                  <c:v>Δtбак. ср.,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5623934556867033"/>
                  <c:y val="0.1660566210990330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</a:rPr>
                      <a:t>бак.ср.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-2E-06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+ 0,0042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+ 0,0454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'd5L5x1-V15-Vp3-a30-I700-b70'!$C$5:$C$29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'd5L5x1-V15-Vp3-a30-I700-b70'!$Y$5:$Y$29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1.6666666666667496E-2</c:v>
                </c:pt>
                <c:pt idx="4">
                  <c:v>4.9999999999998934E-2</c:v>
                </c:pt>
                <c:pt idx="5">
                  <c:v>4.9999999999998934E-2</c:v>
                </c:pt>
                <c:pt idx="6">
                  <c:v>4.9999999999998934E-2</c:v>
                </c:pt>
                <c:pt idx="7">
                  <c:v>4.9999999999998934E-2</c:v>
                </c:pt>
                <c:pt idx="8">
                  <c:v>6.6666666666668206E-2</c:v>
                </c:pt>
                <c:pt idx="9">
                  <c:v>0.15000000000000036</c:v>
                </c:pt>
                <c:pt idx="10">
                  <c:v>8.3333333333333925E-2</c:v>
                </c:pt>
                <c:pt idx="11">
                  <c:v>0.16666666666666607</c:v>
                </c:pt>
                <c:pt idx="12">
                  <c:v>0.16666666666666607</c:v>
                </c:pt>
                <c:pt idx="13">
                  <c:v>0.16666666666666607</c:v>
                </c:pt>
                <c:pt idx="14">
                  <c:v>0.16666666666666607</c:v>
                </c:pt>
                <c:pt idx="15">
                  <c:v>0.21666666666666679</c:v>
                </c:pt>
                <c:pt idx="16">
                  <c:v>0.21666666666666679</c:v>
                </c:pt>
                <c:pt idx="17">
                  <c:v>0.21666666666666679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0.26666666666666572</c:v>
                </c:pt>
                <c:pt idx="22">
                  <c:v>0.28333333333333321</c:v>
                </c:pt>
                <c:pt idx="23">
                  <c:v>0.31666666666666465</c:v>
                </c:pt>
                <c:pt idx="24">
                  <c:v>0.31666666666666465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452640"/>
        <c:axId val="587449896"/>
      </c:scatterChart>
      <c:valAx>
        <c:axId val="587452640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4111542723826205"/>
              <c:y val="0.7064206478396853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87449896"/>
        <c:crosses val="autoZero"/>
        <c:crossBetween val="midCat"/>
        <c:majorUnit val="10"/>
      </c:valAx>
      <c:valAx>
        <c:axId val="587449896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840653251676872E-2"/>
              <c:y val="0.1022313978991389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87452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80931175269757949"/>
          <c:y val="0.28185549993202458"/>
          <c:w val="0.18816527200706168"/>
          <c:h val="0.217476376040735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</a:t>
            </a:r>
            <a:r>
              <a:rPr lang="el-GR" b="1">
                <a:latin typeface="Times New Roman" panose="02020603050405020304" pitchFamily="18" charset="0"/>
                <a:cs typeface="Times New Roman" panose="02020603050405020304" pitchFamily="18" charset="0"/>
              </a:rPr>
              <a:t>η</a:t>
            </a:r>
            <a:r>
              <a:rPr lang="uk-UA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ск</a:t>
            </a: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 сонячного колектора впродовж</a:t>
            </a:r>
            <a:r>
              <a:rPr lang="uk-UA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експерименту</a:t>
            </a:r>
            <a:endParaRPr lang="uk-UA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5346795596440419"/>
          <c:y val="2.574921601747216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913212268876111"/>
          <c:y val="0.10141733685478768"/>
          <c:w val="0.82494681260939273"/>
          <c:h val="0.715261977259067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'd5L5x1-V15-Vp3-a30-I700-b70'!$Q$4</c:f>
              <c:strCache>
                <c:ptCount val="1"/>
                <c:pt idx="0">
                  <c:v>ηск (за соняч-ним колек-тором)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0.20452553569585777"/>
                  <c:y val="0.7854227600837789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4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l-GR" sz="1400" b="0" i="0" baseline="0">
                        <a:effectLst/>
                      </a:rPr>
                      <a:t>η</a:t>
                    </a:r>
                    <a:r>
                      <a:rPr lang="uk-UA" sz="1400" b="0" i="0" baseline="-25000">
                        <a:effectLst/>
                      </a:rPr>
                      <a:t>ск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1E-07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- 9E-05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+ 0,0129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- 0,0089</a:t>
                    </a:r>
                    <a:endParaRPr lang="en-US" sz="1400" b="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'd5L5x1-V15-Vp3-a30-I700-b70'!$C$5:$C$29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'd5L5x1-V15-Vp3-a30-I700-b70'!$Q$5:$Q$29</c:f>
              <c:numCache>
                <c:formatCode>0.00</c:formatCode>
                <c:ptCount val="25"/>
                <c:pt idx="0">
                  <c:v>1.2173144840286594E-2</c:v>
                </c:pt>
                <c:pt idx="1">
                  <c:v>1.2173144840286634E-2</c:v>
                </c:pt>
                <c:pt idx="2">
                  <c:v>7.7465467165460213E-3</c:v>
                </c:pt>
                <c:pt idx="3">
                  <c:v>7.7465467165460213E-3</c:v>
                </c:pt>
                <c:pt idx="4">
                  <c:v>3.5412784989924735E-2</c:v>
                </c:pt>
                <c:pt idx="5">
                  <c:v>0.10734500450070925</c:v>
                </c:pt>
                <c:pt idx="6">
                  <c:v>0.18591712119710466</c:v>
                </c:pt>
                <c:pt idx="7">
                  <c:v>0.24678284539853779</c:v>
                </c:pt>
                <c:pt idx="8">
                  <c:v>0.28330227991939766</c:v>
                </c:pt>
                <c:pt idx="9">
                  <c:v>0.26116928930069466</c:v>
                </c:pt>
                <c:pt idx="10">
                  <c:v>0.23128975196544568</c:v>
                </c:pt>
                <c:pt idx="11">
                  <c:v>0.20030356509926159</c:v>
                </c:pt>
                <c:pt idx="12">
                  <c:v>0.1781705744805587</c:v>
                </c:pt>
                <c:pt idx="13">
                  <c:v>0.15603758386185573</c:v>
                </c:pt>
                <c:pt idx="14">
                  <c:v>0.142757789490634</c:v>
                </c:pt>
                <c:pt idx="15">
                  <c:v>0.12615804652660673</c:v>
                </c:pt>
                <c:pt idx="16">
                  <c:v>0.10955830356257958</c:v>
                </c:pt>
                <c:pt idx="17">
                  <c:v>9.6278509191357747E-2</c:v>
                </c:pt>
                <c:pt idx="18">
                  <c:v>8.7425312943876607E-2</c:v>
                </c:pt>
                <c:pt idx="19">
                  <c:v>7.9678766227330583E-2</c:v>
                </c:pt>
                <c:pt idx="20">
                  <c:v>7.3038869041719717E-2</c:v>
                </c:pt>
                <c:pt idx="21">
                  <c:v>5.8652425139562793E-2</c:v>
                </c:pt>
                <c:pt idx="22">
                  <c:v>5.4225827015822188E-2</c:v>
                </c:pt>
                <c:pt idx="23">
                  <c:v>4.9799228892081576E-2</c:v>
                </c:pt>
                <c:pt idx="24">
                  <c:v>4.5372630768341048E-2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454992"/>
        <c:axId val="587451072"/>
      </c:scatterChart>
      <c:valAx>
        <c:axId val="587454992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307517974009258"/>
              <c:y val="0.831250789456770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87451072"/>
        <c:crosses val="autoZero"/>
        <c:crossBetween val="midCat"/>
        <c:majorUnit val="10"/>
      </c:valAx>
      <c:valAx>
        <c:axId val="587451072"/>
        <c:scaling>
          <c:orientation val="minMax"/>
          <c:max val="0.30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ск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6096496860861493E-2"/>
              <c:y val="6.2381555444024586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8745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Миттєва потужність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ск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Вт/м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</a:p>
        </c:rich>
      </c:tx>
      <c:layout>
        <c:manualLayout>
          <c:xMode val="edge"/>
          <c:yMode val="edge"/>
          <c:x val="0.38236451469190358"/>
          <c:y val="3.898738589223376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73671508897137"/>
          <c:y val="0.10906787034652685"/>
          <c:w val="0.82330500918219474"/>
          <c:h val="0.731240506443990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'd5L5x1-V15-Vp3-a30-I700-b70'!$M$4</c:f>
              <c:strCache>
                <c:ptCount val="1"/>
                <c:pt idx="0">
                  <c:v>Миттєва потуж-ність СК Qск,  Вт/м2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940667440630964"/>
                  <c:y val="0.7932604969376723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Q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ск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4E-05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- 0,0257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+ 3,8705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- 2,6813</a:t>
                    </a:r>
                    <a:endParaRPr lang="en-US" sz="1400" b="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'd5L5x1-V15-Vp3-a30-I700-b70'!$C$5:$C$29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'd5L5x1-V15-Vp3-a30-I700-b70'!$M$5:$M$29</c:f>
              <c:numCache>
                <c:formatCode>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5.815277777778066</c:v>
                </c:pt>
                <c:pt idx="4">
                  <c:v>17.445833333332956</c:v>
                </c:pt>
                <c:pt idx="5">
                  <c:v>17.445833333332956</c:v>
                </c:pt>
                <c:pt idx="6">
                  <c:v>17.445833333332956</c:v>
                </c:pt>
                <c:pt idx="7">
                  <c:v>17.44583333333296</c:v>
                </c:pt>
                <c:pt idx="8">
                  <c:v>23.261111111111642</c:v>
                </c:pt>
                <c:pt idx="9">
                  <c:v>52.337500000000112</c:v>
                </c:pt>
                <c:pt idx="10">
                  <c:v>29.076388888889088</c:v>
                </c:pt>
                <c:pt idx="11">
                  <c:v>58.152777777777565</c:v>
                </c:pt>
                <c:pt idx="12">
                  <c:v>58.152777777777565</c:v>
                </c:pt>
                <c:pt idx="13">
                  <c:v>58.152777777777558</c:v>
                </c:pt>
                <c:pt idx="14">
                  <c:v>58.152777777777558</c:v>
                </c:pt>
                <c:pt idx="15">
                  <c:v>75.59861111111114</c:v>
                </c:pt>
                <c:pt idx="16">
                  <c:v>75.598611111111126</c:v>
                </c:pt>
                <c:pt idx="17">
                  <c:v>75.598611111111126</c:v>
                </c:pt>
                <c:pt idx="18">
                  <c:v>87.229166666666657</c:v>
                </c:pt>
                <c:pt idx="19">
                  <c:v>87.229166666666657</c:v>
                </c:pt>
                <c:pt idx="20">
                  <c:v>87.229166666666657</c:v>
                </c:pt>
                <c:pt idx="21">
                  <c:v>93.044444444444082</c:v>
                </c:pt>
                <c:pt idx="22">
                  <c:v>98.859722222222146</c:v>
                </c:pt>
                <c:pt idx="23">
                  <c:v>110.49027777777705</c:v>
                </c:pt>
                <c:pt idx="24">
                  <c:v>110.49027777777705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455776"/>
        <c:axId val="587457344"/>
      </c:scatterChart>
      <c:valAx>
        <c:axId val="587455776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5042312850299149"/>
              <c:y val="0.8536886896368656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87457344"/>
        <c:crosses val="autoZero"/>
        <c:crossBetween val="midCat"/>
        <c:majorUnit val="10"/>
      </c:valAx>
      <c:valAx>
        <c:axId val="587457344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ск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Вт/м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7.9907385474749636E-3"/>
              <c:y val="4.396751516416549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8745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Питома теплова потужність ССТ </a:t>
            </a:r>
            <a:r>
              <a:rPr lang="en-US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uk-UA" sz="1400" b="1" i="0" baseline="-25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 Дж/м</a:t>
            </a:r>
            <a:r>
              <a:rPr lang="uk-UA" sz="1400" b="1" i="0" baseline="30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 що 5 хвилин</a:t>
            </a:r>
            <a:endParaRPr lang="uk-UA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932669533536873"/>
          <c:y val="2.082658889760712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17594025864589"/>
          <c:y val="0.11442927587260812"/>
          <c:w val="0.80821608698092473"/>
          <c:h val="0.67620876436636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'd5L5x1-V15-Vp3-a30-I700-b70'!$N$4</c:f>
              <c:strCache>
                <c:ptCount val="1"/>
                <c:pt idx="0">
                  <c:v>Накопичення тепла ССТ Qсст, кДж/м2, що 5 хв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'd5L5x1-V15-Vp3-a30-I700-b70'!$C$5:$C$29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'd5L5x1-V15-Vp3-a30-I700-b70'!$N$5:$N$29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5.2337500000002608</c:v>
                </c:pt>
                <c:pt idx="4">
                  <c:v>10.467499999999404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5.2337500000008186</c:v>
                </c:pt>
                <c:pt idx="9">
                  <c:v>26.16874999999963</c:v>
                </c:pt>
                <c:pt idx="10">
                  <c:v>-20.934999999999924</c:v>
                </c:pt>
                <c:pt idx="11">
                  <c:v>26.16874999999963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15.701250000000224</c:v>
                </c:pt>
                <c:pt idx="16">
                  <c:v>0</c:v>
                </c:pt>
                <c:pt idx="17">
                  <c:v>0</c:v>
                </c:pt>
                <c:pt idx="18">
                  <c:v>10.467499999999962</c:v>
                </c:pt>
                <c:pt idx="19">
                  <c:v>0</c:v>
                </c:pt>
                <c:pt idx="20">
                  <c:v>0</c:v>
                </c:pt>
                <c:pt idx="21">
                  <c:v>5.2337499999997021</c:v>
                </c:pt>
                <c:pt idx="22">
                  <c:v>5.2337500000002608</c:v>
                </c:pt>
                <c:pt idx="23">
                  <c:v>10.467499999999404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7456952"/>
        <c:axId val="587449504"/>
      </c:barChart>
      <c:catAx>
        <c:axId val="587456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395414408152164"/>
              <c:y val="0.7960795852560690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87449504"/>
        <c:crosses val="autoZero"/>
        <c:auto val="1"/>
        <c:lblAlgn val="ctr"/>
        <c:lblOffset val="100"/>
        <c:noMultiLvlLbl val="0"/>
      </c:catAx>
      <c:valAx>
        <c:axId val="587449504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Дж/м</a:t>
                </a:r>
                <a:r>
                  <a:rPr lang="uk-UA" sz="1400" b="0" i="0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8.5851275946937991E-3"/>
              <c:y val="3.8337430292255836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87456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ККД ССТ </a:t>
            </a:r>
            <a:r>
              <a:rPr lang="el-GR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η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 в цілому (що 5 хвилин)</a:t>
            </a:r>
          </a:p>
        </c:rich>
      </c:tx>
      <c:layout>
        <c:manualLayout>
          <c:xMode val="edge"/>
          <c:yMode val="edge"/>
          <c:x val="0.38457240904941487"/>
          <c:y val="3.504179723031842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4340443351794091E-2"/>
          <c:y val="0.11053502662164884"/>
          <c:w val="0.8949297755084048"/>
          <c:h val="0.727625214642504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'd5L5x1-V15-Vp3-a30-I700-b70'!$R$4</c:f>
              <c:strCache>
                <c:ptCount val="1"/>
                <c:pt idx="0">
                  <c:v>ηсст в цілому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invertIfNegative val="0"/>
          <c:cat>
            <c:numRef>
              <c:f>'d5L5x1-V15-Vp3-a30-I700-b70'!$C$5:$C$29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'd5L5x1-V15-Vp3-a30-I700-b70'!$R$5:$R$29</c:f>
              <c:numCache>
                <c:formatCode>0.00</c:formatCode>
                <c:ptCount val="25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2.492261904762029E-2</c:v>
                </c:pt>
                <c:pt idx="4">
                  <c:v>4.9845238095235257E-2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2.4922619047622944E-2</c:v>
                </c:pt>
                <c:pt idx="9">
                  <c:v>0.12461309523809347</c:v>
                </c:pt>
                <c:pt idx="10">
                  <c:v>-9.969047619047583E-2</c:v>
                </c:pt>
                <c:pt idx="11">
                  <c:v>0.12461309523809347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7.4767857142858204E-2</c:v>
                </c:pt>
                <c:pt idx="16">
                  <c:v>0</c:v>
                </c:pt>
                <c:pt idx="17">
                  <c:v>0</c:v>
                </c:pt>
                <c:pt idx="18">
                  <c:v>4.9845238095237915E-2</c:v>
                </c:pt>
                <c:pt idx="19">
                  <c:v>0</c:v>
                </c:pt>
                <c:pt idx="20">
                  <c:v>0</c:v>
                </c:pt>
                <c:pt idx="21">
                  <c:v>2.4922619047617629E-2</c:v>
                </c:pt>
                <c:pt idx="22">
                  <c:v>2.492261904762029E-2</c:v>
                </c:pt>
                <c:pt idx="23">
                  <c:v>4.9845238095235257E-2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453032"/>
        <c:axId val="587454208"/>
      </c:barChart>
      <c:catAx>
        <c:axId val="587453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5466312780149742"/>
              <c:y val="0.8537004965634207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87454208"/>
        <c:crosses val="autoZero"/>
        <c:auto val="1"/>
        <c:lblAlgn val="ctr"/>
        <c:lblOffset val="100"/>
        <c:noMultiLvlLbl val="1"/>
      </c:catAx>
      <c:valAx>
        <c:axId val="587454208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478590528882705E-2"/>
              <c:y val="4.33258252527194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87453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Накопичення тепла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кДж/м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баком акумулятором</a:t>
            </a:r>
            <a:r>
              <a:rPr lang="uk-UA" sz="1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впродовж експерименту</a:t>
            </a:r>
            <a:endParaRPr lang="uk-UA" sz="14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4154406236031256"/>
          <c:y val="9.096501139703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615420613312418"/>
          <c:y val="0.15199416687666148"/>
          <c:w val="0.83046697688115267"/>
          <c:h val="0.665710834949904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'd5L5x1-V15-Vp3-a30-I700-b70'!$P$4</c:f>
              <c:strCache>
                <c:ptCount val="1"/>
                <c:pt idx="0">
                  <c:v>Q, кДж/м2, кількість ви-промінюван-ня, що надхо-дила з нако-пиченням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53432509696954433"/>
                  <c:y val="0.7104592014195463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Q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сст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-3E-14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- 9E-13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+ 90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- 90</a:t>
                    </a:r>
                    <a:endParaRPr lang="en-US" sz="1400" b="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cat>
            <c:numRef>
              <c:f>'d5L5x1-V15-Vp3-a30-I700-b70'!$C$5:$C$29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'd5L5x1-V15-Vp3-a30-I700-b70'!$P$5:$P$29</c:f>
              <c:numCache>
                <c:formatCode>0</c:formatCode>
                <c:ptCount val="25"/>
                <c:pt idx="0">
                  <c:v>0</c:v>
                </c:pt>
                <c:pt idx="1">
                  <c:v>210</c:v>
                </c:pt>
                <c:pt idx="2">
                  <c:v>420</c:v>
                </c:pt>
                <c:pt idx="3">
                  <c:v>630</c:v>
                </c:pt>
                <c:pt idx="4">
                  <c:v>840</c:v>
                </c:pt>
                <c:pt idx="5">
                  <c:v>1050</c:v>
                </c:pt>
                <c:pt idx="6">
                  <c:v>1260</c:v>
                </c:pt>
                <c:pt idx="7">
                  <c:v>1470</c:v>
                </c:pt>
                <c:pt idx="8">
                  <c:v>1680</c:v>
                </c:pt>
                <c:pt idx="9">
                  <c:v>1890</c:v>
                </c:pt>
                <c:pt idx="10">
                  <c:v>2100</c:v>
                </c:pt>
                <c:pt idx="11">
                  <c:v>2310</c:v>
                </c:pt>
                <c:pt idx="12">
                  <c:v>2520</c:v>
                </c:pt>
                <c:pt idx="13">
                  <c:v>2730</c:v>
                </c:pt>
                <c:pt idx="14">
                  <c:v>2940</c:v>
                </c:pt>
                <c:pt idx="15">
                  <c:v>3150</c:v>
                </c:pt>
                <c:pt idx="16">
                  <c:v>3360</c:v>
                </c:pt>
                <c:pt idx="17">
                  <c:v>3570</c:v>
                </c:pt>
                <c:pt idx="18">
                  <c:v>3780</c:v>
                </c:pt>
                <c:pt idx="19">
                  <c:v>3990</c:v>
                </c:pt>
                <c:pt idx="20">
                  <c:v>4200</c:v>
                </c:pt>
                <c:pt idx="21">
                  <c:v>4410</c:v>
                </c:pt>
                <c:pt idx="22">
                  <c:v>4620</c:v>
                </c:pt>
                <c:pt idx="23">
                  <c:v>4830</c:v>
                </c:pt>
                <c:pt idx="24">
                  <c:v>5040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7457736"/>
        <c:axId val="587455384"/>
      </c:barChart>
      <c:catAx>
        <c:axId val="587457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579942695179908"/>
              <c:y val="0.853213786570542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87455384"/>
        <c:crosses val="autoZero"/>
        <c:auto val="1"/>
        <c:lblAlgn val="ctr"/>
        <c:lblOffset val="100"/>
        <c:noMultiLvlLbl val="0"/>
      </c:catAx>
      <c:valAx>
        <c:axId val="587455384"/>
        <c:scaling>
          <c:orientation val="minMax"/>
          <c:max val="5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кДж/м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5210782222892647E-3"/>
              <c:y val="7.942541381529053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22225"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87457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температури в баку</a:t>
            </a:r>
            <a:r>
              <a:rPr lang="uk-UA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акамуляторі залежно від часу нагріву</a:t>
            </a:r>
            <a:endParaRPr lang="uk-UA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6398019877986603"/>
          <c:y val="2.687987422183542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4206667833502762E-2"/>
          <c:y val="0.12496938913953974"/>
          <c:w val="0.69130867318946176"/>
          <c:h val="0.623180123581792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'd5L5x1-V15-Vp4-a50-I500-b10'!$F$4</c:f>
              <c:strCache>
                <c:ptCount val="1"/>
                <c:pt idx="0">
                  <c:v>Tbak1
(28336BF00500008F)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0.20018395805919487"/>
                  <c:y val="0.5092126613659647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бак1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= 1E-06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+ 0,0002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- 0,0011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+ 12,03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'd5L5x1-V15-Vp4-a50-I500-b10'!$C$5:$C$29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'd5L5x1-V15-Vp4-a50-I500-b10'!$F$5:$F$29</c:f>
              <c:numCache>
                <c:formatCode>General</c:formatCode>
                <c:ptCount val="25"/>
                <c:pt idx="0">
                  <c:v>11.5</c:v>
                </c:pt>
                <c:pt idx="1">
                  <c:v>11.55</c:v>
                </c:pt>
                <c:pt idx="2">
                  <c:v>11.6</c:v>
                </c:pt>
                <c:pt idx="3">
                  <c:v>11.6</c:v>
                </c:pt>
                <c:pt idx="4">
                  <c:v>11.6</c:v>
                </c:pt>
                <c:pt idx="5">
                  <c:v>11.6</c:v>
                </c:pt>
                <c:pt idx="6">
                  <c:v>11.65</c:v>
                </c:pt>
                <c:pt idx="7">
                  <c:v>11.65</c:v>
                </c:pt>
                <c:pt idx="8">
                  <c:v>11.65</c:v>
                </c:pt>
                <c:pt idx="9">
                  <c:v>11.65</c:v>
                </c:pt>
                <c:pt idx="10">
                  <c:v>11.7</c:v>
                </c:pt>
                <c:pt idx="11">
                  <c:v>11.7</c:v>
                </c:pt>
                <c:pt idx="12">
                  <c:v>11.7</c:v>
                </c:pt>
                <c:pt idx="13">
                  <c:v>11.75</c:v>
                </c:pt>
                <c:pt idx="14">
                  <c:v>11.75</c:v>
                </c:pt>
                <c:pt idx="15">
                  <c:v>11.75</c:v>
                </c:pt>
                <c:pt idx="16">
                  <c:v>11.75</c:v>
                </c:pt>
                <c:pt idx="17">
                  <c:v>12</c:v>
                </c:pt>
                <c:pt idx="18">
                  <c:v>12</c:v>
                </c:pt>
                <c:pt idx="19">
                  <c:v>12.05</c:v>
                </c:pt>
                <c:pt idx="20">
                  <c:v>12.05</c:v>
                </c:pt>
                <c:pt idx="21">
                  <c:v>12.1</c:v>
                </c:pt>
                <c:pt idx="22">
                  <c:v>12.1</c:v>
                </c:pt>
                <c:pt idx="23">
                  <c:v>12.15</c:v>
                </c:pt>
                <c:pt idx="24">
                  <c:v>12.15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'd5L5x1-V15-Vp4-a50-I500-b10'!$G$4</c:f>
              <c:strCache>
                <c:ptCount val="1"/>
                <c:pt idx="0">
                  <c:v>Tbak2
(288DCEF00500007A)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895089947646543"/>
                  <c:y val="0.7070650916057564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бак2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-3E-06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+ 0,0035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+ 12,16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'd5L5x1-V15-Vp4-a50-I500-b10'!$C$5:$C$29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'd5L5x1-V15-Vp4-a50-I500-b10'!$G$5:$G$29</c:f>
              <c:numCache>
                <c:formatCode>General</c:formatCode>
                <c:ptCount val="25"/>
                <c:pt idx="0">
                  <c:v>11.65</c:v>
                </c:pt>
                <c:pt idx="1">
                  <c:v>11.65</c:v>
                </c:pt>
                <c:pt idx="2">
                  <c:v>11.7</c:v>
                </c:pt>
                <c:pt idx="3">
                  <c:v>11.7</c:v>
                </c:pt>
                <c:pt idx="4">
                  <c:v>11.75</c:v>
                </c:pt>
                <c:pt idx="5">
                  <c:v>11.75</c:v>
                </c:pt>
                <c:pt idx="6">
                  <c:v>11.75</c:v>
                </c:pt>
                <c:pt idx="7">
                  <c:v>12</c:v>
                </c:pt>
                <c:pt idx="8">
                  <c:v>12</c:v>
                </c:pt>
                <c:pt idx="9">
                  <c:v>12.05</c:v>
                </c:pt>
                <c:pt idx="10">
                  <c:v>12.05</c:v>
                </c:pt>
                <c:pt idx="11">
                  <c:v>12.1</c:v>
                </c:pt>
                <c:pt idx="12">
                  <c:v>12.15</c:v>
                </c:pt>
                <c:pt idx="13">
                  <c:v>12.15</c:v>
                </c:pt>
                <c:pt idx="14">
                  <c:v>12.15</c:v>
                </c:pt>
                <c:pt idx="15">
                  <c:v>12.2</c:v>
                </c:pt>
                <c:pt idx="16">
                  <c:v>12.25</c:v>
                </c:pt>
                <c:pt idx="17">
                  <c:v>12.3</c:v>
                </c:pt>
                <c:pt idx="18">
                  <c:v>12.3</c:v>
                </c:pt>
                <c:pt idx="19">
                  <c:v>12.35</c:v>
                </c:pt>
                <c:pt idx="20">
                  <c:v>12.35</c:v>
                </c:pt>
                <c:pt idx="21">
                  <c:v>12.4</c:v>
                </c:pt>
                <c:pt idx="22">
                  <c:v>12.45</c:v>
                </c:pt>
                <c:pt idx="23">
                  <c:v>12.45</c:v>
                </c:pt>
                <c:pt idx="24">
                  <c:v>12.5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'd5L5x1-V15-Vp4-a50-I500-b10'!$H$4</c:f>
              <c:strCache>
                <c:ptCount val="1"/>
                <c:pt idx="0">
                  <c:v>Tbak3
(284EB3F00500003D)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1.9658845539617865E-2"/>
                  <c:y val="0.8011069055160875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бак3</a:t>
                    </a:r>
                    <a:r>
                      <a:rPr lang="en-US" baseline="0"/>
                      <a:t> = -9E-12x</a:t>
                    </a:r>
                    <a:r>
                      <a:rPr lang="en-US" baseline="30000"/>
                      <a:t>6</a:t>
                    </a:r>
                    <a:r>
                      <a:rPr lang="en-US" baseline="0"/>
                      <a:t> + 3E-09x</a:t>
                    </a:r>
                    <a:r>
                      <a:rPr lang="en-US" baseline="30000"/>
                      <a:t>5</a:t>
                    </a:r>
                    <a:r>
                      <a:rPr lang="en-US" baseline="0"/>
                      <a:t> - 4E-07x</a:t>
                    </a:r>
                    <a:r>
                      <a:rPr lang="en-US" baseline="30000"/>
                      <a:t>4</a:t>
                    </a:r>
                    <a:r>
                      <a:rPr lang="en-US" baseline="0"/>
                      <a:t> + 3E-05x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- 0,0007x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+ 0,01x + 12,104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'd5L5x1-V15-Vp4-a50-I500-b10'!$C$5:$C$29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'd5L5x1-V15-Vp4-a50-I500-b10'!$H$5:$H$29</c:f>
              <c:numCache>
                <c:formatCode>General</c:formatCode>
                <c:ptCount val="25"/>
                <c:pt idx="0">
                  <c:v>11.65</c:v>
                </c:pt>
                <c:pt idx="1">
                  <c:v>11.6</c:v>
                </c:pt>
                <c:pt idx="2">
                  <c:v>11.65</c:v>
                </c:pt>
                <c:pt idx="3">
                  <c:v>11.65</c:v>
                </c:pt>
                <c:pt idx="4">
                  <c:v>11.7</c:v>
                </c:pt>
                <c:pt idx="5">
                  <c:v>11.75</c:v>
                </c:pt>
                <c:pt idx="6">
                  <c:v>11.75</c:v>
                </c:pt>
                <c:pt idx="7">
                  <c:v>12</c:v>
                </c:pt>
                <c:pt idx="8">
                  <c:v>12</c:v>
                </c:pt>
                <c:pt idx="9">
                  <c:v>12.05</c:v>
                </c:pt>
                <c:pt idx="10">
                  <c:v>12.05</c:v>
                </c:pt>
                <c:pt idx="11">
                  <c:v>12.1</c:v>
                </c:pt>
                <c:pt idx="12">
                  <c:v>12.1</c:v>
                </c:pt>
                <c:pt idx="13">
                  <c:v>12.15</c:v>
                </c:pt>
                <c:pt idx="14">
                  <c:v>12.2</c:v>
                </c:pt>
                <c:pt idx="15">
                  <c:v>12.25</c:v>
                </c:pt>
                <c:pt idx="16">
                  <c:v>12.25</c:v>
                </c:pt>
                <c:pt idx="17">
                  <c:v>12.3</c:v>
                </c:pt>
                <c:pt idx="18">
                  <c:v>12.35</c:v>
                </c:pt>
                <c:pt idx="19">
                  <c:v>12.4</c:v>
                </c:pt>
                <c:pt idx="20">
                  <c:v>12.45</c:v>
                </c:pt>
                <c:pt idx="21">
                  <c:v>12.5</c:v>
                </c:pt>
                <c:pt idx="22">
                  <c:v>12.5</c:v>
                </c:pt>
                <c:pt idx="23">
                  <c:v>12.55</c:v>
                </c:pt>
                <c:pt idx="24">
                  <c:v>12.6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'd5L5x1-V15-Vp4-a50-I500-b10'!$Z$4</c:f>
              <c:strCache>
                <c:ptCount val="1"/>
                <c:pt idx="0">
                  <c:v>tбак. ср., °С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8161970151365245"/>
                  <c:y val="0.6441524750587119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бак.ср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+ 0,0042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+ 12,012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'd5L5x1-V15-Vp4-a50-I500-b10'!$C$5:$C$29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'd5L5x1-V15-Vp4-a50-I500-b10'!$Z$5:$Z$29</c:f>
              <c:numCache>
                <c:formatCode>0.00</c:formatCode>
                <c:ptCount val="25"/>
                <c:pt idx="0">
                  <c:v>11.6</c:v>
                </c:pt>
                <c:pt idx="1">
                  <c:v>11.600000000000001</c:v>
                </c:pt>
                <c:pt idx="2">
                  <c:v>11.649999999999999</c:v>
                </c:pt>
                <c:pt idx="3">
                  <c:v>11.649999999999999</c:v>
                </c:pt>
                <c:pt idx="4">
                  <c:v>11.683333333333332</c:v>
                </c:pt>
                <c:pt idx="5">
                  <c:v>11.700000000000001</c:v>
                </c:pt>
                <c:pt idx="6">
                  <c:v>11.716666666666667</c:v>
                </c:pt>
                <c:pt idx="7">
                  <c:v>11.883333333333333</c:v>
                </c:pt>
                <c:pt idx="8">
                  <c:v>11.883333333333333</c:v>
                </c:pt>
                <c:pt idx="9">
                  <c:v>11.916666666666666</c:v>
                </c:pt>
                <c:pt idx="10">
                  <c:v>11.933333333333332</c:v>
                </c:pt>
                <c:pt idx="11">
                  <c:v>11.966666666666667</c:v>
                </c:pt>
                <c:pt idx="12">
                  <c:v>11.983333333333334</c:v>
                </c:pt>
                <c:pt idx="13">
                  <c:v>12.016666666666666</c:v>
                </c:pt>
                <c:pt idx="14">
                  <c:v>12.033333333333331</c:v>
                </c:pt>
                <c:pt idx="15">
                  <c:v>12.066666666666668</c:v>
                </c:pt>
                <c:pt idx="16">
                  <c:v>12.083333333333334</c:v>
                </c:pt>
                <c:pt idx="17">
                  <c:v>12.200000000000001</c:v>
                </c:pt>
                <c:pt idx="18">
                  <c:v>12.216666666666667</c:v>
                </c:pt>
                <c:pt idx="19">
                  <c:v>12.266666666666666</c:v>
                </c:pt>
                <c:pt idx="20">
                  <c:v>12.283333333333331</c:v>
                </c:pt>
                <c:pt idx="21">
                  <c:v>12.333333333333334</c:v>
                </c:pt>
                <c:pt idx="22">
                  <c:v>12.35</c:v>
                </c:pt>
                <c:pt idx="23">
                  <c:v>12.383333333333335</c:v>
                </c:pt>
                <c:pt idx="24">
                  <c:v>12.416666666666666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750552"/>
        <c:axId val="602753296"/>
      </c:scatterChart>
      <c:valAx>
        <c:axId val="602750552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75526867308063772"/>
              <c:y val="0.775577342880701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602753296"/>
        <c:crosses val="autoZero"/>
        <c:crossBetween val="midCat"/>
        <c:majorUnit val="10"/>
      </c:valAx>
      <c:valAx>
        <c:axId val="602753296"/>
        <c:scaling>
          <c:orientation val="minMax"/>
          <c:max val="12.7"/>
          <c:min val="1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5695572714660506E-2"/>
              <c:y val="5.013442056831526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602750552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77229091491134916"/>
          <c:y val="0.28701750878211413"/>
          <c:w val="0.21907117277003565"/>
          <c:h val="0.4422354686097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ККД ССТ </a:t>
            </a:r>
            <a:r>
              <a:rPr lang="el-GR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η</a:t>
            </a:r>
            <a:r>
              <a:rPr lang="uk-UA" sz="1400" b="1" i="0" u="none" strike="noStrike" baseline="-25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в цілому (за накопиченням теплової енергї в баку акумуляторі)</a:t>
            </a:r>
            <a:endParaRPr lang="uk-UA" sz="14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6636324263228425"/>
          <c:y val="5.527721204632060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8965930538873801E-2"/>
          <c:y val="0.15623852062542198"/>
          <c:w val="0.87689225720062847"/>
          <c:h val="0.683268336273649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'd5L5x1-V15-Vp3-a30-I700-b70'!$S$4</c:f>
              <c:strCache>
                <c:ptCount val="1"/>
                <c:pt idx="0">
                  <c:v>ηсст       (за накопи-ченням)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invertIfNegative val="0"/>
          <c:cat>
            <c:numRef>
              <c:f>'d5L5x1-V15-Vp3-a30-I700-b70'!$C$5:$C$29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'd5L5x1-V15-Vp3-a30-I700-b70'!$S$5:$S$29</c:f>
              <c:numCache>
                <c:formatCode>0.00</c:formatCode>
                <c:ptCount val="25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8.3075396825400966E-3</c:v>
                </c:pt>
                <c:pt idx="4">
                  <c:v>1.8691964285713888E-2</c:v>
                </c:pt>
                <c:pt idx="5">
                  <c:v>1.495357142857111E-2</c:v>
                </c:pt>
                <c:pt idx="6">
                  <c:v>1.2461309523809258E-2</c:v>
                </c:pt>
                <c:pt idx="7">
                  <c:v>1.0681122448979365E-2</c:v>
                </c:pt>
                <c:pt idx="8">
                  <c:v>1.2461309523809814E-2</c:v>
                </c:pt>
                <c:pt idx="9">
                  <c:v>2.4922619047619107E-2</c:v>
                </c:pt>
                <c:pt idx="10">
                  <c:v>1.2461309523809612E-2</c:v>
                </c:pt>
                <c:pt idx="11">
                  <c:v>2.2656926406926327E-2</c:v>
                </c:pt>
                <c:pt idx="12">
                  <c:v>2.0768849206349131E-2</c:v>
                </c:pt>
                <c:pt idx="13">
                  <c:v>1.9171245421245355E-2</c:v>
                </c:pt>
                <c:pt idx="14">
                  <c:v>1.7801870748299257E-2</c:v>
                </c:pt>
                <c:pt idx="15">
                  <c:v>2.1599603174603185E-2</c:v>
                </c:pt>
                <c:pt idx="16">
                  <c:v>2.0249627976190485E-2</c:v>
                </c:pt>
                <c:pt idx="17">
                  <c:v>1.9058473389355752E-2</c:v>
                </c:pt>
                <c:pt idx="18">
                  <c:v>2.0768849206349208E-2</c:v>
                </c:pt>
                <c:pt idx="19">
                  <c:v>1.9675751879699249E-2</c:v>
                </c:pt>
                <c:pt idx="20">
                  <c:v>1.8691964285714287E-2</c:v>
                </c:pt>
                <c:pt idx="21">
                  <c:v>1.8988662131519205E-2</c:v>
                </c:pt>
                <c:pt idx="22">
                  <c:v>1.925838744588744E-2</c:v>
                </c:pt>
                <c:pt idx="23">
                  <c:v>2.0588250517598213E-2</c:v>
                </c:pt>
                <c:pt idx="24">
                  <c:v>1.9730406746031621E-2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451856"/>
        <c:axId val="587452248"/>
      </c:barChart>
      <c:catAx>
        <c:axId val="58745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482279775662703"/>
              <c:y val="0.8462302854078270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87452248"/>
        <c:crosses val="autoZero"/>
        <c:auto val="1"/>
        <c:lblAlgn val="ctr"/>
        <c:lblOffset val="100"/>
        <c:noMultiLvlLbl val="0"/>
      </c:catAx>
      <c:valAx>
        <c:axId val="587452248"/>
        <c:scaling>
          <c:orientation val="minMax"/>
          <c:max val="3.0000000000000006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75159219596879E-2"/>
              <c:y val="0.1082357560589422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8745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коефіцієнта тепловтрат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K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к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Вт/(м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К),</a:t>
            </a:r>
            <a:r>
              <a:rPr lang="uk-UA" sz="1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сонячного колектора впродовж експерименту</a:t>
            </a:r>
            <a:endParaRPr lang="uk-UA" sz="14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5416202339624843"/>
          <c:y val="3.651767875639413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0863599677159"/>
          <c:y val="0.1459162622607946"/>
          <c:w val="0.83319468469593538"/>
          <c:h val="0.692799802903981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'd5L5x1-V15-Vp3-a30-I700-b70'!$AC$4</c:f>
              <c:strCache>
                <c:ptCount val="1"/>
                <c:pt idx="0">
                  <c:v>Kк', Вт/(м2К)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8.3892150574769356E-2"/>
                  <c:y val="0.745303294234095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uk-UA"/>
                </a:p>
              </c:txPr>
            </c:trendlineLbl>
          </c:trendline>
          <c:xVal>
            <c:numRef>
              <c:f>'d5L5x1-V15-Vp3-a30-I700-b70'!$C$5:$C$29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'd5L5x1-V15-Vp3-a30-I700-b70'!$AC$5:$AC$29</c:f>
              <c:numCache>
                <c:formatCode>0.000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458912"/>
        <c:axId val="587456168"/>
      </c:scatterChart>
      <c:valAx>
        <c:axId val="587458912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569667849136763"/>
              <c:y val="0.8536602096707345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87456168"/>
        <c:crosses val="autoZero"/>
        <c:crossBetween val="midCat"/>
        <c:majorUnit val="10"/>
      </c:valAx>
      <c:valAx>
        <c:axId val="587456168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Вт/(м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К)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6.7319189029117453E-3"/>
              <c:y val="7.0038796852792573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8745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розрахункової інтенсивності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I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ск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Вт/м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сонячного колектора впродовж експерименту</a:t>
            </a:r>
          </a:p>
        </c:rich>
      </c:tx>
      <c:layout>
        <c:manualLayout>
          <c:xMode val="edge"/>
          <c:yMode val="edge"/>
          <c:x val="0.17783594312008602"/>
          <c:y val="4.39585492801874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11799330796509"/>
          <c:y val="0.15820194802586102"/>
          <c:w val="0.85104536239641304"/>
          <c:h val="0.679288014233619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'd5L5x1-V15-Vp3-a30-I700-b70'!$AD$4</c:f>
              <c:strCache>
                <c:ptCount val="1"/>
                <c:pt idx="0">
                  <c:v>I', Вт/м2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0.27297725370965614"/>
                  <c:y val="0.743816266647714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uk-UA"/>
                </a:p>
              </c:txPr>
            </c:trendlineLbl>
          </c:trendline>
          <c:xVal>
            <c:numRef>
              <c:f>'d5L5x1-V15-Vp3-a30-I700-b70'!$C$5:$C$29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'd5L5x1-V15-Vp3-a30-I700-b70'!$AD$5:$AD$29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64.750000000000242</c:v>
                </c:pt>
                <c:pt idx="10">
                  <c:v>13.058641975309078</c:v>
                </c:pt>
                <c:pt idx="11">
                  <c:v>83.006172839505709</c:v>
                </c:pt>
                <c:pt idx="12">
                  <c:v>78.561728395061223</c:v>
                </c:pt>
                <c:pt idx="13">
                  <c:v>78.561728395061209</c:v>
                </c:pt>
                <c:pt idx="14">
                  <c:v>78.561728395061252</c:v>
                </c:pt>
                <c:pt idx="15">
                  <c:v>116.44135802469144</c:v>
                </c:pt>
                <c:pt idx="16">
                  <c:v>122.66358024691363</c:v>
                </c:pt>
                <c:pt idx="17">
                  <c:v>119.10802469135805</c:v>
                </c:pt>
                <c:pt idx="18">
                  <c:v>144.06481481481478</c:v>
                </c:pt>
                <c:pt idx="19">
                  <c:v>149.3981481481481</c:v>
                </c:pt>
                <c:pt idx="20">
                  <c:v>144.95370370370367</c:v>
                </c:pt>
                <c:pt idx="21">
                  <c:v>161.43209876543131</c:v>
                </c:pt>
                <c:pt idx="22">
                  <c:v>168.13271604938257</c:v>
                </c:pt>
                <c:pt idx="23">
                  <c:v>193.97839506172676</c:v>
                </c:pt>
                <c:pt idx="24">
                  <c:v>194.8672839506157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453816"/>
        <c:axId val="587454600"/>
      </c:scatterChart>
      <c:valAx>
        <c:axId val="587453816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5032484334022937"/>
              <c:y val="0.856041866076183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87454600"/>
        <c:crosses val="autoZero"/>
        <c:crossBetween val="midCat"/>
        <c:majorUnit val="10"/>
      </c:valAx>
      <c:valAx>
        <c:axId val="587454600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ск</a:t>
                </a: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Вт/м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2674810295951528E-3"/>
              <c:y val="8.2811907251845354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87453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Температури теплоносія на вході і виході СК та температура оточуючого середовища впродовж експерименту</a:t>
            </a:r>
          </a:p>
        </c:rich>
      </c:tx>
      <c:layout>
        <c:manualLayout>
          <c:xMode val="edge"/>
          <c:yMode val="edge"/>
          <c:x val="0.12118171607501446"/>
          <c:y val="3.486616609674549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12239915650874"/>
          <c:y val="0.14411720010131038"/>
          <c:w val="0.75368446653038901"/>
          <c:h val="0.624978459081261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'd5L5x1-V15-Vp5-a70-I300-b70'!$D$4</c:f>
              <c:strCache>
                <c:ptCount val="1"/>
                <c:pt idx="0">
                  <c:v>tвих,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6679469431049992"/>
                  <c:y val="0.5064018930087065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вх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+ 4E-05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+ 0,0116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+ 12,227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'd5L5x1-V15-Vp5-a70-I300-b70'!$C$5:$C$29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'd5L5x1-V15-Vp5-a70-I300-b70'!$D$5:$D$29</c:f>
              <c:numCache>
                <c:formatCode>General</c:formatCode>
                <c:ptCount val="25"/>
                <c:pt idx="0">
                  <c:v>12.65</c:v>
                </c:pt>
                <c:pt idx="1">
                  <c:v>13.6</c:v>
                </c:pt>
                <c:pt idx="2">
                  <c:v>14.45</c:v>
                </c:pt>
                <c:pt idx="3">
                  <c:v>15.2</c:v>
                </c:pt>
                <c:pt idx="4">
                  <c:v>15.75</c:v>
                </c:pt>
                <c:pt idx="5">
                  <c:v>16.5</c:v>
                </c:pt>
                <c:pt idx="6">
                  <c:v>17.149999999999999</c:v>
                </c:pt>
                <c:pt idx="7">
                  <c:v>17.55</c:v>
                </c:pt>
                <c:pt idx="8">
                  <c:v>18.149999999999999</c:v>
                </c:pt>
                <c:pt idx="9">
                  <c:v>18.5</c:v>
                </c:pt>
                <c:pt idx="10">
                  <c:v>19</c:v>
                </c:pt>
                <c:pt idx="11">
                  <c:v>19.3</c:v>
                </c:pt>
                <c:pt idx="12">
                  <c:v>19.5</c:v>
                </c:pt>
                <c:pt idx="13">
                  <c:v>19.7</c:v>
                </c:pt>
                <c:pt idx="14">
                  <c:v>20.100000000000001</c:v>
                </c:pt>
                <c:pt idx="15">
                  <c:v>20.3</c:v>
                </c:pt>
                <c:pt idx="16">
                  <c:v>20.399999999999999</c:v>
                </c:pt>
                <c:pt idx="17">
                  <c:v>20.55</c:v>
                </c:pt>
                <c:pt idx="18">
                  <c:v>20.65</c:v>
                </c:pt>
                <c:pt idx="19">
                  <c:v>21</c:v>
                </c:pt>
                <c:pt idx="20">
                  <c:v>21.05</c:v>
                </c:pt>
                <c:pt idx="21">
                  <c:v>21.15</c:v>
                </c:pt>
                <c:pt idx="22">
                  <c:v>21.3</c:v>
                </c:pt>
                <c:pt idx="23">
                  <c:v>21.3</c:v>
                </c:pt>
                <c:pt idx="24">
                  <c:v>21.45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'd5L5x1-V15-Vp5-a70-I300-b70'!$E$4</c:f>
              <c:strCache>
                <c:ptCount val="1"/>
                <c:pt idx="0">
                  <c:v>tвх,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-6.4784219610324628E-2"/>
                  <c:y val="0.7414614366916975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вих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= -2E-09x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5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+ 1E-06x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- 0,0003x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+ 0,0213x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- 0,4783x + 11,675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'd5L5x1-V15-Vp5-a70-I300-b70'!$C$5:$C$29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'd5L5x1-V15-Vp5-a70-I300-b70'!$E$5:$E$29</c:f>
              <c:numCache>
                <c:formatCode>General</c:formatCode>
                <c:ptCount val="25"/>
                <c:pt idx="0">
                  <c:v>14.5</c:v>
                </c:pt>
                <c:pt idx="1">
                  <c:v>15.4</c:v>
                </c:pt>
                <c:pt idx="2">
                  <c:v>16.600000000000001</c:v>
                </c:pt>
                <c:pt idx="3">
                  <c:v>18.25</c:v>
                </c:pt>
                <c:pt idx="4">
                  <c:v>20</c:v>
                </c:pt>
                <c:pt idx="5">
                  <c:v>21.4</c:v>
                </c:pt>
                <c:pt idx="6">
                  <c:v>22.65</c:v>
                </c:pt>
                <c:pt idx="7">
                  <c:v>23.45</c:v>
                </c:pt>
                <c:pt idx="8">
                  <c:v>24.1</c:v>
                </c:pt>
                <c:pt idx="9">
                  <c:v>24.35</c:v>
                </c:pt>
                <c:pt idx="10">
                  <c:v>24.6</c:v>
                </c:pt>
                <c:pt idx="11">
                  <c:v>25</c:v>
                </c:pt>
                <c:pt idx="12">
                  <c:v>25.2</c:v>
                </c:pt>
                <c:pt idx="13">
                  <c:v>25.35</c:v>
                </c:pt>
                <c:pt idx="14">
                  <c:v>25.45</c:v>
                </c:pt>
                <c:pt idx="15">
                  <c:v>25.6</c:v>
                </c:pt>
                <c:pt idx="16">
                  <c:v>25.65</c:v>
                </c:pt>
                <c:pt idx="17">
                  <c:v>25.75</c:v>
                </c:pt>
                <c:pt idx="18">
                  <c:v>26.05</c:v>
                </c:pt>
                <c:pt idx="19">
                  <c:v>26.15</c:v>
                </c:pt>
                <c:pt idx="20">
                  <c:v>26.25</c:v>
                </c:pt>
                <c:pt idx="21">
                  <c:v>26.3</c:v>
                </c:pt>
                <c:pt idx="22">
                  <c:v>26.4</c:v>
                </c:pt>
                <c:pt idx="23">
                  <c:v>26.4</c:v>
                </c:pt>
                <c:pt idx="24">
                  <c:v>26.5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'd5L5x1-V15-Vp5-a70-I300-b70'!$I$4</c:f>
              <c:strCache>
                <c:ptCount val="1"/>
                <c:pt idx="0">
                  <c:v>tпов,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1379319032140517"/>
                  <c:y val="0.551580449123309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пов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9E-06</a:t>
                    </a:r>
                    <a:r>
                      <a:rPr lang="el-GR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- 0,0016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+ 0,118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+ 14,2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'd5L5x1-V15-Vp5-a70-I300-b70'!$C$5:$C$29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'd5L5x1-V15-Vp5-a70-I300-b70'!$I$5:$I$29</c:f>
              <c:numCache>
                <c:formatCode>General</c:formatCode>
                <c:ptCount val="25"/>
                <c:pt idx="0">
                  <c:v>20.75</c:v>
                </c:pt>
                <c:pt idx="1">
                  <c:v>21.35</c:v>
                </c:pt>
                <c:pt idx="2">
                  <c:v>22</c:v>
                </c:pt>
                <c:pt idx="3">
                  <c:v>22.15</c:v>
                </c:pt>
                <c:pt idx="4">
                  <c:v>22.35</c:v>
                </c:pt>
                <c:pt idx="5">
                  <c:v>22.55</c:v>
                </c:pt>
                <c:pt idx="6">
                  <c:v>22.55</c:v>
                </c:pt>
                <c:pt idx="7">
                  <c:v>23</c:v>
                </c:pt>
                <c:pt idx="8">
                  <c:v>23.05</c:v>
                </c:pt>
                <c:pt idx="9">
                  <c:v>23.25</c:v>
                </c:pt>
                <c:pt idx="10">
                  <c:v>23.15</c:v>
                </c:pt>
                <c:pt idx="11">
                  <c:v>23.3</c:v>
                </c:pt>
                <c:pt idx="12">
                  <c:v>23.35</c:v>
                </c:pt>
                <c:pt idx="13">
                  <c:v>22.6</c:v>
                </c:pt>
                <c:pt idx="14">
                  <c:v>23.25</c:v>
                </c:pt>
                <c:pt idx="15">
                  <c:v>23.4</c:v>
                </c:pt>
                <c:pt idx="16">
                  <c:v>23.5</c:v>
                </c:pt>
                <c:pt idx="17">
                  <c:v>23.5</c:v>
                </c:pt>
                <c:pt idx="18">
                  <c:v>23.7</c:v>
                </c:pt>
                <c:pt idx="19">
                  <c:v>23.7</c:v>
                </c:pt>
                <c:pt idx="20">
                  <c:v>23.75</c:v>
                </c:pt>
                <c:pt idx="21">
                  <c:v>23.7</c:v>
                </c:pt>
                <c:pt idx="22">
                  <c:v>24</c:v>
                </c:pt>
                <c:pt idx="23">
                  <c:v>24.1</c:v>
                </c:pt>
                <c:pt idx="24">
                  <c:v>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449112"/>
        <c:axId val="587460088"/>
      </c:scatterChart>
      <c:valAx>
        <c:axId val="587449112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</a:p>
            </c:rich>
          </c:tx>
          <c:layout>
            <c:manualLayout>
              <c:xMode val="edge"/>
              <c:yMode val="edge"/>
              <c:x val="0.88651271229706274"/>
              <c:y val="0.739191662638689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87460088"/>
        <c:crosses val="autoZero"/>
        <c:crossBetween val="midCat"/>
        <c:majorUnit val="10"/>
      </c:valAx>
      <c:valAx>
        <c:axId val="587460088"/>
        <c:scaling>
          <c:orientation val="minMax"/>
          <c:max val="28"/>
          <c:min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6.0455527236524156E-2"/>
              <c:y val="8.261202063859070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87449112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8744483253458961"/>
          <c:y val="0.29106641553932172"/>
          <c:w val="0.11255530438082048"/>
          <c:h val="0.2798595602431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температури в баку</a:t>
            </a:r>
            <a:r>
              <a:rPr lang="uk-UA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акамуляторі залежно від часу нагріву</a:t>
            </a:r>
            <a:endParaRPr lang="uk-UA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6398019877986603"/>
          <c:y val="2.687987422183542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4206667833502762E-2"/>
          <c:y val="0.12496938913953974"/>
          <c:w val="0.69130867318946176"/>
          <c:h val="0.623180123581792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'd5L5x1-V15-Vp5-a70-I300-b70'!$F$4</c:f>
              <c:strCache>
                <c:ptCount val="1"/>
                <c:pt idx="0">
                  <c:v>tбак1,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7139091699714429"/>
                  <c:y val="0.566375896745944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бак1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= 1E-06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+ 0,0002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- 0,0011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+ 12,03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'd5L5x1-V15-Vp5-a70-I300-b70'!$C$5:$C$29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'd5L5x1-V15-Vp5-a70-I300-b70'!$F$5:$F$29</c:f>
              <c:numCache>
                <c:formatCode>General</c:formatCode>
                <c:ptCount val="25"/>
                <c:pt idx="0">
                  <c:v>11.75</c:v>
                </c:pt>
                <c:pt idx="1">
                  <c:v>11.75</c:v>
                </c:pt>
                <c:pt idx="2">
                  <c:v>11.75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12.05</c:v>
                </c:pt>
                <c:pt idx="8">
                  <c:v>12.05</c:v>
                </c:pt>
                <c:pt idx="9">
                  <c:v>12.1</c:v>
                </c:pt>
                <c:pt idx="10">
                  <c:v>12.1</c:v>
                </c:pt>
                <c:pt idx="11">
                  <c:v>12.15</c:v>
                </c:pt>
                <c:pt idx="12">
                  <c:v>12.15</c:v>
                </c:pt>
                <c:pt idx="13">
                  <c:v>12.15</c:v>
                </c:pt>
                <c:pt idx="14">
                  <c:v>12.2</c:v>
                </c:pt>
                <c:pt idx="15">
                  <c:v>12.2</c:v>
                </c:pt>
                <c:pt idx="16">
                  <c:v>12.25</c:v>
                </c:pt>
                <c:pt idx="17">
                  <c:v>12.25</c:v>
                </c:pt>
                <c:pt idx="18">
                  <c:v>12.3</c:v>
                </c:pt>
                <c:pt idx="19">
                  <c:v>12.35</c:v>
                </c:pt>
                <c:pt idx="20">
                  <c:v>12.35</c:v>
                </c:pt>
                <c:pt idx="21">
                  <c:v>12.4</c:v>
                </c:pt>
                <c:pt idx="22">
                  <c:v>12.45</c:v>
                </c:pt>
                <c:pt idx="23">
                  <c:v>12.45</c:v>
                </c:pt>
                <c:pt idx="24">
                  <c:v>12.5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'd5L5x1-V15-Vp5-a70-I300-b70'!$G$4</c:f>
              <c:strCache>
                <c:ptCount val="1"/>
                <c:pt idx="0">
                  <c:v>tбак2,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4487978111847588"/>
                  <c:y val="0.6282043742762080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бак2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-3E-06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+ 0,0035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+ 12,16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'd5L5x1-V15-Vp5-a70-I300-b70'!$C$5:$C$29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'd5L5x1-V15-Vp5-a70-I300-b70'!$G$5:$G$29</c:f>
              <c:numCache>
                <c:formatCode>General</c:formatCode>
                <c:ptCount val="25"/>
                <c:pt idx="0">
                  <c:v>12.05</c:v>
                </c:pt>
                <c:pt idx="1">
                  <c:v>12.05</c:v>
                </c:pt>
                <c:pt idx="2">
                  <c:v>12.05</c:v>
                </c:pt>
                <c:pt idx="3">
                  <c:v>12.1</c:v>
                </c:pt>
                <c:pt idx="4">
                  <c:v>12.15</c:v>
                </c:pt>
                <c:pt idx="5">
                  <c:v>12.2</c:v>
                </c:pt>
                <c:pt idx="6">
                  <c:v>12.2</c:v>
                </c:pt>
                <c:pt idx="7">
                  <c:v>12.25</c:v>
                </c:pt>
                <c:pt idx="8">
                  <c:v>12.3</c:v>
                </c:pt>
                <c:pt idx="9">
                  <c:v>12.3</c:v>
                </c:pt>
                <c:pt idx="10">
                  <c:v>12.35</c:v>
                </c:pt>
                <c:pt idx="11">
                  <c:v>12.4</c:v>
                </c:pt>
                <c:pt idx="12">
                  <c:v>12.45</c:v>
                </c:pt>
                <c:pt idx="13">
                  <c:v>12.5</c:v>
                </c:pt>
                <c:pt idx="14">
                  <c:v>12.5</c:v>
                </c:pt>
                <c:pt idx="15">
                  <c:v>12.55</c:v>
                </c:pt>
                <c:pt idx="16">
                  <c:v>12.6</c:v>
                </c:pt>
                <c:pt idx="17">
                  <c:v>12.65</c:v>
                </c:pt>
                <c:pt idx="18">
                  <c:v>12.7</c:v>
                </c:pt>
                <c:pt idx="19">
                  <c:v>12.75</c:v>
                </c:pt>
                <c:pt idx="20">
                  <c:v>13</c:v>
                </c:pt>
                <c:pt idx="21">
                  <c:v>13.05</c:v>
                </c:pt>
                <c:pt idx="22">
                  <c:v>13.05</c:v>
                </c:pt>
                <c:pt idx="23">
                  <c:v>13.15</c:v>
                </c:pt>
                <c:pt idx="24">
                  <c:v>13.2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'd5L5x1-V15-Vp5-a70-I300-b70'!$H$4</c:f>
              <c:strCache>
                <c:ptCount val="1"/>
                <c:pt idx="0">
                  <c:v>tбак3,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1.6779541433412804E-2"/>
                  <c:y val="0.715969859171139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бак3</a:t>
                    </a:r>
                    <a:r>
                      <a:rPr lang="en-US" baseline="0"/>
                      <a:t> = -9E-12x</a:t>
                    </a:r>
                    <a:r>
                      <a:rPr lang="en-US" baseline="30000"/>
                      <a:t>6</a:t>
                    </a:r>
                    <a:r>
                      <a:rPr lang="en-US" baseline="0"/>
                      <a:t> + 3E-09x</a:t>
                    </a:r>
                    <a:r>
                      <a:rPr lang="en-US" baseline="30000"/>
                      <a:t>5</a:t>
                    </a:r>
                    <a:r>
                      <a:rPr lang="en-US" baseline="0"/>
                      <a:t> - 4E-07x</a:t>
                    </a:r>
                    <a:r>
                      <a:rPr lang="en-US" baseline="30000"/>
                      <a:t>4</a:t>
                    </a:r>
                    <a:r>
                      <a:rPr lang="en-US" baseline="0"/>
                      <a:t> + 3E-05x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- 0,0007x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+ 0,01x + 12,104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'd5L5x1-V15-Vp5-a70-I300-b70'!$C$5:$C$29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'd5L5x1-V15-Vp5-a70-I300-b70'!$H$5:$H$29</c:f>
              <c:numCache>
                <c:formatCode>General</c:formatCode>
                <c:ptCount val="25"/>
                <c:pt idx="0">
                  <c:v>12</c:v>
                </c:pt>
                <c:pt idx="1">
                  <c:v>12</c:v>
                </c:pt>
                <c:pt idx="2">
                  <c:v>12.05</c:v>
                </c:pt>
                <c:pt idx="3">
                  <c:v>12.1</c:v>
                </c:pt>
                <c:pt idx="4">
                  <c:v>12.15</c:v>
                </c:pt>
                <c:pt idx="5">
                  <c:v>12.2</c:v>
                </c:pt>
                <c:pt idx="6">
                  <c:v>12.2</c:v>
                </c:pt>
                <c:pt idx="7">
                  <c:v>12.3</c:v>
                </c:pt>
                <c:pt idx="8">
                  <c:v>12.3</c:v>
                </c:pt>
                <c:pt idx="9">
                  <c:v>12.35</c:v>
                </c:pt>
                <c:pt idx="10">
                  <c:v>12.45</c:v>
                </c:pt>
                <c:pt idx="11">
                  <c:v>12.5</c:v>
                </c:pt>
                <c:pt idx="12">
                  <c:v>12.55</c:v>
                </c:pt>
                <c:pt idx="13">
                  <c:v>12.55</c:v>
                </c:pt>
                <c:pt idx="14">
                  <c:v>12.6</c:v>
                </c:pt>
                <c:pt idx="15">
                  <c:v>12.65</c:v>
                </c:pt>
                <c:pt idx="16">
                  <c:v>12.75</c:v>
                </c:pt>
                <c:pt idx="17">
                  <c:v>12.75</c:v>
                </c:pt>
                <c:pt idx="18">
                  <c:v>13.05</c:v>
                </c:pt>
                <c:pt idx="19">
                  <c:v>13.1</c:v>
                </c:pt>
                <c:pt idx="20">
                  <c:v>13.15</c:v>
                </c:pt>
                <c:pt idx="21">
                  <c:v>13.2</c:v>
                </c:pt>
                <c:pt idx="22">
                  <c:v>13.25</c:v>
                </c:pt>
                <c:pt idx="23">
                  <c:v>13.3</c:v>
                </c:pt>
                <c:pt idx="24">
                  <c:v>13.35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'd5L5x1-V15-Vp5-a70-I300-b70'!$Z$4</c:f>
              <c:strCache>
                <c:ptCount val="1"/>
                <c:pt idx="0">
                  <c:v>tбак. ср., °С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4562840018608919"/>
                  <c:y val="0.6727485843395888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бак.ср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+ 0,0042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+ 12,012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'd5L5x1-V15-Vp5-a70-I300-b70'!$C$5:$C$29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'd5L5x1-V15-Vp5-a70-I300-b70'!$Z$5:$Z$29</c:f>
              <c:numCache>
                <c:formatCode>0.00</c:formatCode>
                <c:ptCount val="25"/>
                <c:pt idx="0">
                  <c:v>11.933333333333332</c:v>
                </c:pt>
                <c:pt idx="1">
                  <c:v>11.933333333333332</c:v>
                </c:pt>
                <c:pt idx="2">
                  <c:v>11.950000000000001</c:v>
                </c:pt>
                <c:pt idx="3">
                  <c:v>12.066666666666668</c:v>
                </c:pt>
                <c:pt idx="4">
                  <c:v>12.1</c:v>
                </c:pt>
                <c:pt idx="5">
                  <c:v>12.133333333333333</c:v>
                </c:pt>
                <c:pt idx="6">
                  <c:v>12.133333333333333</c:v>
                </c:pt>
                <c:pt idx="7">
                  <c:v>12.200000000000001</c:v>
                </c:pt>
                <c:pt idx="8">
                  <c:v>12.216666666666669</c:v>
                </c:pt>
                <c:pt idx="9">
                  <c:v>12.25</c:v>
                </c:pt>
                <c:pt idx="10">
                  <c:v>12.299999999999999</c:v>
                </c:pt>
                <c:pt idx="11">
                  <c:v>12.35</c:v>
                </c:pt>
                <c:pt idx="12">
                  <c:v>12.383333333333335</c:v>
                </c:pt>
                <c:pt idx="13">
                  <c:v>12.4</c:v>
                </c:pt>
                <c:pt idx="14">
                  <c:v>12.433333333333332</c:v>
                </c:pt>
                <c:pt idx="15">
                  <c:v>12.466666666666667</c:v>
                </c:pt>
                <c:pt idx="16">
                  <c:v>12.533333333333333</c:v>
                </c:pt>
                <c:pt idx="17">
                  <c:v>12.549999999999999</c:v>
                </c:pt>
                <c:pt idx="18">
                  <c:v>12.683333333333332</c:v>
                </c:pt>
                <c:pt idx="19">
                  <c:v>12.733333333333334</c:v>
                </c:pt>
                <c:pt idx="20">
                  <c:v>12.833333333333334</c:v>
                </c:pt>
                <c:pt idx="21">
                  <c:v>12.883333333333335</c:v>
                </c:pt>
                <c:pt idx="22">
                  <c:v>12.916666666666666</c:v>
                </c:pt>
                <c:pt idx="23">
                  <c:v>12.966666666666669</c:v>
                </c:pt>
                <c:pt idx="24">
                  <c:v>13.016666666666666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448328"/>
        <c:axId val="587448720"/>
      </c:scatterChart>
      <c:valAx>
        <c:axId val="587448328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75526867308063772"/>
              <c:y val="0.775577342880701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87448720"/>
        <c:crosses val="autoZero"/>
        <c:crossBetween val="midCat"/>
        <c:majorUnit val="10"/>
      </c:valAx>
      <c:valAx>
        <c:axId val="587448720"/>
        <c:scaling>
          <c:orientation val="minMax"/>
          <c:max val="13.6"/>
          <c:min val="1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5695572714660506E-2"/>
              <c:y val="5.013442056831526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87448328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77229091491134916"/>
          <c:y val="0.28701750878211413"/>
          <c:w val="0.21907117277003565"/>
          <c:h val="0.4422354686097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Приріст температури теплоносія 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на вході і виході СК та температура оточуючого середовища впродовж експерименту</a:t>
            </a:r>
            <a:endParaRPr lang="uk-UA" sz="1400" b="1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rich>
      </c:tx>
      <c:layout>
        <c:manualLayout>
          <c:xMode val="edge"/>
          <c:yMode val="edge"/>
          <c:x val="0.19876162115091664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044561096529594E-2"/>
          <c:y val="0.12959086413952969"/>
          <c:w val="0.75513572470107904"/>
          <c:h val="0.568059027053164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'd5L5x1-V15-Vp5-a70-I300-b70'!$V$4</c:f>
              <c:strCache>
                <c:ptCount val="1"/>
                <c:pt idx="0">
                  <c:v>Δtвх,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6310613929212847"/>
                  <c:y val="0.5401909531955911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</a:rPr>
                      <a:t>вх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+ 4E-05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+ 0,0116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+ 0,0268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'd5L5x1-V15-Vp5-a70-I300-b70'!$C$5:$C$29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'd5L5x1-V15-Vp5-a70-I300-b70'!$V$5:$V$29</c:f>
              <c:numCache>
                <c:formatCode>0.00</c:formatCode>
                <c:ptCount val="25"/>
                <c:pt idx="0">
                  <c:v>0</c:v>
                </c:pt>
                <c:pt idx="1">
                  <c:v>0.94999999999999929</c:v>
                </c:pt>
                <c:pt idx="2">
                  <c:v>1.7999999999999989</c:v>
                </c:pt>
                <c:pt idx="3">
                  <c:v>2.5499999999999989</c:v>
                </c:pt>
                <c:pt idx="4">
                  <c:v>3.0999999999999996</c:v>
                </c:pt>
                <c:pt idx="5">
                  <c:v>3.8499999999999996</c:v>
                </c:pt>
                <c:pt idx="6">
                  <c:v>4.4999999999999982</c:v>
                </c:pt>
                <c:pt idx="7">
                  <c:v>4.9000000000000004</c:v>
                </c:pt>
                <c:pt idx="8">
                  <c:v>5.4999999999999982</c:v>
                </c:pt>
                <c:pt idx="9">
                  <c:v>5.85</c:v>
                </c:pt>
                <c:pt idx="10">
                  <c:v>6.35</c:v>
                </c:pt>
                <c:pt idx="11">
                  <c:v>6.65</c:v>
                </c:pt>
                <c:pt idx="12">
                  <c:v>6.85</c:v>
                </c:pt>
                <c:pt idx="13">
                  <c:v>7.0499999999999989</c:v>
                </c:pt>
                <c:pt idx="14">
                  <c:v>7.4500000000000011</c:v>
                </c:pt>
                <c:pt idx="15">
                  <c:v>7.65</c:v>
                </c:pt>
                <c:pt idx="16">
                  <c:v>7.7499999999999982</c:v>
                </c:pt>
                <c:pt idx="17">
                  <c:v>7.9</c:v>
                </c:pt>
                <c:pt idx="18">
                  <c:v>7.9999999999999982</c:v>
                </c:pt>
                <c:pt idx="19">
                  <c:v>8.35</c:v>
                </c:pt>
                <c:pt idx="20">
                  <c:v>8.4</c:v>
                </c:pt>
                <c:pt idx="21">
                  <c:v>8.4999999999999982</c:v>
                </c:pt>
                <c:pt idx="22">
                  <c:v>8.65</c:v>
                </c:pt>
                <c:pt idx="23">
                  <c:v>8.65</c:v>
                </c:pt>
                <c:pt idx="24">
                  <c:v>8.7999999999999989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'd5L5x1-V15-Vp5-a70-I300-b70'!$W$4</c:f>
              <c:strCache>
                <c:ptCount val="1"/>
                <c:pt idx="0">
                  <c:v>Δtвих,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-5.1789630177668043E-2"/>
                  <c:y val="0.7137270367426715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</a:rPr>
                      <a:t>вих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= -2E-09x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5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+ 1E-06x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- 0,0003x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+ 0,0213x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- 0,4783x + 2,4749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'd5L5x1-V15-Vp5-a70-I300-b70'!$C$5:$C$29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'd5L5x1-V15-Vp5-a70-I300-b70'!$W$5:$W$29</c:f>
              <c:numCache>
                <c:formatCode>0.00</c:formatCode>
                <c:ptCount val="25"/>
                <c:pt idx="0">
                  <c:v>0</c:v>
                </c:pt>
                <c:pt idx="1">
                  <c:v>0.90000000000000036</c:v>
                </c:pt>
                <c:pt idx="2">
                  <c:v>2.1000000000000014</c:v>
                </c:pt>
                <c:pt idx="3">
                  <c:v>3.75</c:v>
                </c:pt>
                <c:pt idx="4">
                  <c:v>5.5</c:v>
                </c:pt>
                <c:pt idx="5">
                  <c:v>6.8999999999999986</c:v>
                </c:pt>
                <c:pt idx="6">
                  <c:v>8.1499999999999986</c:v>
                </c:pt>
                <c:pt idx="7">
                  <c:v>8.9499999999999993</c:v>
                </c:pt>
                <c:pt idx="8">
                  <c:v>9.6000000000000014</c:v>
                </c:pt>
                <c:pt idx="9">
                  <c:v>9.8500000000000014</c:v>
                </c:pt>
                <c:pt idx="10">
                  <c:v>10.100000000000001</c:v>
                </c:pt>
                <c:pt idx="11">
                  <c:v>10.5</c:v>
                </c:pt>
                <c:pt idx="12">
                  <c:v>10.7</c:v>
                </c:pt>
                <c:pt idx="13">
                  <c:v>10.850000000000001</c:v>
                </c:pt>
                <c:pt idx="14">
                  <c:v>10.95</c:v>
                </c:pt>
                <c:pt idx="15">
                  <c:v>11.100000000000001</c:v>
                </c:pt>
                <c:pt idx="16">
                  <c:v>11.149999999999999</c:v>
                </c:pt>
                <c:pt idx="17">
                  <c:v>11.25</c:v>
                </c:pt>
                <c:pt idx="18">
                  <c:v>11.55</c:v>
                </c:pt>
                <c:pt idx="19">
                  <c:v>11.649999999999999</c:v>
                </c:pt>
                <c:pt idx="20">
                  <c:v>11.75</c:v>
                </c:pt>
                <c:pt idx="21">
                  <c:v>11.8</c:v>
                </c:pt>
                <c:pt idx="22">
                  <c:v>11.899999999999999</c:v>
                </c:pt>
                <c:pt idx="23">
                  <c:v>11.899999999999999</c:v>
                </c:pt>
                <c:pt idx="24">
                  <c:v>12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'd5L5x1-V15-Vp5-a70-I300-b70'!$X$4</c:f>
              <c:strCache>
                <c:ptCount val="1"/>
                <c:pt idx="0">
                  <c:v>Δtпов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11584466789253617"/>
                  <c:y val="0.2763190467063900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Δt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пов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+ 5E-05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- 0,0038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+ 0,1605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+ 0,0059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'd5L5x1-V15-Vp5-a70-I300-b70'!$C$5:$C$29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'd5L5x1-V15-Vp5-a70-I300-b70'!$X$5:$X$29</c:f>
              <c:numCache>
                <c:formatCode>0.00</c:formatCode>
                <c:ptCount val="25"/>
                <c:pt idx="0">
                  <c:v>0</c:v>
                </c:pt>
                <c:pt idx="1">
                  <c:v>0.60000000000000142</c:v>
                </c:pt>
                <c:pt idx="2">
                  <c:v>1.25</c:v>
                </c:pt>
                <c:pt idx="3">
                  <c:v>1.3999999999999986</c:v>
                </c:pt>
                <c:pt idx="4">
                  <c:v>1.6000000000000014</c:v>
                </c:pt>
                <c:pt idx="5">
                  <c:v>1.8000000000000007</c:v>
                </c:pt>
                <c:pt idx="6">
                  <c:v>1.8000000000000007</c:v>
                </c:pt>
                <c:pt idx="7">
                  <c:v>2.25</c:v>
                </c:pt>
                <c:pt idx="8">
                  <c:v>2.3000000000000007</c:v>
                </c:pt>
                <c:pt idx="9">
                  <c:v>2.5</c:v>
                </c:pt>
                <c:pt idx="10">
                  <c:v>2.3999999999999986</c:v>
                </c:pt>
                <c:pt idx="11">
                  <c:v>2.5500000000000007</c:v>
                </c:pt>
                <c:pt idx="12">
                  <c:v>2.6000000000000014</c:v>
                </c:pt>
                <c:pt idx="13">
                  <c:v>1.8500000000000014</c:v>
                </c:pt>
                <c:pt idx="14">
                  <c:v>2.5</c:v>
                </c:pt>
                <c:pt idx="15">
                  <c:v>2.6499999999999986</c:v>
                </c:pt>
                <c:pt idx="16">
                  <c:v>2.75</c:v>
                </c:pt>
                <c:pt idx="17">
                  <c:v>2.75</c:v>
                </c:pt>
                <c:pt idx="18">
                  <c:v>2.9499999999999993</c:v>
                </c:pt>
                <c:pt idx="19">
                  <c:v>2.9499999999999993</c:v>
                </c:pt>
                <c:pt idx="20">
                  <c:v>3</c:v>
                </c:pt>
                <c:pt idx="21">
                  <c:v>2.9499999999999993</c:v>
                </c:pt>
                <c:pt idx="22">
                  <c:v>3.25</c:v>
                </c:pt>
                <c:pt idx="23">
                  <c:v>3.3500000000000014</c:v>
                </c:pt>
                <c:pt idx="24">
                  <c:v>3.25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'd5L5x1-V15-Vp5-a70-I300-b70'!$Y$4</c:f>
              <c:strCache>
                <c:ptCount val="1"/>
                <c:pt idx="0">
                  <c:v>Δtбак. ср.,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5919595935657099"/>
                  <c:y val="0.1354067583358237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</a:rPr>
                      <a:t>бак.ср.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-2E-06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+ 0,0042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+ 0,0454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'd5L5x1-V15-Vp5-a70-I300-b70'!$C$5:$C$29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'd5L5x1-V15-Vp5-a70-I300-b70'!$Y$5:$Y$29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1.6666666666669272E-2</c:v>
                </c:pt>
                <c:pt idx="3">
                  <c:v>0.13333333333333641</c:v>
                </c:pt>
                <c:pt idx="4">
                  <c:v>0.16666666666666785</c:v>
                </c:pt>
                <c:pt idx="5">
                  <c:v>0.20000000000000107</c:v>
                </c:pt>
                <c:pt idx="6">
                  <c:v>0.20000000000000107</c:v>
                </c:pt>
                <c:pt idx="7">
                  <c:v>0.26666666666666927</c:v>
                </c:pt>
                <c:pt idx="8">
                  <c:v>0.28333333333333677</c:v>
                </c:pt>
                <c:pt idx="9">
                  <c:v>0.31666666666666821</c:v>
                </c:pt>
                <c:pt idx="10">
                  <c:v>0.36666666666666714</c:v>
                </c:pt>
                <c:pt idx="11">
                  <c:v>0.41666666666666785</c:v>
                </c:pt>
                <c:pt idx="12">
                  <c:v>0.45000000000000284</c:v>
                </c:pt>
                <c:pt idx="13">
                  <c:v>0.46666666666666856</c:v>
                </c:pt>
                <c:pt idx="14">
                  <c:v>0.5</c:v>
                </c:pt>
                <c:pt idx="15">
                  <c:v>0.53333333333333499</c:v>
                </c:pt>
                <c:pt idx="16">
                  <c:v>0.60000000000000142</c:v>
                </c:pt>
                <c:pt idx="17">
                  <c:v>0.61666666666666714</c:v>
                </c:pt>
                <c:pt idx="18">
                  <c:v>0.75</c:v>
                </c:pt>
                <c:pt idx="19">
                  <c:v>0.80000000000000249</c:v>
                </c:pt>
                <c:pt idx="20">
                  <c:v>0.90000000000000213</c:v>
                </c:pt>
                <c:pt idx="21">
                  <c:v>0.95000000000000284</c:v>
                </c:pt>
                <c:pt idx="22">
                  <c:v>0.98333333333333428</c:v>
                </c:pt>
                <c:pt idx="23">
                  <c:v>1.0333333333333368</c:v>
                </c:pt>
                <c:pt idx="24">
                  <c:v>1.0833333333333339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464008"/>
        <c:axId val="587462832"/>
      </c:scatterChart>
      <c:valAx>
        <c:axId val="587464008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4111542723826205"/>
              <c:y val="0.7064206478396853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87462832"/>
        <c:crosses val="autoZero"/>
        <c:crossBetween val="midCat"/>
        <c:majorUnit val="10"/>
      </c:valAx>
      <c:valAx>
        <c:axId val="587462832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840653251676872E-2"/>
              <c:y val="0.1022313978991389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87464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80931175269757949"/>
          <c:y val="0.28185549993202458"/>
          <c:w val="0.18816527200706168"/>
          <c:h val="0.217476376040735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</a:t>
            </a:r>
            <a:r>
              <a:rPr lang="el-GR" b="1">
                <a:latin typeface="Times New Roman" panose="02020603050405020304" pitchFamily="18" charset="0"/>
                <a:cs typeface="Times New Roman" panose="02020603050405020304" pitchFamily="18" charset="0"/>
              </a:rPr>
              <a:t>η</a:t>
            </a:r>
            <a:r>
              <a:rPr lang="uk-UA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ск</a:t>
            </a: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 сонячного колектора впродовж</a:t>
            </a:r>
            <a:r>
              <a:rPr lang="uk-UA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експерименту</a:t>
            </a:r>
            <a:endParaRPr lang="uk-UA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5346795596440419"/>
          <c:y val="2.574921601747216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913212268876111"/>
          <c:y val="0.10141733685478768"/>
          <c:w val="0.82494681260939273"/>
          <c:h val="0.715261977259067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'd5L5x1-V15-Vp5-a70-I300-b70'!$Q$4</c:f>
              <c:strCache>
                <c:ptCount val="1"/>
                <c:pt idx="0">
                  <c:v>ηск (за соняч-ним колек-тором)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0.20452553569585777"/>
                  <c:y val="0.7854227600837789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4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l-GR" sz="1400" b="0" i="0" baseline="0">
                        <a:effectLst/>
                      </a:rPr>
                      <a:t>η</a:t>
                    </a:r>
                    <a:r>
                      <a:rPr lang="uk-UA" sz="1400" b="0" i="0" baseline="-25000">
                        <a:effectLst/>
                      </a:rPr>
                      <a:t>ск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1E-07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- 9E-05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+ 0,0129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- 0,0089</a:t>
                    </a:r>
                    <a:endParaRPr lang="en-US" sz="1400" b="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'd5L5x1-V15-Vp5-a70-I300-b70'!$C$5:$C$29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'd5L5x1-V15-Vp5-a70-I300-b70'!$Q$5:$Q$29</c:f>
              <c:numCache>
                <c:formatCode>0.00</c:formatCode>
                <c:ptCount val="25"/>
                <c:pt idx="0">
                  <c:v>0.20652373627758788</c:v>
                </c:pt>
                <c:pt idx="1">
                  <c:v>0.20094201367549103</c:v>
                </c:pt>
                <c:pt idx="2">
                  <c:v>0.24001407189016996</c:v>
                </c:pt>
                <c:pt idx="3">
                  <c:v>0.34048507872791528</c:v>
                </c:pt>
                <c:pt idx="4">
                  <c:v>0.47444642117824254</c:v>
                </c:pt>
                <c:pt idx="5">
                  <c:v>0.54700881500550302</c:v>
                </c:pt>
                <c:pt idx="6">
                  <c:v>0.61398948623066674</c:v>
                </c:pt>
                <c:pt idx="7">
                  <c:v>0.65864326704744236</c:v>
                </c:pt>
                <c:pt idx="8">
                  <c:v>0.66422498964953991</c:v>
                </c:pt>
                <c:pt idx="9">
                  <c:v>0.6530615444453457</c:v>
                </c:pt>
                <c:pt idx="10">
                  <c:v>0.62515293143486095</c:v>
                </c:pt>
                <c:pt idx="11">
                  <c:v>0.6363163766390546</c:v>
                </c:pt>
                <c:pt idx="12">
                  <c:v>0.6363163766390546</c:v>
                </c:pt>
                <c:pt idx="13">
                  <c:v>0.63073465403695794</c:v>
                </c:pt>
                <c:pt idx="14">
                  <c:v>0.59724431842437575</c:v>
                </c:pt>
                <c:pt idx="15">
                  <c:v>0.59166259582227909</c:v>
                </c:pt>
                <c:pt idx="16">
                  <c:v>0.58608087322018187</c:v>
                </c:pt>
                <c:pt idx="17">
                  <c:v>0.58049915061808488</c:v>
                </c:pt>
                <c:pt idx="18">
                  <c:v>0.60282604102647308</c:v>
                </c:pt>
                <c:pt idx="19">
                  <c:v>0.57491742801598789</c:v>
                </c:pt>
                <c:pt idx="20">
                  <c:v>0.58049915061808488</c:v>
                </c:pt>
                <c:pt idx="21">
                  <c:v>0.57491742801598822</c:v>
                </c:pt>
                <c:pt idx="22">
                  <c:v>0.56933570541389078</c:v>
                </c:pt>
                <c:pt idx="23">
                  <c:v>0.56933570541389078</c:v>
                </c:pt>
                <c:pt idx="24">
                  <c:v>0.56375398281179423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462440"/>
        <c:axId val="587463224"/>
      </c:scatterChart>
      <c:valAx>
        <c:axId val="587462440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307517974009258"/>
              <c:y val="0.831250789456770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87463224"/>
        <c:crosses val="autoZero"/>
        <c:crossBetween val="midCat"/>
        <c:majorUnit val="10"/>
      </c:valAx>
      <c:valAx>
        <c:axId val="587463224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ск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6096496860861493E-2"/>
              <c:y val="6.2381555444024586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87462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Миттєва потужність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ск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Вт/м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</a:p>
        </c:rich>
      </c:tx>
      <c:layout>
        <c:manualLayout>
          <c:xMode val="edge"/>
          <c:yMode val="edge"/>
          <c:x val="0.38236451469190358"/>
          <c:y val="3.898738589223376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73671508897137"/>
          <c:y val="0.10906787034652685"/>
          <c:w val="0.82330500918219474"/>
          <c:h val="0.731240506443990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'd5L5x1-V15-Vp5-a70-I300-b70'!$M$4</c:f>
              <c:strCache>
                <c:ptCount val="1"/>
                <c:pt idx="0">
                  <c:v>Миттєва потуж-ність СК Qск,  Вт/м2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940667440630964"/>
                  <c:y val="0.7932604969376723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Q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ск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4E-05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- 0,0257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+ 3,8705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- 2,6813</a:t>
                    </a:r>
                    <a:endParaRPr lang="en-US" sz="1400" b="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'd5L5x1-V15-Vp5-a70-I300-b70'!$C$5:$C$29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'd5L5x1-V15-Vp5-a70-I300-b70'!$M$5:$M$29</c:f>
              <c:numCache>
                <c:formatCode>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5.815277777778685</c:v>
                </c:pt>
                <c:pt idx="3">
                  <c:v>46.522222222223292</c:v>
                </c:pt>
                <c:pt idx="4">
                  <c:v>58.152777777778176</c:v>
                </c:pt>
                <c:pt idx="5">
                  <c:v>69.783333333333672</c:v>
                </c:pt>
                <c:pt idx="6">
                  <c:v>69.783333333333701</c:v>
                </c:pt>
                <c:pt idx="7">
                  <c:v>93.044444444445347</c:v>
                </c:pt>
                <c:pt idx="8">
                  <c:v>98.859722222223382</c:v>
                </c:pt>
                <c:pt idx="9">
                  <c:v>110.4902777777783</c:v>
                </c:pt>
                <c:pt idx="10">
                  <c:v>127.93611111111123</c:v>
                </c:pt>
                <c:pt idx="11">
                  <c:v>145.38194444444483</c:v>
                </c:pt>
                <c:pt idx="12">
                  <c:v>157.01250000000098</c:v>
                </c:pt>
                <c:pt idx="13">
                  <c:v>162.82777777777841</c:v>
                </c:pt>
                <c:pt idx="14">
                  <c:v>174.45833333333331</c:v>
                </c:pt>
                <c:pt idx="15">
                  <c:v>186.08888888888944</c:v>
                </c:pt>
                <c:pt idx="16">
                  <c:v>209.35000000000048</c:v>
                </c:pt>
                <c:pt idx="17">
                  <c:v>215.16527777777796</c:v>
                </c:pt>
                <c:pt idx="18">
                  <c:v>261.68749999999994</c:v>
                </c:pt>
                <c:pt idx="19">
                  <c:v>279.13333333333412</c:v>
                </c:pt>
                <c:pt idx="20">
                  <c:v>314.02500000000072</c:v>
                </c:pt>
                <c:pt idx="21">
                  <c:v>331.47083333333416</c:v>
                </c:pt>
                <c:pt idx="22">
                  <c:v>343.10138888888912</c:v>
                </c:pt>
                <c:pt idx="23">
                  <c:v>360.54722222222335</c:v>
                </c:pt>
                <c:pt idx="24">
                  <c:v>377.99305555555577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466752"/>
        <c:axId val="587466360"/>
      </c:scatterChart>
      <c:valAx>
        <c:axId val="587466752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5042312850299149"/>
              <c:y val="0.8536886896368656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87466360"/>
        <c:crosses val="autoZero"/>
        <c:crossBetween val="midCat"/>
        <c:majorUnit val="10"/>
      </c:valAx>
      <c:valAx>
        <c:axId val="587466360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ск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Вт/м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7.9907385474749636E-3"/>
              <c:y val="4.396751516416549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8746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Питома теплова потужність ССТ </a:t>
            </a:r>
            <a:r>
              <a:rPr lang="en-US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uk-UA" sz="1400" b="1" i="0" baseline="-25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 Дж/м</a:t>
            </a:r>
            <a:r>
              <a:rPr lang="uk-UA" sz="1400" b="1" i="0" baseline="30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 що 5 хвилин</a:t>
            </a:r>
            <a:endParaRPr lang="uk-UA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932669533536873"/>
          <c:y val="2.082658889760712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17594025864589"/>
          <c:y val="0.11442927587260812"/>
          <c:w val="0.80821608698092473"/>
          <c:h val="0.67620876436636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'd5L5x1-V15-Vp5-a70-I300-b70'!$N$4</c:f>
              <c:strCache>
                <c:ptCount val="1"/>
                <c:pt idx="0">
                  <c:v>Накопичення тепла ССТ Qсст, кДж/м2, що 5 хв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'd5L5x1-V15-Vp5-a70-I300-b70'!$C$5:$C$29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'd5L5x1-V15-Vp5-a70-I300-b70'!$N$5:$N$29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5.2337500000008186</c:v>
                </c:pt>
                <c:pt idx="3">
                  <c:v>36.636250000000153</c:v>
                </c:pt>
                <c:pt idx="4">
                  <c:v>10.467499999999404</c:v>
                </c:pt>
                <c:pt idx="5">
                  <c:v>10.467499999999962</c:v>
                </c:pt>
                <c:pt idx="6">
                  <c:v>0</c:v>
                </c:pt>
                <c:pt idx="7">
                  <c:v>20.935000000000485</c:v>
                </c:pt>
                <c:pt idx="8">
                  <c:v>5.2337500000002608</c:v>
                </c:pt>
                <c:pt idx="9">
                  <c:v>10.467499999999404</c:v>
                </c:pt>
                <c:pt idx="10">
                  <c:v>15.701249999999666</c:v>
                </c:pt>
                <c:pt idx="11">
                  <c:v>15.701250000000224</c:v>
                </c:pt>
                <c:pt idx="12">
                  <c:v>10.467500000000522</c:v>
                </c:pt>
                <c:pt idx="13">
                  <c:v>5.2337499999997021</c:v>
                </c:pt>
                <c:pt idx="14">
                  <c:v>10.467499999999404</c:v>
                </c:pt>
                <c:pt idx="15">
                  <c:v>10.467500000000522</c:v>
                </c:pt>
                <c:pt idx="16">
                  <c:v>20.934999999999924</c:v>
                </c:pt>
                <c:pt idx="17">
                  <c:v>5.2337499999997021</c:v>
                </c:pt>
                <c:pt idx="18">
                  <c:v>41.869999999999848</c:v>
                </c:pt>
                <c:pt idx="19">
                  <c:v>15.701250000000783</c:v>
                </c:pt>
                <c:pt idx="20">
                  <c:v>31.402499999999893</c:v>
                </c:pt>
                <c:pt idx="21">
                  <c:v>15.701250000000224</c:v>
                </c:pt>
                <c:pt idx="22">
                  <c:v>10.467499999999404</c:v>
                </c:pt>
                <c:pt idx="23">
                  <c:v>15.701250000000783</c:v>
                </c:pt>
                <c:pt idx="24">
                  <c:v>15.701249999999108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7465184"/>
        <c:axId val="587465576"/>
      </c:barChart>
      <c:catAx>
        <c:axId val="58746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395414408152164"/>
              <c:y val="0.7960795852560690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87465576"/>
        <c:crosses val="autoZero"/>
        <c:auto val="1"/>
        <c:lblAlgn val="ctr"/>
        <c:lblOffset val="100"/>
        <c:noMultiLvlLbl val="0"/>
      </c:catAx>
      <c:valAx>
        <c:axId val="587465576"/>
        <c:scaling>
          <c:orientation val="minMax"/>
          <c:max val="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Дж/м</a:t>
                </a:r>
                <a:r>
                  <a:rPr lang="uk-UA" sz="1400" b="0" i="0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8.5851275946937991E-3"/>
              <c:y val="3.8337430292255836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8746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ККД ССТ </a:t>
            </a:r>
            <a:r>
              <a:rPr lang="el-GR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η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 в цілому (що 5 хвилин)</a:t>
            </a:r>
          </a:p>
        </c:rich>
      </c:tx>
      <c:layout>
        <c:manualLayout>
          <c:xMode val="edge"/>
          <c:yMode val="edge"/>
          <c:x val="0.38457240904941487"/>
          <c:y val="3.504179723031842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4340443351794091E-2"/>
          <c:y val="0.11053502662164884"/>
          <c:w val="0.8949297755084048"/>
          <c:h val="0.727625214642504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'd5L5x1-V15-Vp5-a70-I300-b70'!$R$4</c:f>
              <c:strCache>
                <c:ptCount val="1"/>
                <c:pt idx="0">
                  <c:v>ηсст в цілому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invertIfNegative val="0"/>
          <c:cat>
            <c:numRef>
              <c:f>'d5L5x1-V15-Vp5-a70-I300-b70'!$C$5:$C$29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'd5L5x1-V15-Vp5-a70-I300-b70'!$R$5:$R$29</c:f>
              <c:numCache>
                <c:formatCode>0.00</c:formatCode>
                <c:ptCount val="25"/>
                <c:pt idx="0" formatCode="General">
                  <c:v>0</c:v>
                </c:pt>
                <c:pt idx="1">
                  <c:v>0</c:v>
                </c:pt>
                <c:pt idx="2">
                  <c:v>5.8152777777786872E-2</c:v>
                </c:pt>
                <c:pt idx="3">
                  <c:v>0.40706944444444615</c:v>
                </c:pt>
                <c:pt idx="4">
                  <c:v>0.11630555555554893</c:v>
                </c:pt>
                <c:pt idx="5">
                  <c:v>0.11630555555555513</c:v>
                </c:pt>
                <c:pt idx="6">
                  <c:v>0</c:v>
                </c:pt>
                <c:pt idx="7">
                  <c:v>0.23261111111111649</c:v>
                </c:pt>
                <c:pt idx="8">
                  <c:v>5.8152777777780676E-2</c:v>
                </c:pt>
                <c:pt idx="9">
                  <c:v>0.11630555555554893</c:v>
                </c:pt>
                <c:pt idx="10">
                  <c:v>0.17445833333332961</c:v>
                </c:pt>
                <c:pt idx="11">
                  <c:v>0.17445833333333582</c:v>
                </c:pt>
                <c:pt idx="12">
                  <c:v>0.11630555555556135</c:v>
                </c:pt>
                <c:pt idx="13">
                  <c:v>5.8152777777774466E-2</c:v>
                </c:pt>
                <c:pt idx="14">
                  <c:v>0.11630555555554893</c:v>
                </c:pt>
                <c:pt idx="15">
                  <c:v>0.11630555555556135</c:v>
                </c:pt>
                <c:pt idx="16">
                  <c:v>0.23261111111111027</c:v>
                </c:pt>
                <c:pt idx="17">
                  <c:v>5.8152777777774466E-2</c:v>
                </c:pt>
                <c:pt idx="18">
                  <c:v>0.46522222222222054</c:v>
                </c:pt>
                <c:pt idx="19">
                  <c:v>0.17445833333334204</c:v>
                </c:pt>
                <c:pt idx="20">
                  <c:v>0.34891666666666549</c:v>
                </c:pt>
                <c:pt idx="21">
                  <c:v>0.17445833333333582</c:v>
                </c:pt>
                <c:pt idx="22">
                  <c:v>0.11630555555554893</c:v>
                </c:pt>
                <c:pt idx="23">
                  <c:v>0.17445833333334204</c:v>
                </c:pt>
                <c:pt idx="24">
                  <c:v>0.17445833333332342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465968"/>
        <c:axId val="587462048"/>
      </c:barChart>
      <c:catAx>
        <c:axId val="58746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5466312780149742"/>
              <c:y val="0.8537004965634207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87462048"/>
        <c:crosses val="autoZero"/>
        <c:auto val="1"/>
        <c:lblAlgn val="ctr"/>
        <c:lblOffset val="100"/>
        <c:noMultiLvlLbl val="1"/>
      </c:catAx>
      <c:valAx>
        <c:axId val="587462048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478590528882705E-2"/>
              <c:y val="4.33258252527194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8746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Приріст температури теплоносія 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на вході і виході СК та температура оточуючого середовища впродовж експерименту</a:t>
            </a:r>
            <a:endParaRPr lang="uk-UA" sz="1400" b="1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rich>
      </c:tx>
      <c:layout>
        <c:manualLayout>
          <c:xMode val="edge"/>
          <c:yMode val="edge"/>
          <c:x val="0.19876162115091664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044561096529594E-2"/>
          <c:y val="0.12959086413952969"/>
          <c:w val="0.75513572470107904"/>
          <c:h val="0.568059027053164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'd5L5x1-V15-Vp4-a50-I500-b10'!$V$4</c:f>
              <c:strCache>
                <c:ptCount val="1"/>
                <c:pt idx="0">
                  <c:v>Δtвх,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764109013376815"/>
                  <c:y val="0.6723322246082740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</a:rPr>
                      <a:t>вх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+ 4E-05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+ 0,0116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+ 0,0268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'd5L5x1-V15-Vp4-a50-I500-b10'!$C$5:$C$29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'd5L5x1-V15-Vp4-a50-I500-b10'!$V$5:$V$29</c:f>
              <c:numCache>
                <c:formatCode>0.00</c:formatCode>
                <c:ptCount val="25"/>
                <c:pt idx="0">
                  <c:v>0</c:v>
                </c:pt>
                <c:pt idx="1">
                  <c:v>0.80000000000000071</c:v>
                </c:pt>
                <c:pt idx="2">
                  <c:v>1.5999999999999996</c:v>
                </c:pt>
                <c:pt idx="3">
                  <c:v>2.1999999999999993</c:v>
                </c:pt>
                <c:pt idx="4">
                  <c:v>2.9000000000000004</c:v>
                </c:pt>
                <c:pt idx="5">
                  <c:v>3.5500000000000007</c:v>
                </c:pt>
                <c:pt idx="6">
                  <c:v>3.9499999999999993</c:v>
                </c:pt>
                <c:pt idx="7">
                  <c:v>4.5</c:v>
                </c:pt>
                <c:pt idx="8">
                  <c:v>4.8000000000000007</c:v>
                </c:pt>
                <c:pt idx="9">
                  <c:v>5.0500000000000007</c:v>
                </c:pt>
                <c:pt idx="10">
                  <c:v>5.25</c:v>
                </c:pt>
                <c:pt idx="11">
                  <c:v>5.6499999999999986</c:v>
                </c:pt>
                <c:pt idx="12">
                  <c:v>5.8500000000000014</c:v>
                </c:pt>
                <c:pt idx="13">
                  <c:v>6</c:v>
                </c:pt>
                <c:pt idx="14">
                  <c:v>6.1000000000000014</c:v>
                </c:pt>
                <c:pt idx="15">
                  <c:v>6.5</c:v>
                </c:pt>
                <c:pt idx="16">
                  <c:v>6.6000000000000014</c:v>
                </c:pt>
                <c:pt idx="17">
                  <c:v>6.6999999999999993</c:v>
                </c:pt>
                <c:pt idx="18">
                  <c:v>6.8000000000000007</c:v>
                </c:pt>
                <c:pt idx="19">
                  <c:v>6.9499999999999993</c:v>
                </c:pt>
                <c:pt idx="20">
                  <c:v>7</c:v>
                </c:pt>
                <c:pt idx="21">
                  <c:v>7.1000000000000014</c:v>
                </c:pt>
                <c:pt idx="22">
                  <c:v>7.1499999999999986</c:v>
                </c:pt>
                <c:pt idx="23">
                  <c:v>7.1999999999999993</c:v>
                </c:pt>
                <c:pt idx="24">
                  <c:v>7.5500000000000007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'd5L5x1-V15-Vp4-a50-I500-b10'!$W$4</c:f>
              <c:strCache>
                <c:ptCount val="1"/>
                <c:pt idx="0">
                  <c:v>Δtвих,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7.2485926692972769E-2"/>
                  <c:y val="0.6120153985497801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</a:rPr>
                      <a:t>вих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= -2E-09x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5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+ 1E-06x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- 0,0003x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+ 0,0213x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- 0,4783x + 2,4749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'd5L5x1-V15-Vp4-a50-I500-b10'!$C$5:$C$29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'd5L5x1-V15-Vp4-a50-I500-b10'!$W$5:$W$29</c:f>
              <c:numCache>
                <c:formatCode>0.00</c:formatCode>
                <c:ptCount val="25"/>
                <c:pt idx="0">
                  <c:v>0</c:v>
                </c:pt>
                <c:pt idx="1">
                  <c:v>0.65000000000000036</c:v>
                </c:pt>
                <c:pt idx="2">
                  <c:v>1.3000000000000007</c:v>
                </c:pt>
                <c:pt idx="3">
                  <c:v>2.4499999999999993</c:v>
                </c:pt>
                <c:pt idx="4">
                  <c:v>4.4499999999999993</c:v>
                </c:pt>
                <c:pt idx="5">
                  <c:v>6.3999999999999986</c:v>
                </c:pt>
                <c:pt idx="6">
                  <c:v>7.6000000000000014</c:v>
                </c:pt>
                <c:pt idx="7">
                  <c:v>8.4499999999999993</c:v>
                </c:pt>
                <c:pt idx="8">
                  <c:v>9</c:v>
                </c:pt>
                <c:pt idx="9">
                  <c:v>9.6999999999999993</c:v>
                </c:pt>
                <c:pt idx="10">
                  <c:v>10.350000000000001</c:v>
                </c:pt>
                <c:pt idx="11">
                  <c:v>10.75</c:v>
                </c:pt>
                <c:pt idx="12">
                  <c:v>11.350000000000001</c:v>
                </c:pt>
                <c:pt idx="13">
                  <c:v>11.7</c:v>
                </c:pt>
                <c:pt idx="14">
                  <c:v>12</c:v>
                </c:pt>
                <c:pt idx="15">
                  <c:v>12.5</c:v>
                </c:pt>
                <c:pt idx="16">
                  <c:v>12.75</c:v>
                </c:pt>
                <c:pt idx="17">
                  <c:v>13</c:v>
                </c:pt>
                <c:pt idx="18">
                  <c:v>13.350000000000001</c:v>
                </c:pt>
                <c:pt idx="19">
                  <c:v>13.3</c:v>
                </c:pt>
                <c:pt idx="20">
                  <c:v>13.7</c:v>
                </c:pt>
                <c:pt idx="21">
                  <c:v>13.95</c:v>
                </c:pt>
                <c:pt idx="22">
                  <c:v>14.3</c:v>
                </c:pt>
                <c:pt idx="23">
                  <c:v>14.399999999999999</c:v>
                </c:pt>
                <c:pt idx="24">
                  <c:v>13.600000000000001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'd5L5x1-V15-Vp4-a50-I500-b10'!$X$4</c:f>
              <c:strCache>
                <c:ptCount val="1"/>
                <c:pt idx="0">
                  <c:v>Δtпов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13210604372598989"/>
                  <c:y val="0.3399464066400875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Δt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пов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+ 5E-05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- 0,0038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+ 0,1605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+ 0,0059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'd5L5x1-V15-Vp4-a50-I500-b10'!$C$5:$C$29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'd5L5x1-V15-Vp4-a50-I500-b10'!$X$5:$X$29</c:f>
              <c:numCache>
                <c:formatCode>0.00</c:formatCode>
                <c:ptCount val="25"/>
                <c:pt idx="0">
                  <c:v>0</c:v>
                </c:pt>
                <c:pt idx="1">
                  <c:v>0.55000000000000071</c:v>
                </c:pt>
                <c:pt idx="2">
                  <c:v>0.60000000000000142</c:v>
                </c:pt>
                <c:pt idx="3">
                  <c:v>0.69999999999999929</c:v>
                </c:pt>
                <c:pt idx="4">
                  <c:v>0.85000000000000142</c:v>
                </c:pt>
                <c:pt idx="5">
                  <c:v>1</c:v>
                </c:pt>
                <c:pt idx="6">
                  <c:v>1</c:v>
                </c:pt>
                <c:pt idx="7">
                  <c:v>1.1500000000000021</c:v>
                </c:pt>
                <c:pt idx="8">
                  <c:v>1.3000000000000007</c:v>
                </c:pt>
                <c:pt idx="9">
                  <c:v>1.5500000000000007</c:v>
                </c:pt>
                <c:pt idx="10">
                  <c:v>1.6500000000000021</c:v>
                </c:pt>
                <c:pt idx="11">
                  <c:v>1.75</c:v>
                </c:pt>
                <c:pt idx="12">
                  <c:v>1.8000000000000007</c:v>
                </c:pt>
                <c:pt idx="13">
                  <c:v>1.9000000000000021</c:v>
                </c:pt>
                <c:pt idx="14">
                  <c:v>2</c:v>
                </c:pt>
                <c:pt idx="15">
                  <c:v>2</c:v>
                </c:pt>
                <c:pt idx="16">
                  <c:v>2.1500000000000021</c:v>
                </c:pt>
                <c:pt idx="17">
                  <c:v>2.5500000000000007</c:v>
                </c:pt>
                <c:pt idx="18">
                  <c:v>2.6500000000000021</c:v>
                </c:pt>
                <c:pt idx="19">
                  <c:v>2.6999999999999993</c:v>
                </c:pt>
                <c:pt idx="20">
                  <c:v>2.8500000000000014</c:v>
                </c:pt>
                <c:pt idx="21">
                  <c:v>2.9000000000000021</c:v>
                </c:pt>
                <c:pt idx="22">
                  <c:v>3</c:v>
                </c:pt>
                <c:pt idx="23">
                  <c:v>3.1500000000000021</c:v>
                </c:pt>
                <c:pt idx="24">
                  <c:v>3.1500000000000021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'd5L5x1-V15-Vp4-a50-I500-b10'!$Y$4</c:f>
              <c:strCache>
                <c:ptCount val="1"/>
                <c:pt idx="0">
                  <c:v>Δtбак. ср.,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7250072140212402"/>
                  <c:y val="0.1877896899622669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</a:rPr>
                      <a:t>бак.ср.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-2E-06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+ 0,0042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+ 0,0454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'd5L5x1-V15-Vp4-a50-I500-b10'!$C$5:$C$29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'd5L5x1-V15-Vp4-a50-I500-b10'!$Y$5:$Y$29</c:f>
              <c:numCache>
                <c:formatCode>0.00</c:formatCode>
                <c:ptCount val="25"/>
                <c:pt idx="0">
                  <c:v>0</c:v>
                </c:pt>
                <c:pt idx="1">
                  <c:v>1.7763568394002505E-15</c:v>
                </c:pt>
                <c:pt idx="2">
                  <c:v>4.9999999999998934E-2</c:v>
                </c:pt>
                <c:pt idx="3">
                  <c:v>4.9999999999998934E-2</c:v>
                </c:pt>
                <c:pt idx="4">
                  <c:v>8.3333333333332149E-2</c:v>
                </c:pt>
                <c:pt idx="5">
                  <c:v>0.10000000000000142</c:v>
                </c:pt>
                <c:pt idx="6">
                  <c:v>0.11666666666666714</c:v>
                </c:pt>
                <c:pt idx="7">
                  <c:v>0.28333333333333321</c:v>
                </c:pt>
                <c:pt idx="8">
                  <c:v>0.28333333333333321</c:v>
                </c:pt>
                <c:pt idx="9">
                  <c:v>0.31666666666666643</c:v>
                </c:pt>
                <c:pt idx="10">
                  <c:v>0.33333333333333215</c:v>
                </c:pt>
                <c:pt idx="11">
                  <c:v>0.36666666666666714</c:v>
                </c:pt>
                <c:pt idx="12">
                  <c:v>0.38333333333333464</c:v>
                </c:pt>
                <c:pt idx="13">
                  <c:v>0.41666666666666607</c:v>
                </c:pt>
                <c:pt idx="14">
                  <c:v>0.43333333333333179</c:v>
                </c:pt>
                <c:pt idx="15">
                  <c:v>0.46666666666666856</c:v>
                </c:pt>
                <c:pt idx="16">
                  <c:v>0.48333333333333428</c:v>
                </c:pt>
                <c:pt idx="17">
                  <c:v>0.60000000000000142</c:v>
                </c:pt>
                <c:pt idx="18">
                  <c:v>0.61666666666666714</c:v>
                </c:pt>
                <c:pt idx="19">
                  <c:v>0.66666666666666607</c:v>
                </c:pt>
                <c:pt idx="20">
                  <c:v>0.68333333333333179</c:v>
                </c:pt>
                <c:pt idx="21">
                  <c:v>0.73333333333333428</c:v>
                </c:pt>
                <c:pt idx="22">
                  <c:v>0.75</c:v>
                </c:pt>
                <c:pt idx="23">
                  <c:v>0.78333333333333499</c:v>
                </c:pt>
                <c:pt idx="24">
                  <c:v>0.81666666666666643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753688"/>
        <c:axId val="602750944"/>
      </c:scatterChart>
      <c:valAx>
        <c:axId val="602753688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4111542723826205"/>
              <c:y val="0.7064206478396853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602750944"/>
        <c:crosses val="autoZero"/>
        <c:crossBetween val="midCat"/>
        <c:majorUnit val="10"/>
      </c:valAx>
      <c:valAx>
        <c:axId val="602750944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840653251676872E-2"/>
              <c:y val="0.1022313978991389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602753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80931175269757949"/>
          <c:y val="0.28185549993202458"/>
          <c:w val="0.18816527200706168"/>
          <c:h val="0.217476376040735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Накопичення тепла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кДж/м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баком акумулятором</a:t>
            </a:r>
            <a:r>
              <a:rPr lang="uk-UA" sz="1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впродовж експерименту</a:t>
            </a:r>
            <a:endParaRPr lang="uk-UA" sz="14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4154406236031256"/>
          <c:y val="9.096501139703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615420613312418"/>
          <c:y val="0.15199416687666148"/>
          <c:w val="0.83046697688115267"/>
          <c:h val="0.665710834949904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'd5L5x1-V15-Vp5-a70-I300-b70'!$P$4</c:f>
              <c:strCache>
                <c:ptCount val="1"/>
                <c:pt idx="0">
                  <c:v>Q, кДж/м2, кількість ви-промінюван-ня, що надхо-дила з нако-пиченням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53432509696954433"/>
                  <c:y val="0.7104592014195463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Q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сст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-3E-14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- 9E-13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+ 90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- 90</a:t>
                    </a:r>
                    <a:endParaRPr lang="en-US" sz="1400" b="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cat>
            <c:numRef>
              <c:f>'d5L5x1-V15-Vp5-a70-I300-b70'!$C$5:$C$29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'd5L5x1-V15-Vp5-a70-I300-b70'!$P$5:$P$29</c:f>
              <c:numCache>
                <c:formatCode>0</c:formatCode>
                <c:ptCount val="25"/>
                <c:pt idx="0">
                  <c:v>0</c:v>
                </c:pt>
                <c:pt idx="1">
                  <c:v>90</c:v>
                </c:pt>
                <c:pt idx="2">
                  <c:v>180</c:v>
                </c:pt>
                <c:pt idx="3">
                  <c:v>270</c:v>
                </c:pt>
                <c:pt idx="4">
                  <c:v>360</c:v>
                </c:pt>
                <c:pt idx="5">
                  <c:v>450</c:v>
                </c:pt>
                <c:pt idx="6">
                  <c:v>540</c:v>
                </c:pt>
                <c:pt idx="7">
                  <c:v>630</c:v>
                </c:pt>
                <c:pt idx="8">
                  <c:v>720</c:v>
                </c:pt>
                <c:pt idx="9">
                  <c:v>810</c:v>
                </c:pt>
                <c:pt idx="10">
                  <c:v>900</c:v>
                </c:pt>
                <c:pt idx="11">
                  <c:v>990</c:v>
                </c:pt>
                <c:pt idx="12">
                  <c:v>1080</c:v>
                </c:pt>
                <c:pt idx="13">
                  <c:v>1170</c:v>
                </c:pt>
                <c:pt idx="14">
                  <c:v>1260</c:v>
                </c:pt>
                <c:pt idx="15">
                  <c:v>1350</c:v>
                </c:pt>
                <c:pt idx="16">
                  <c:v>1440</c:v>
                </c:pt>
                <c:pt idx="17">
                  <c:v>1530</c:v>
                </c:pt>
                <c:pt idx="18">
                  <c:v>1620</c:v>
                </c:pt>
                <c:pt idx="19">
                  <c:v>1710</c:v>
                </c:pt>
                <c:pt idx="20">
                  <c:v>1800</c:v>
                </c:pt>
                <c:pt idx="21">
                  <c:v>1890</c:v>
                </c:pt>
                <c:pt idx="22">
                  <c:v>1980</c:v>
                </c:pt>
                <c:pt idx="23">
                  <c:v>2070</c:v>
                </c:pt>
                <c:pt idx="24">
                  <c:v>2160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7467536"/>
        <c:axId val="587460872"/>
      </c:barChart>
      <c:catAx>
        <c:axId val="58746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579942695179908"/>
              <c:y val="0.853213786570542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87460872"/>
        <c:crosses val="autoZero"/>
        <c:auto val="1"/>
        <c:lblAlgn val="ctr"/>
        <c:lblOffset val="100"/>
        <c:noMultiLvlLbl val="0"/>
      </c:catAx>
      <c:valAx>
        <c:axId val="587460872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кДж/м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5210782222892647E-3"/>
              <c:y val="7.942541381529053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22225"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8746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ККД ССТ </a:t>
            </a:r>
            <a:r>
              <a:rPr lang="el-GR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η</a:t>
            </a:r>
            <a:r>
              <a:rPr lang="uk-UA" sz="1400" b="1" i="0" u="none" strike="noStrike" baseline="-25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в цілому (за накопиченням теплової енергї в баку акумуляторі)</a:t>
            </a:r>
            <a:endParaRPr lang="uk-UA" sz="14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6636324263228425"/>
          <c:y val="5.527721204632060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8965930538873801E-2"/>
          <c:y val="0.15623852062542198"/>
          <c:w val="0.87689225720062847"/>
          <c:h val="0.683268336273649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'd5L5x1-V15-Vp5-a70-I300-b70'!$S$4</c:f>
              <c:strCache>
                <c:ptCount val="1"/>
                <c:pt idx="0">
                  <c:v>ηсст       (за накопи-ченням)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invertIfNegative val="0"/>
          <c:cat>
            <c:numRef>
              <c:f>'d5L5x1-V15-Vp5-a70-I300-b70'!$C$5:$C$29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'd5L5x1-V15-Vp5-a70-I300-b70'!$S$5:$S$29</c:f>
              <c:numCache>
                <c:formatCode>0.00</c:formatCode>
                <c:ptCount val="25"/>
                <c:pt idx="0" formatCode="General">
                  <c:v>0</c:v>
                </c:pt>
                <c:pt idx="1">
                  <c:v>0</c:v>
                </c:pt>
                <c:pt idx="2">
                  <c:v>2.9076388888893436E-2</c:v>
                </c:pt>
                <c:pt idx="3">
                  <c:v>0.15507407407407767</c:v>
                </c:pt>
                <c:pt idx="4">
                  <c:v>0.14538194444444549</c:v>
                </c:pt>
                <c:pt idx="5">
                  <c:v>0.13956666666666742</c:v>
                </c:pt>
                <c:pt idx="6">
                  <c:v>0.11630555555555618</c:v>
                </c:pt>
                <c:pt idx="7">
                  <c:v>0.13292063492063622</c:v>
                </c:pt>
                <c:pt idx="8">
                  <c:v>0.12357465277777926</c:v>
                </c:pt>
                <c:pt idx="9">
                  <c:v>0.12276697530864258</c:v>
                </c:pt>
                <c:pt idx="10">
                  <c:v>0.12793611111111128</c:v>
                </c:pt>
                <c:pt idx="11">
                  <c:v>0.13216540404040442</c:v>
                </c:pt>
                <c:pt idx="12">
                  <c:v>0.13084375000000084</c:v>
                </c:pt>
                <c:pt idx="13">
                  <c:v>0.12525213675213728</c:v>
                </c:pt>
                <c:pt idx="14">
                  <c:v>0.12461309523809525</c:v>
                </c:pt>
                <c:pt idx="15">
                  <c:v>0.12405925925925965</c:v>
                </c:pt>
                <c:pt idx="16">
                  <c:v>0.13084375000000031</c:v>
                </c:pt>
                <c:pt idx="17">
                  <c:v>0.12656781045751644</c:v>
                </c:pt>
                <c:pt idx="18">
                  <c:v>0.14538194444444444</c:v>
                </c:pt>
                <c:pt idx="19">
                  <c:v>0.14691228070175485</c:v>
                </c:pt>
                <c:pt idx="20">
                  <c:v>0.15701250000000039</c:v>
                </c:pt>
                <c:pt idx="21">
                  <c:v>0.15784325396825444</c:v>
                </c:pt>
                <c:pt idx="22">
                  <c:v>0.15595517676767692</c:v>
                </c:pt>
                <c:pt idx="23">
                  <c:v>0.15675966183574933</c:v>
                </c:pt>
                <c:pt idx="24">
                  <c:v>0.1574971064814816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8316360"/>
        <c:axId val="528319104"/>
      </c:barChart>
      <c:catAx>
        <c:axId val="528316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482279775662703"/>
              <c:y val="0.8462302854078270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28319104"/>
        <c:crosses val="autoZero"/>
        <c:auto val="1"/>
        <c:lblAlgn val="ctr"/>
        <c:lblOffset val="100"/>
        <c:noMultiLvlLbl val="0"/>
      </c:catAx>
      <c:valAx>
        <c:axId val="528319104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75159219596879E-2"/>
              <c:y val="0.1082357560589422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28316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коефіцієнта тепловтрат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K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к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Вт/(м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К),</a:t>
            </a:r>
            <a:r>
              <a:rPr lang="uk-UA" sz="1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сонячного колектора впродовж експерименту</a:t>
            </a:r>
            <a:endParaRPr lang="uk-UA" sz="14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5416202339624843"/>
          <c:y val="3.651767875639413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0863599677159"/>
          <c:y val="0.1459162622607946"/>
          <c:w val="0.83319468469593538"/>
          <c:h val="0.692799802903981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'd5L5x1-V15-Vp5-a70-I300-b70'!$AC$4</c:f>
              <c:strCache>
                <c:ptCount val="1"/>
                <c:pt idx="0">
                  <c:v>Kк', Вт/(м2К)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8.3892150574769356E-2"/>
                  <c:y val="0.745303294234095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uk-UA"/>
                </a:p>
              </c:txPr>
            </c:trendlineLbl>
          </c:trendline>
          <c:xVal>
            <c:numRef>
              <c:f>'d5L5x1-V15-Vp5-a70-I300-b70'!$C$5:$C$29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'd5L5x1-V15-Vp5-a70-I300-b70'!$AC$5:$AC$29</c:f>
              <c:numCache>
                <c:formatCode>0.000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2.5954861111112066</c:v>
                </c:pt>
                <c:pt idx="12">
                  <c:v>5.7175324675327213</c:v>
                </c:pt>
                <c:pt idx="13">
                  <c:v>9.5957854406132377</c:v>
                </c:pt>
                <c:pt idx="14">
                  <c:v>12.526455026455027</c:v>
                </c:pt>
                <c:pt idx="15">
                  <c:v>16.480286738351445</c:v>
                </c:pt>
                <c:pt idx="16">
                  <c:v>23.983870967742078</c:v>
                </c:pt>
                <c:pt idx="17">
                  <c:v>27.174670433145078</c:v>
                </c:pt>
                <c:pt idx="18">
                  <c:v>41.536885245901608</c:v>
                </c:pt>
                <c:pt idx="19">
                  <c:v>53.382716049383021</c:v>
                </c:pt>
                <c:pt idx="20">
                  <c:v>66.305555555555841</c:v>
                </c:pt>
                <c:pt idx="21">
                  <c:v>77.047385620915335</c:v>
                </c:pt>
                <c:pt idx="22">
                  <c:v>77.074588477366362</c:v>
                </c:pt>
                <c:pt idx="23">
                  <c:v>80.552579365079751</c:v>
                </c:pt>
                <c:pt idx="24">
                  <c:v>95.291394335512038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314400"/>
        <c:axId val="528318320"/>
      </c:scatterChart>
      <c:valAx>
        <c:axId val="528314400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569667849136763"/>
              <c:y val="0.8536602096707345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28318320"/>
        <c:crosses val="autoZero"/>
        <c:crossBetween val="midCat"/>
        <c:majorUnit val="10"/>
      </c:valAx>
      <c:valAx>
        <c:axId val="52831832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Вт/(м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К)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6.7319189029117453E-3"/>
              <c:y val="7.0038796852792573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2831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розрахункової інтенсивності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I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ск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Вт/м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сонячного колектора впродовж експерименту</a:t>
            </a:r>
          </a:p>
        </c:rich>
      </c:tx>
      <c:layout>
        <c:manualLayout>
          <c:xMode val="edge"/>
          <c:yMode val="edge"/>
          <c:x val="0.17783594312008602"/>
          <c:y val="4.39585492801874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11799330796509"/>
          <c:y val="0.15820194802586102"/>
          <c:w val="0.85104536239641304"/>
          <c:h val="0.679288014233619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'd5L5x1-V15-Vp5-a70-I300-b70'!$AD$4</c:f>
              <c:strCache>
                <c:ptCount val="1"/>
                <c:pt idx="0">
                  <c:v>I', Вт/м2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0.27297725370965614"/>
                  <c:y val="0.743816266647714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uk-UA"/>
                </a:p>
              </c:txPr>
            </c:trendlineLbl>
          </c:trendline>
          <c:xVal>
            <c:numRef>
              <c:f>'d5L5x1-V15-Vp5-a70-I300-b70'!$C$5:$C$29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'd5L5x1-V15-Vp5-a70-I300-b70'!$AD$5:$AD$29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11.895061728395921</c:v>
                </c:pt>
                <c:pt idx="5">
                  <c:v>47.518518518519258</c:v>
                </c:pt>
                <c:pt idx="6">
                  <c:v>59.074074074074851</c:v>
                </c:pt>
                <c:pt idx="7">
                  <c:v>109.87654320987856</c:v>
                </c:pt>
                <c:pt idx="8">
                  <c:v>132.57716049382969</c:v>
                </c:pt>
                <c:pt idx="9">
                  <c:v>161.08950617284066</c:v>
                </c:pt>
                <c:pt idx="10">
                  <c:v>210.52469135802497</c:v>
                </c:pt>
                <c:pt idx="11">
                  <c:v>251.95987654321073</c:v>
                </c:pt>
                <c:pt idx="12">
                  <c:v>280.47222222222439</c:v>
                </c:pt>
                <c:pt idx="13">
                  <c:v>310.28395061728531</c:v>
                </c:pt>
                <c:pt idx="14">
                  <c:v>331.68518518518516</c:v>
                </c:pt>
                <c:pt idx="15">
                  <c:v>358.419753086421</c:v>
                </c:pt>
                <c:pt idx="16">
                  <c:v>410.11111111111211</c:v>
                </c:pt>
                <c:pt idx="17">
                  <c:v>425.70061728395103</c:v>
                </c:pt>
                <c:pt idx="18">
                  <c:v>527.30555555555543</c:v>
                </c:pt>
                <c:pt idx="19">
                  <c:v>572.29629629629801</c:v>
                </c:pt>
                <c:pt idx="20">
                  <c:v>649.83333333333496</c:v>
                </c:pt>
                <c:pt idx="21">
                  <c:v>691.2685185185203</c:v>
                </c:pt>
                <c:pt idx="22">
                  <c:v>714.44753086419803</c:v>
                </c:pt>
                <c:pt idx="23">
                  <c:v>751.43827160494084</c:v>
                </c:pt>
                <c:pt idx="24">
                  <c:v>794.65123456790172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316752"/>
        <c:axId val="528317536"/>
      </c:scatterChart>
      <c:valAx>
        <c:axId val="528316752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5032484334022937"/>
              <c:y val="0.856041866076183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28317536"/>
        <c:crosses val="autoZero"/>
        <c:crossBetween val="midCat"/>
        <c:majorUnit val="10"/>
      </c:valAx>
      <c:valAx>
        <c:axId val="528317536"/>
        <c:scaling>
          <c:orientation val="minMax"/>
          <c:max val="8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ск</a:t>
                </a: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Вт/м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2674810295951528E-3"/>
              <c:y val="8.2811907251845354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2831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Температури теплоносія на вході і виході СК та температура оточуючого середовища впродовж експерименту</a:t>
            </a:r>
          </a:p>
        </c:rich>
      </c:tx>
      <c:layout>
        <c:manualLayout>
          <c:xMode val="edge"/>
          <c:yMode val="edge"/>
          <c:x val="0.12118171607501446"/>
          <c:y val="3.486616609674549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12239915650874"/>
          <c:y val="0.14411720010131038"/>
          <c:w val="0.75368446653038901"/>
          <c:h val="0.624978459081261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'd5L5x1-V15-Vp3-a70-I300-b70'!$D$4</c:f>
              <c:strCache>
                <c:ptCount val="1"/>
                <c:pt idx="0">
                  <c:v>Tin
(287FE6EF05000002)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6679469431049992"/>
                  <c:y val="0.5064018930087065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вх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+ 4E-05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+ 0,0116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+ 12,227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'd5L5x1-V15-Vp3-a70-I300-b70'!$C$5:$C$29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'd5L5x1-V15-Vp3-a70-I300-b70'!$D$5:$D$29</c:f>
              <c:numCache>
                <c:formatCode>General</c:formatCode>
                <c:ptCount val="25"/>
                <c:pt idx="0">
                  <c:v>12.4</c:v>
                </c:pt>
                <c:pt idx="1">
                  <c:v>12.6</c:v>
                </c:pt>
                <c:pt idx="2">
                  <c:v>13</c:v>
                </c:pt>
                <c:pt idx="3">
                  <c:v>13.2</c:v>
                </c:pt>
                <c:pt idx="4">
                  <c:v>13.45</c:v>
                </c:pt>
                <c:pt idx="5">
                  <c:v>13.7</c:v>
                </c:pt>
                <c:pt idx="6">
                  <c:v>14.1</c:v>
                </c:pt>
                <c:pt idx="7">
                  <c:v>14.3</c:v>
                </c:pt>
                <c:pt idx="8">
                  <c:v>14.5</c:v>
                </c:pt>
                <c:pt idx="9">
                  <c:v>14.65</c:v>
                </c:pt>
                <c:pt idx="10">
                  <c:v>15.05</c:v>
                </c:pt>
                <c:pt idx="11">
                  <c:v>15.2</c:v>
                </c:pt>
                <c:pt idx="12">
                  <c:v>15.35</c:v>
                </c:pt>
                <c:pt idx="13">
                  <c:v>15.5</c:v>
                </c:pt>
                <c:pt idx="14">
                  <c:v>15.65</c:v>
                </c:pt>
                <c:pt idx="15">
                  <c:v>16</c:v>
                </c:pt>
                <c:pt idx="16">
                  <c:v>16.149999999999999</c:v>
                </c:pt>
                <c:pt idx="17">
                  <c:v>16.3</c:v>
                </c:pt>
                <c:pt idx="18">
                  <c:v>16.45</c:v>
                </c:pt>
                <c:pt idx="19">
                  <c:v>16.600000000000001</c:v>
                </c:pt>
                <c:pt idx="20">
                  <c:v>16.7</c:v>
                </c:pt>
                <c:pt idx="21">
                  <c:v>17.05</c:v>
                </c:pt>
                <c:pt idx="22">
                  <c:v>17.2</c:v>
                </c:pt>
                <c:pt idx="23">
                  <c:v>17.350000000000001</c:v>
                </c:pt>
                <c:pt idx="24">
                  <c:v>17.5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'd5L5x1-V15-Vp3-a70-I300-b70'!$E$4</c:f>
              <c:strCache>
                <c:ptCount val="1"/>
                <c:pt idx="0">
                  <c:v>Tout
(283BB0F005000000)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-6.4784219610324628E-2"/>
                  <c:y val="0.7414614366916975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вих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= -2E-09x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5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+ 1E-06x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- 0,0003x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+ 0,0213x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- 0,4783x + 11,675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'd5L5x1-V15-Vp3-a70-I300-b70'!$C$5:$C$29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'd5L5x1-V15-Vp3-a70-I300-b70'!$E$5:$E$29</c:f>
              <c:numCache>
                <c:formatCode>General</c:formatCode>
                <c:ptCount val="25"/>
                <c:pt idx="0">
                  <c:v>13.15</c:v>
                </c:pt>
                <c:pt idx="1">
                  <c:v>13.45</c:v>
                </c:pt>
                <c:pt idx="2">
                  <c:v>13.75</c:v>
                </c:pt>
                <c:pt idx="3">
                  <c:v>14.3</c:v>
                </c:pt>
                <c:pt idx="4">
                  <c:v>15</c:v>
                </c:pt>
                <c:pt idx="5">
                  <c:v>16.05</c:v>
                </c:pt>
                <c:pt idx="6">
                  <c:v>17.100000000000001</c:v>
                </c:pt>
                <c:pt idx="7">
                  <c:v>18.100000000000001</c:v>
                </c:pt>
                <c:pt idx="8">
                  <c:v>19</c:v>
                </c:pt>
                <c:pt idx="9">
                  <c:v>19.55</c:v>
                </c:pt>
                <c:pt idx="10">
                  <c:v>20.25</c:v>
                </c:pt>
                <c:pt idx="11">
                  <c:v>20.65</c:v>
                </c:pt>
                <c:pt idx="12">
                  <c:v>21.15</c:v>
                </c:pt>
                <c:pt idx="13">
                  <c:v>21.35</c:v>
                </c:pt>
                <c:pt idx="14">
                  <c:v>21.55</c:v>
                </c:pt>
                <c:pt idx="15">
                  <c:v>21.75</c:v>
                </c:pt>
                <c:pt idx="16">
                  <c:v>22.15</c:v>
                </c:pt>
                <c:pt idx="17">
                  <c:v>22.35</c:v>
                </c:pt>
                <c:pt idx="18">
                  <c:v>22.55</c:v>
                </c:pt>
                <c:pt idx="19">
                  <c:v>22.65</c:v>
                </c:pt>
                <c:pt idx="20">
                  <c:v>23.05</c:v>
                </c:pt>
                <c:pt idx="21">
                  <c:v>23.15</c:v>
                </c:pt>
                <c:pt idx="22">
                  <c:v>23.35</c:v>
                </c:pt>
                <c:pt idx="23">
                  <c:v>23.45</c:v>
                </c:pt>
                <c:pt idx="24">
                  <c:v>23.6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'd5L5x1-V15-Vp3-a70-I300-b70'!$I$4</c:f>
              <c:strCache>
                <c:ptCount val="1"/>
                <c:pt idx="0">
                  <c:v>Tpov1
(28F24BEF0500007D)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1379319032140517"/>
                  <c:y val="0.551580449123309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пов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9E-06</a:t>
                    </a:r>
                    <a:r>
                      <a:rPr lang="el-GR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- 0,0016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+ 0,118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+ 14,2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'd5L5x1-V15-Vp3-a70-I300-b70'!$C$5:$C$29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'd5L5x1-V15-Vp3-a70-I300-b70'!$I$5:$I$29</c:f>
              <c:numCache>
                <c:formatCode>General</c:formatCode>
                <c:ptCount val="25"/>
                <c:pt idx="0">
                  <c:v>15.45</c:v>
                </c:pt>
                <c:pt idx="1">
                  <c:v>15.75</c:v>
                </c:pt>
                <c:pt idx="2">
                  <c:v>16.2</c:v>
                </c:pt>
                <c:pt idx="3">
                  <c:v>16.600000000000001</c:v>
                </c:pt>
                <c:pt idx="4">
                  <c:v>17.100000000000001</c:v>
                </c:pt>
                <c:pt idx="5">
                  <c:v>17.3</c:v>
                </c:pt>
                <c:pt idx="6">
                  <c:v>17.399999999999999</c:v>
                </c:pt>
                <c:pt idx="7">
                  <c:v>17.55</c:v>
                </c:pt>
                <c:pt idx="8">
                  <c:v>17.7</c:v>
                </c:pt>
                <c:pt idx="9">
                  <c:v>18.100000000000001</c:v>
                </c:pt>
                <c:pt idx="10">
                  <c:v>18.2</c:v>
                </c:pt>
                <c:pt idx="11">
                  <c:v>18.350000000000001</c:v>
                </c:pt>
                <c:pt idx="12">
                  <c:v>18.55</c:v>
                </c:pt>
                <c:pt idx="13">
                  <c:v>18.75</c:v>
                </c:pt>
                <c:pt idx="14">
                  <c:v>19</c:v>
                </c:pt>
                <c:pt idx="15">
                  <c:v>19.149999999999999</c:v>
                </c:pt>
                <c:pt idx="16">
                  <c:v>19.149999999999999</c:v>
                </c:pt>
                <c:pt idx="17">
                  <c:v>19.25</c:v>
                </c:pt>
                <c:pt idx="18">
                  <c:v>19.45</c:v>
                </c:pt>
                <c:pt idx="19">
                  <c:v>19.55</c:v>
                </c:pt>
                <c:pt idx="20">
                  <c:v>20.05</c:v>
                </c:pt>
                <c:pt idx="21">
                  <c:v>20.2</c:v>
                </c:pt>
                <c:pt idx="22">
                  <c:v>20.350000000000001</c:v>
                </c:pt>
                <c:pt idx="23">
                  <c:v>20.55</c:v>
                </c:pt>
                <c:pt idx="24">
                  <c:v>20.65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311656"/>
        <c:axId val="528312048"/>
      </c:scatterChart>
      <c:valAx>
        <c:axId val="528311656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</a:p>
            </c:rich>
          </c:tx>
          <c:layout>
            <c:manualLayout>
              <c:xMode val="edge"/>
              <c:yMode val="edge"/>
              <c:x val="0.88651271229706274"/>
              <c:y val="0.739191662638689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28312048"/>
        <c:crosses val="autoZero"/>
        <c:crossBetween val="midCat"/>
        <c:majorUnit val="10"/>
      </c:valAx>
      <c:valAx>
        <c:axId val="528312048"/>
        <c:scaling>
          <c:orientation val="minMax"/>
          <c:max val="24"/>
          <c:min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6.0455527236524156E-2"/>
              <c:y val="8.261202063859070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28311656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8744483253458961"/>
          <c:y val="0.29106641553932172"/>
          <c:w val="0.11255530438082048"/>
          <c:h val="0.2798595602431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температури в баку</a:t>
            </a:r>
            <a:r>
              <a:rPr lang="uk-UA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акамуляторі залежно від часу нагріву</a:t>
            </a:r>
            <a:endParaRPr lang="uk-UA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6398019877986603"/>
          <c:y val="2.687987422183542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4206667833502762E-2"/>
          <c:y val="0.12496938913953974"/>
          <c:w val="0.69130867318946176"/>
          <c:h val="0.623180123581792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'd5L5x1-V15-Vp3-a70-I300-b70'!$F$4</c:f>
              <c:strCache>
                <c:ptCount val="1"/>
                <c:pt idx="0">
                  <c:v>Tbak1
(28336BF00500008F)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7139091699714429"/>
                  <c:y val="0.566375896745944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бак1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= 1E-06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+ 0,0002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- 0,0011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+ 12,03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'd5L5x1-V15-Vp3-a70-I300-b70'!$C$5:$C$29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'd5L5x1-V15-Vp3-a70-I300-b70'!$F$5:$F$29</c:f>
              <c:numCache>
                <c:formatCode>General</c:formatCode>
                <c:ptCount val="25"/>
                <c:pt idx="0">
                  <c:v>11.2</c:v>
                </c:pt>
                <c:pt idx="1">
                  <c:v>11.2</c:v>
                </c:pt>
                <c:pt idx="2">
                  <c:v>11.2</c:v>
                </c:pt>
                <c:pt idx="3">
                  <c:v>11.2</c:v>
                </c:pt>
                <c:pt idx="4">
                  <c:v>11.2</c:v>
                </c:pt>
                <c:pt idx="5">
                  <c:v>11.2</c:v>
                </c:pt>
                <c:pt idx="6">
                  <c:v>11.25</c:v>
                </c:pt>
                <c:pt idx="7">
                  <c:v>11.25</c:v>
                </c:pt>
                <c:pt idx="8">
                  <c:v>11.25</c:v>
                </c:pt>
                <c:pt idx="9">
                  <c:v>11.25</c:v>
                </c:pt>
                <c:pt idx="10">
                  <c:v>11.3</c:v>
                </c:pt>
                <c:pt idx="11">
                  <c:v>11.3</c:v>
                </c:pt>
                <c:pt idx="12">
                  <c:v>11.3</c:v>
                </c:pt>
                <c:pt idx="13">
                  <c:v>11.3</c:v>
                </c:pt>
                <c:pt idx="14">
                  <c:v>11.3</c:v>
                </c:pt>
                <c:pt idx="15">
                  <c:v>11.35</c:v>
                </c:pt>
                <c:pt idx="16">
                  <c:v>11.35</c:v>
                </c:pt>
                <c:pt idx="17">
                  <c:v>11.35</c:v>
                </c:pt>
                <c:pt idx="18">
                  <c:v>11.4</c:v>
                </c:pt>
                <c:pt idx="19">
                  <c:v>11.4</c:v>
                </c:pt>
                <c:pt idx="20">
                  <c:v>11.4</c:v>
                </c:pt>
                <c:pt idx="21">
                  <c:v>11.4</c:v>
                </c:pt>
                <c:pt idx="22">
                  <c:v>11.45</c:v>
                </c:pt>
                <c:pt idx="23">
                  <c:v>11.5</c:v>
                </c:pt>
                <c:pt idx="24">
                  <c:v>11.5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'd5L5x1-V15-Vp3-a70-I300-b70'!$G$4</c:f>
              <c:strCache>
                <c:ptCount val="1"/>
                <c:pt idx="0">
                  <c:v>Tbak2
(288DCEF00500007A)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4487978111847588"/>
                  <c:y val="0.6282043742762080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бак2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-3E-06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+ 0,0035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+ 12,16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'd5L5x1-V15-Vp3-a70-I300-b70'!$C$5:$C$29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'd5L5x1-V15-Vp3-a70-I300-b70'!$G$5:$G$29</c:f>
              <c:numCache>
                <c:formatCode>General</c:formatCode>
                <c:ptCount val="25"/>
                <c:pt idx="0">
                  <c:v>11.25</c:v>
                </c:pt>
                <c:pt idx="1">
                  <c:v>11.25</c:v>
                </c:pt>
                <c:pt idx="2">
                  <c:v>11.3</c:v>
                </c:pt>
                <c:pt idx="3">
                  <c:v>11.25</c:v>
                </c:pt>
                <c:pt idx="4">
                  <c:v>11.3</c:v>
                </c:pt>
                <c:pt idx="5">
                  <c:v>11.3</c:v>
                </c:pt>
                <c:pt idx="6">
                  <c:v>11.35</c:v>
                </c:pt>
                <c:pt idx="7">
                  <c:v>11.35</c:v>
                </c:pt>
                <c:pt idx="8">
                  <c:v>11.35</c:v>
                </c:pt>
                <c:pt idx="9">
                  <c:v>11.4</c:v>
                </c:pt>
                <c:pt idx="10">
                  <c:v>11.4</c:v>
                </c:pt>
                <c:pt idx="11">
                  <c:v>11.45</c:v>
                </c:pt>
                <c:pt idx="12">
                  <c:v>11.45</c:v>
                </c:pt>
                <c:pt idx="13">
                  <c:v>11.45</c:v>
                </c:pt>
                <c:pt idx="14">
                  <c:v>11.5</c:v>
                </c:pt>
                <c:pt idx="15">
                  <c:v>11.5</c:v>
                </c:pt>
                <c:pt idx="16">
                  <c:v>11.55</c:v>
                </c:pt>
                <c:pt idx="17">
                  <c:v>11.55</c:v>
                </c:pt>
                <c:pt idx="18">
                  <c:v>11.6</c:v>
                </c:pt>
                <c:pt idx="19">
                  <c:v>11.6</c:v>
                </c:pt>
                <c:pt idx="20">
                  <c:v>11.65</c:v>
                </c:pt>
                <c:pt idx="21">
                  <c:v>11.65</c:v>
                </c:pt>
                <c:pt idx="22">
                  <c:v>11.7</c:v>
                </c:pt>
                <c:pt idx="23">
                  <c:v>11.75</c:v>
                </c:pt>
                <c:pt idx="24">
                  <c:v>11.75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'd5L5x1-V15-Vp3-a70-I300-b70'!$H$4</c:f>
              <c:strCache>
                <c:ptCount val="1"/>
                <c:pt idx="0">
                  <c:v>Tbak3
(284EB3F00500003D)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1.6779541433412804E-2"/>
                  <c:y val="0.715969859171139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бак3</a:t>
                    </a:r>
                    <a:r>
                      <a:rPr lang="en-US" baseline="0"/>
                      <a:t> = -9E-12x</a:t>
                    </a:r>
                    <a:r>
                      <a:rPr lang="en-US" baseline="30000"/>
                      <a:t>6</a:t>
                    </a:r>
                    <a:r>
                      <a:rPr lang="en-US" baseline="0"/>
                      <a:t> + 3E-09x</a:t>
                    </a:r>
                    <a:r>
                      <a:rPr lang="en-US" baseline="30000"/>
                      <a:t>5</a:t>
                    </a:r>
                    <a:r>
                      <a:rPr lang="en-US" baseline="0"/>
                      <a:t> - 4E-07x</a:t>
                    </a:r>
                    <a:r>
                      <a:rPr lang="en-US" baseline="30000"/>
                      <a:t>4</a:t>
                    </a:r>
                    <a:r>
                      <a:rPr lang="en-US" baseline="0"/>
                      <a:t> + 3E-05x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- 0,0007x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+ 0,01x + 12,104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'd5L5x1-V15-Vp3-a70-I300-b70'!$C$5:$C$29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'd5L5x1-V15-Vp3-a70-I300-b70'!$H$5:$H$29</c:f>
              <c:numCache>
                <c:formatCode>General</c:formatCode>
                <c:ptCount val="25"/>
                <c:pt idx="0">
                  <c:v>11.15</c:v>
                </c:pt>
                <c:pt idx="1">
                  <c:v>11.2</c:v>
                </c:pt>
                <c:pt idx="2">
                  <c:v>11.2</c:v>
                </c:pt>
                <c:pt idx="3">
                  <c:v>11.2</c:v>
                </c:pt>
                <c:pt idx="4">
                  <c:v>11.25</c:v>
                </c:pt>
                <c:pt idx="5">
                  <c:v>11.25</c:v>
                </c:pt>
                <c:pt idx="6">
                  <c:v>11.3</c:v>
                </c:pt>
                <c:pt idx="7">
                  <c:v>11.3</c:v>
                </c:pt>
                <c:pt idx="8">
                  <c:v>11.35</c:v>
                </c:pt>
                <c:pt idx="9">
                  <c:v>11.35</c:v>
                </c:pt>
                <c:pt idx="10">
                  <c:v>11.4</c:v>
                </c:pt>
                <c:pt idx="11">
                  <c:v>11.4</c:v>
                </c:pt>
                <c:pt idx="12">
                  <c:v>11.45</c:v>
                </c:pt>
                <c:pt idx="13">
                  <c:v>11.5</c:v>
                </c:pt>
                <c:pt idx="14">
                  <c:v>11.5</c:v>
                </c:pt>
                <c:pt idx="15">
                  <c:v>11.5</c:v>
                </c:pt>
                <c:pt idx="16">
                  <c:v>11.55</c:v>
                </c:pt>
                <c:pt idx="17">
                  <c:v>11.55</c:v>
                </c:pt>
                <c:pt idx="18">
                  <c:v>11.6</c:v>
                </c:pt>
                <c:pt idx="19">
                  <c:v>11.6</c:v>
                </c:pt>
                <c:pt idx="20">
                  <c:v>11.65</c:v>
                </c:pt>
                <c:pt idx="21">
                  <c:v>11.7</c:v>
                </c:pt>
                <c:pt idx="22">
                  <c:v>11.75</c:v>
                </c:pt>
                <c:pt idx="23">
                  <c:v>11.75</c:v>
                </c:pt>
                <c:pt idx="24">
                  <c:v>12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'd5L5x1-V15-Vp3-a70-I300-b70'!$Z$4</c:f>
              <c:strCache>
                <c:ptCount val="1"/>
                <c:pt idx="0">
                  <c:v>tбак. ср., °С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4562840018608919"/>
                  <c:y val="0.6727485843395888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бак.ср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+ 0,0042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+ 12,012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'd5L5x1-V15-Vp3-a70-I300-b70'!$C$5:$C$29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'd5L5x1-V15-Vp3-a70-I300-b70'!$Z$5:$Z$29</c:f>
              <c:numCache>
                <c:formatCode>0.00</c:formatCode>
                <c:ptCount val="25"/>
                <c:pt idx="0">
                  <c:v>11.200000000000001</c:v>
                </c:pt>
                <c:pt idx="1">
                  <c:v>11.216666666666667</c:v>
                </c:pt>
                <c:pt idx="2">
                  <c:v>11.233333333333334</c:v>
                </c:pt>
                <c:pt idx="3">
                  <c:v>11.216666666666667</c:v>
                </c:pt>
                <c:pt idx="4">
                  <c:v>11.25</c:v>
                </c:pt>
                <c:pt idx="5">
                  <c:v>11.25</c:v>
                </c:pt>
                <c:pt idx="6">
                  <c:v>11.300000000000002</c:v>
                </c:pt>
                <c:pt idx="7">
                  <c:v>11.300000000000002</c:v>
                </c:pt>
                <c:pt idx="8">
                  <c:v>11.316666666666668</c:v>
                </c:pt>
                <c:pt idx="9">
                  <c:v>11.333333333333334</c:v>
                </c:pt>
                <c:pt idx="10">
                  <c:v>11.366666666666667</c:v>
                </c:pt>
                <c:pt idx="11">
                  <c:v>11.383333333333333</c:v>
                </c:pt>
                <c:pt idx="12">
                  <c:v>11.4</c:v>
                </c:pt>
                <c:pt idx="13">
                  <c:v>11.416666666666666</c:v>
                </c:pt>
                <c:pt idx="14">
                  <c:v>11.433333333333332</c:v>
                </c:pt>
                <c:pt idx="15">
                  <c:v>11.450000000000001</c:v>
                </c:pt>
                <c:pt idx="16">
                  <c:v>11.483333333333334</c:v>
                </c:pt>
                <c:pt idx="17">
                  <c:v>11.483333333333334</c:v>
                </c:pt>
                <c:pt idx="18">
                  <c:v>11.533333333333333</c:v>
                </c:pt>
                <c:pt idx="19">
                  <c:v>11.533333333333333</c:v>
                </c:pt>
                <c:pt idx="20">
                  <c:v>11.566666666666668</c:v>
                </c:pt>
                <c:pt idx="21">
                  <c:v>11.583333333333334</c:v>
                </c:pt>
                <c:pt idx="22">
                  <c:v>11.633333333333333</c:v>
                </c:pt>
                <c:pt idx="23">
                  <c:v>11.666666666666666</c:v>
                </c:pt>
                <c:pt idx="24">
                  <c:v>11.75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312440"/>
        <c:axId val="528309304"/>
      </c:scatterChart>
      <c:valAx>
        <c:axId val="528312440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75526867308063772"/>
              <c:y val="0.775577342880701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28309304"/>
        <c:crosses val="autoZero"/>
        <c:crossBetween val="midCat"/>
        <c:majorUnit val="10"/>
      </c:valAx>
      <c:valAx>
        <c:axId val="528309304"/>
        <c:scaling>
          <c:orientation val="minMax"/>
          <c:max val="12.2"/>
          <c:min val="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5695572714660506E-2"/>
              <c:y val="5.013442056831526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2831244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77229091491134916"/>
          <c:y val="0.28701750878211413"/>
          <c:w val="0.21907117277003565"/>
          <c:h val="0.4422354686097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Приріст температури теплоносія 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на вході і виході СК та температура оточуючого середовища впродовж експерименту</a:t>
            </a:r>
            <a:endParaRPr lang="uk-UA" sz="1400" b="1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rich>
      </c:tx>
      <c:layout>
        <c:manualLayout>
          <c:xMode val="edge"/>
          <c:yMode val="edge"/>
          <c:x val="0.19876162115091664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044561096529594E-2"/>
          <c:y val="0.12959086413952969"/>
          <c:w val="0.75513572470107904"/>
          <c:h val="0.568059027053164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'd5L5x1-V15-Vp3-a70-I300-b70'!$V$4</c:f>
              <c:strCache>
                <c:ptCount val="1"/>
                <c:pt idx="0">
                  <c:v>Δtвх,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6310613929212847"/>
                  <c:y val="0.5401909531955911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</a:rPr>
                      <a:t>вх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+ 4E-05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+ 0,0116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+ 0,0268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'd5L5x1-V15-Vp3-a70-I300-b70'!$C$5:$C$29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'd5L5x1-V15-Vp3-a70-I300-b70'!$V$5:$V$29</c:f>
              <c:numCache>
                <c:formatCode>0.00</c:formatCode>
                <c:ptCount val="25"/>
                <c:pt idx="0">
                  <c:v>0</c:v>
                </c:pt>
                <c:pt idx="1">
                  <c:v>0.19999999999999929</c:v>
                </c:pt>
                <c:pt idx="2">
                  <c:v>0.59999999999999964</c:v>
                </c:pt>
                <c:pt idx="3">
                  <c:v>0.79999999999999893</c:v>
                </c:pt>
                <c:pt idx="4">
                  <c:v>1.0499999999999989</c:v>
                </c:pt>
                <c:pt idx="5">
                  <c:v>1.2999999999999989</c:v>
                </c:pt>
                <c:pt idx="6">
                  <c:v>1.6999999999999993</c:v>
                </c:pt>
                <c:pt idx="7">
                  <c:v>1.9000000000000004</c:v>
                </c:pt>
                <c:pt idx="8">
                  <c:v>2.0999999999999996</c:v>
                </c:pt>
                <c:pt idx="9">
                  <c:v>2.25</c:v>
                </c:pt>
                <c:pt idx="10">
                  <c:v>2.6500000000000004</c:v>
                </c:pt>
                <c:pt idx="11">
                  <c:v>2.7999999999999989</c:v>
                </c:pt>
                <c:pt idx="12">
                  <c:v>2.9499999999999993</c:v>
                </c:pt>
                <c:pt idx="13">
                  <c:v>3.0999999999999996</c:v>
                </c:pt>
                <c:pt idx="14">
                  <c:v>3.25</c:v>
                </c:pt>
                <c:pt idx="15">
                  <c:v>3.5999999999999996</c:v>
                </c:pt>
                <c:pt idx="16">
                  <c:v>3.7499999999999982</c:v>
                </c:pt>
                <c:pt idx="17">
                  <c:v>3.9000000000000004</c:v>
                </c:pt>
                <c:pt idx="18">
                  <c:v>4.0499999999999989</c:v>
                </c:pt>
                <c:pt idx="19">
                  <c:v>4.2000000000000011</c:v>
                </c:pt>
                <c:pt idx="20">
                  <c:v>4.2999999999999989</c:v>
                </c:pt>
                <c:pt idx="21">
                  <c:v>4.6500000000000004</c:v>
                </c:pt>
                <c:pt idx="22">
                  <c:v>4.7999999999999989</c:v>
                </c:pt>
                <c:pt idx="23">
                  <c:v>4.9500000000000011</c:v>
                </c:pt>
                <c:pt idx="24">
                  <c:v>5.0999999999999996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'd5L5x1-V15-Vp3-a70-I300-b70'!$W$4</c:f>
              <c:strCache>
                <c:ptCount val="1"/>
                <c:pt idx="0">
                  <c:v>Δtвих,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-5.1789630177668043E-2"/>
                  <c:y val="0.6648296130320832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</a:rPr>
                      <a:t>вих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= -2E-09x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5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+ 1E-06x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- 0,0003x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+ 0,0213x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- 0,4783x + 2,4749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'd5L5x1-V15-Vp3-a70-I300-b70'!$C$5:$C$29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'd5L5x1-V15-Vp3-a70-I300-b70'!$W$5:$W$29</c:f>
              <c:numCache>
                <c:formatCode>0.00</c:formatCode>
                <c:ptCount val="25"/>
                <c:pt idx="0">
                  <c:v>0</c:v>
                </c:pt>
                <c:pt idx="1">
                  <c:v>0.29999999999999893</c:v>
                </c:pt>
                <c:pt idx="2">
                  <c:v>0.59999999999999964</c:v>
                </c:pt>
                <c:pt idx="3">
                  <c:v>1.1500000000000004</c:v>
                </c:pt>
                <c:pt idx="4">
                  <c:v>1.8499999999999996</c:v>
                </c:pt>
                <c:pt idx="5">
                  <c:v>2.9000000000000004</c:v>
                </c:pt>
                <c:pt idx="6">
                  <c:v>3.9500000000000011</c:v>
                </c:pt>
                <c:pt idx="7">
                  <c:v>4.9500000000000011</c:v>
                </c:pt>
                <c:pt idx="8">
                  <c:v>5.85</c:v>
                </c:pt>
                <c:pt idx="9">
                  <c:v>6.4</c:v>
                </c:pt>
                <c:pt idx="10">
                  <c:v>7.1</c:v>
                </c:pt>
                <c:pt idx="11">
                  <c:v>7.4999999999999982</c:v>
                </c:pt>
                <c:pt idx="12">
                  <c:v>7.9999999999999982</c:v>
                </c:pt>
                <c:pt idx="13">
                  <c:v>8.2000000000000011</c:v>
                </c:pt>
                <c:pt idx="14">
                  <c:v>8.4</c:v>
                </c:pt>
                <c:pt idx="15">
                  <c:v>8.6</c:v>
                </c:pt>
                <c:pt idx="16">
                  <c:v>8.9999999999999982</c:v>
                </c:pt>
                <c:pt idx="17">
                  <c:v>9.2000000000000011</c:v>
                </c:pt>
                <c:pt idx="18">
                  <c:v>9.4</c:v>
                </c:pt>
                <c:pt idx="19">
                  <c:v>9.4999999999999982</c:v>
                </c:pt>
                <c:pt idx="20">
                  <c:v>9.9</c:v>
                </c:pt>
                <c:pt idx="21">
                  <c:v>9.9999999999999982</c:v>
                </c:pt>
                <c:pt idx="22">
                  <c:v>10.200000000000001</c:v>
                </c:pt>
                <c:pt idx="23">
                  <c:v>10.299999999999999</c:v>
                </c:pt>
                <c:pt idx="24">
                  <c:v>10.450000000000001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'd5L5x1-V15-Vp3-a70-I300-b70'!$X$4</c:f>
              <c:strCache>
                <c:ptCount val="1"/>
                <c:pt idx="0">
                  <c:v>Δtпов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11436636099858583"/>
                  <c:y val="0.3374707012329726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Δt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пов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+ 5E-05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- 0,0038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+ 0,1605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+ 0,0059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'd5L5x1-V15-Vp3-a70-I300-b70'!$C$5:$C$29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'd5L5x1-V15-Vp3-a70-I300-b70'!$X$5:$X$29</c:f>
              <c:numCache>
                <c:formatCode>0.00</c:formatCode>
                <c:ptCount val="25"/>
                <c:pt idx="0">
                  <c:v>0</c:v>
                </c:pt>
                <c:pt idx="1">
                  <c:v>0.30000000000000071</c:v>
                </c:pt>
                <c:pt idx="2">
                  <c:v>0.75</c:v>
                </c:pt>
                <c:pt idx="3">
                  <c:v>1.1500000000000021</c:v>
                </c:pt>
                <c:pt idx="4">
                  <c:v>1.6500000000000021</c:v>
                </c:pt>
                <c:pt idx="5">
                  <c:v>1.8500000000000014</c:v>
                </c:pt>
                <c:pt idx="6">
                  <c:v>1.9499999999999993</c:v>
                </c:pt>
                <c:pt idx="7">
                  <c:v>2.1000000000000014</c:v>
                </c:pt>
                <c:pt idx="8">
                  <c:v>2.25</c:v>
                </c:pt>
                <c:pt idx="9">
                  <c:v>2.6500000000000021</c:v>
                </c:pt>
                <c:pt idx="10">
                  <c:v>2.75</c:v>
                </c:pt>
                <c:pt idx="11">
                  <c:v>2.9000000000000021</c:v>
                </c:pt>
                <c:pt idx="12">
                  <c:v>3.1000000000000014</c:v>
                </c:pt>
                <c:pt idx="13">
                  <c:v>3.3000000000000007</c:v>
                </c:pt>
                <c:pt idx="14">
                  <c:v>3.5500000000000007</c:v>
                </c:pt>
                <c:pt idx="15">
                  <c:v>3.6999999999999993</c:v>
                </c:pt>
                <c:pt idx="16">
                  <c:v>3.6999999999999993</c:v>
                </c:pt>
                <c:pt idx="17">
                  <c:v>3.8000000000000007</c:v>
                </c:pt>
                <c:pt idx="18">
                  <c:v>4</c:v>
                </c:pt>
                <c:pt idx="19">
                  <c:v>4.1000000000000014</c:v>
                </c:pt>
                <c:pt idx="20">
                  <c:v>4.6000000000000014</c:v>
                </c:pt>
                <c:pt idx="21">
                  <c:v>4.75</c:v>
                </c:pt>
                <c:pt idx="22">
                  <c:v>4.9000000000000021</c:v>
                </c:pt>
                <c:pt idx="23">
                  <c:v>5.1000000000000014</c:v>
                </c:pt>
                <c:pt idx="24">
                  <c:v>5.1999999999999993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'd5L5x1-V15-Vp3-a70-I300-b70'!$Y$4</c:f>
              <c:strCache>
                <c:ptCount val="1"/>
                <c:pt idx="0">
                  <c:v>Δtбак. ср.,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5919595935657099"/>
                  <c:y val="0.1354067583358237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</a:rPr>
                      <a:t>бак.ср.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-2E-06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+ 0,0042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+ 0,0454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'd5L5x1-V15-Vp3-a70-I300-b70'!$C$5:$C$29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'd5L5x1-V15-Vp3-a70-I300-b70'!$Y$5:$Y$29</c:f>
              <c:numCache>
                <c:formatCode>0.00</c:formatCode>
                <c:ptCount val="25"/>
                <c:pt idx="0">
                  <c:v>0</c:v>
                </c:pt>
                <c:pt idx="1">
                  <c:v>1.6666666666665719E-2</c:v>
                </c:pt>
                <c:pt idx="2">
                  <c:v>3.3333333333333215E-2</c:v>
                </c:pt>
                <c:pt idx="3">
                  <c:v>1.6666666666665719E-2</c:v>
                </c:pt>
                <c:pt idx="4">
                  <c:v>4.9999999999998934E-2</c:v>
                </c:pt>
                <c:pt idx="5">
                  <c:v>4.9999999999998934E-2</c:v>
                </c:pt>
                <c:pt idx="6">
                  <c:v>0.10000000000000142</c:v>
                </c:pt>
                <c:pt idx="7">
                  <c:v>0.10000000000000142</c:v>
                </c:pt>
                <c:pt idx="8">
                  <c:v>0.11666666666666714</c:v>
                </c:pt>
                <c:pt idx="9">
                  <c:v>0.13333333333333286</c:v>
                </c:pt>
                <c:pt idx="10">
                  <c:v>0.16666666666666607</c:v>
                </c:pt>
                <c:pt idx="11">
                  <c:v>0.18333333333333179</c:v>
                </c:pt>
                <c:pt idx="12">
                  <c:v>0.19999999999999929</c:v>
                </c:pt>
                <c:pt idx="13">
                  <c:v>0.21666666666666501</c:v>
                </c:pt>
                <c:pt idx="14">
                  <c:v>0.23333333333333073</c:v>
                </c:pt>
                <c:pt idx="15">
                  <c:v>0.25</c:v>
                </c:pt>
                <c:pt idx="16">
                  <c:v>0.28333333333333321</c:v>
                </c:pt>
                <c:pt idx="17">
                  <c:v>0.28333333333333321</c:v>
                </c:pt>
                <c:pt idx="18">
                  <c:v>0.33333333333333215</c:v>
                </c:pt>
                <c:pt idx="19">
                  <c:v>0.33333333333333215</c:v>
                </c:pt>
                <c:pt idx="20">
                  <c:v>0.36666666666666714</c:v>
                </c:pt>
                <c:pt idx="21">
                  <c:v>0.38333333333333286</c:v>
                </c:pt>
                <c:pt idx="22">
                  <c:v>0.43333333333333179</c:v>
                </c:pt>
                <c:pt idx="23">
                  <c:v>0.46666666666666501</c:v>
                </c:pt>
                <c:pt idx="24">
                  <c:v>0.54999999999999893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320280"/>
        <c:axId val="528315184"/>
      </c:scatterChart>
      <c:valAx>
        <c:axId val="528320280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4111542723826205"/>
              <c:y val="0.7064206478396853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28315184"/>
        <c:crosses val="autoZero"/>
        <c:crossBetween val="midCat"/>
        <c:majorUnit val="10"/>
      </c:valAx>
      <c:valAx>
        <c:axId val="528315184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840653251676872E-2"/>
              <c:y val="0.1022313978991389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28320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80931175269757949"/>
          <c:y val="0.28185549993202458"/>
          <c:w val="0.18816527200706168"/>
          <c:h val="0.217476376040735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</a:t>
            </a:r>
            <a:r>
              <a:rPr lang="el-GR" b="1">
                <a:latin typeface="Times New Roman" panose="02020603050405020304" pitchFamily="18" charset="0"/>
                <a:cs typeface="Times New Roman" panose="02020603050405020304" pitchFamily="18" charset="0"/>
              </a:rPr>
              <a:t>η</a:t>
            </a:r>
            <a:r>
              <a:rPr lang="uk-UA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ск</a:t>
            </a: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 сонячного колектора впродовж</a:t>
            </a:r>
            <a:r>
              <a:rPr lang="uk-UA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експерименту</a:t>
            </a:r>
            <a:endParaRPr lang="uk-UA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5346795596440419"/>
          <c:y val="2.574921601747216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913212268876111"/>
          <c:y val="0.10141733685478768"/>
          <c:w val="0.82494681260939273"/>
          <c:h val="0.715261977259067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'd5L5x1-V15-Vp3-a70-I300-b70'!$Q$4</c:f>
              <c:strCache>
                <c:ptCount val="1"/>
                <c:pt idx="0">
                  <c:v>ηск (за соняч-ним колек-тором)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0.20452553569585777"/>
                  <c:y val="0.7854227600837789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4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l-GR" sz="1400" b="0" i="0" baseline="0">
                        <a:effectLst/>
                      </a:rPr>
                      <a:t>η</a:t>
                    </a:r>
                    <a:r>
                      <a:rPr lang="uk-UA" sz="1400" b="0" i="0" baseline="-25000">
                        <a:effectLst/>
                      </a:rPr>
                      <a:t>ск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1E-07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- 9E-05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+ 0,0129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- 0,0089</a:t>
                    </a:r>
                    <a:endParaRPr lang="en-US" sz="1400" b="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'd5L5x1-V15-Vp3-a70-I300-b70'!$C$5:$C$29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'd5L5x1-V15-Vp3-a70-I300-b70'!$Q$5:$Q$29</c:f>
              <c:numCache>
                <c:formatCode>0.00</c:formatCode>
                <c:ptCount val="25"/>
                <c:pt idx="0">
                  <c:v>3.7336554466229216E-2</c:v>
                </c:pt>
                <c:pt idx="1">
                  <c:v>4.2314761728393095E-2</c:v>
                </c:pt>
                <c:pt idx="2">
                  <c:v>3.7336554466229216E-2</c:v>
                </c:pt>
                <c:pt idx="3">
                  <c:v>5.4760279883802922E-2</c:v>
                </c:pt>
                <c:pt idx="4">
                  <c:v>7.7162212563540417E-2</c:v>
                </c:pt>
                <c:pt idx="5">
                  <c:v>0.11698787066085162</c:v>
                </c:pt>
                <c:pt idx="6">
                  <c:v>0.14934621786491695</c:v>
                </c:pt>
                <c:pt idx="7">
                  <c:v>0.18917187596222806</c:v>
                </c:pt>
                <c:pt idx="8">
                  <c:v>0.2240193267973753</c:v>
                </c:pt>
                <c:pt idx="9">
                  <c:v>0.2439321558460309</c:v>
                </c:pt>
                <c:pt idx="10">
                  <c:v>0.25886677763252253</c:v>
                </c:pt>
                <c:pt idx="11">
                  <c:v>0.27131229578793226</c:v>
                </c:pt>
                <c:pt idx="12">
                  <c:v>0.2887360212055059</c:v>
                </c:pt>
                <c:pt idx="13">
                  <c:v>0.29122512483658797</c:v>
                </c:pt>
                <c:pt idx="14">
                  <c:v>0.29371422846766987</c:v>
                </c:pt>
                <c:pt idx="15">
                  <c:v>0.286246917574424</c:v>
                </c:pt>
                <c:pt idx="16">
                  <c:v>0.29869243572983373</c:v>
                </c:pt>
                <c:pt idx="17">
                  <c:v>0.30118153936091568</c:v>
                </c:pt>
                <c:pt idx="18">
                  <c:v>0.3036706429919977</c:v>
                </c:pt>
                <c:pt idx="19">
                  <c:v>0.30118153936091552</c:v>
                </c:pt>
                <c:pt idx="20">
                  <c:v>0.31611616114740743</c:v>
                </c:pt>
                <c:pt idx="21">
                  <c:v>0.30367064299199753</c:v>
                </c:pt>
                <c:pt idx="22">
                  <c:v>0.30615974662307971</c:v>
                </c:pt>
                <c:pt idx="23">
                  <c:v>0.30367064299199753</c:v>
                </c:pt>
                <c:pt idx="24">
                  <c:v>0.3036706429919977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310088"/>
        <c:axId val="528318712"/>
      </c:scatterChart>
      <c:valAx>
        <c:axId val="528310088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307517974009258"/>
              <c:y val="0.831250789456770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28318712"/>
        <c:crosses val="autoZero"/>
        <c:crossBetween val="midCat"/>
        <c:majorUnit val="10"/>
      </c:valAx>
      <c:valAx>
        <c:axId val="528318712"/>
        <c:scaling>
          <c:orientation val="minMax"/>
          <c:max val="0.35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ск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6096496860861493E-2"/>
              <c:y val="6.2381555444024586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28310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Миттєва потужність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ск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Вт/м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</a:p>
        </c:rich>
      </c:tx>
      <c:layout>
        <c:manualLayout>
          <c:xMode val="edge"/>
          <c:yMode val="edge"/>
          <c:x val="0.38236451469190358"/>
          <c:y val="3.898738589223376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73671508897137"/>
          <c:y val="0.10906787034652685"/>
          <c:w val="0.82330500918219474"/>
          <c:h val="0.731240506443990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'd5L5x1-V15-Vp3-a70-I300-b70'!$M$4</c:f>
              <c:strCache>
                <c:ptCount val="1"/>
                <c:pt idx="0">
                  <c:v>Миттєва потуж-ність СК Qск,  Вт/м2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940667440630964"/>
                  <c:y val="0.7932604969376723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Q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ск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4E-05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- 0,0257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+ 3,8705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- 2,6813</a:t>
                    </a:r>
                    <a:endParaRPr lang="en-US" sz="1400" b="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'd5L5x1-V15-Vp3-a70-I300-b70'!$C$5:$C$29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'd5L5x1-V15-Vp3-a70-I300-b70'!$M$5:$M$29</c:f>
              <c:numCache>
                <c:formatCode>0</c:formatCode>
                <c:ptCount val="25"/>
                <c:pt idx="0">
                  <c:v>0</c:v>
                </c:pt>
                <c:pt idx="1">
                  <c:v>5.8152777777774451</c:v>
                </c:pt>
                <c:pt idx="2">
                  <c:v>11.63055555555551</c:v>
                </c:pt>
                <c:pt idx="3">
                  <c:v>5.8152777777774451</c:v>
                </c:pt>
                <c:pt idx="4">
                  <c:v>17.445833333332956</c:v>
                </c:pt>
                <c:pt idx="5">
                  <c:v>17.445833333332956</c:v>
                </c:pt>
                <c:pt idx="6">
                  <c:v>34.891666666667156</c:v>
                </c:pt>
                <c:pt idx="7">
                  <c:v>34.891666666667156</c:v>
                </c:pt>
                <c:pt idx="8">
                  <c:v>40.706944444444609</c:v>
                </c:pt>
                <c:pt idx="9">
                  <c:v>46.522222222222041</c:v>
                </c:pt>
                <c:pt idx="10">
                  <c:v>58.152777777777558</c:v>
                </c:pt>
                <c:pt idx="11">
                  <c:v>63.968055555555026</c:v>
                </c:pt>
                <c:pt idx="12">
                  <c:v>69.783333333333076</c:v>
                </c:pt>
                <c:pt idx="13">
                  <c:v>75.598611111110515</c:v>
                </c:pt>
                <c:pt idx="14">
                  <c:v>81.413888888887953</c:v>
                </c:pt>
                <c:pt idx="15">
                  <c:v>87.229166666666657</c:v>
                </c:pt>
                <c:pt idx="16">
                  <c:v>98.859722222222146</c:v>
                </c:pt>
                <c:pt idx="17">
                  <c:v>98.859722222222146</c:v>
                </c:pt>
                <c:pt idx="18">
                  <c:v>116.3055555555551</c:v>
                </c:pt>
                <c:pt idx="19">
                  <c:v>116.3055555555551</c:v>
                </c:pt>
                <c:pt idx="20">
                  <c:v>127.93611111111126</c:v>
                </c:pt>
                <c:pt idx="21">
                  <c:v>133.7513888888887</c:v>
                </c:pt>
                <c:pt idx="22">
                  <c:v>151.19722222222165</c:v>
                </c:pt>
                <c:pt idx="23">
                  <c:v>162.82777777777716</c:v>
                </c:pt>
                <c:pt idx="24">
                  <c:v>191.90416666666624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319888"/>
        <c:axId val="528320672"/>
      </c:scatterChart>
      <c:valAx>
        <c:axId val="528319888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5042312850299149"/>
              <c:y val="0.8536886896368656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28320672"/>
        <c:crosses val="autoZero"/>
        <c:crossBetween val="midCat"/>
        <c:majorUnit val="10"/>
      </c:valAx>
      <c:valAx>
        <c:axId val="52832067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ск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Вт/м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7.9907385474749636E-3"/>
              <c:y val="4.396751516416549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2831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Питома теплова потужність ССТ </a:t>
            </a:r>
            <a:r>
              <a:rPr lang="en-US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uk-UA" sz="1400" b="1" i="0" baseline="-25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 Дж/м</a:t>
            </a:r>
            <a:r>
              <a:rPr lang="uk-UA" sz="1400" b="1" i="0" baseline="30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 що 5 хвилин</a:t>
            </a:r>
            <a:endParaRPr lang="uk-UA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932669533536873"/>
          <c:y val="2.082658889760712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17594025864589"/>
          <c:y val="0.11442927587260812"/>
          <c:w val="0.80821608698092473"/>
          <c:h val="0.67620876436636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'd5L5x1-V15-Vp3-a70-I300-b70'!$N$4</c:f>
              <c:strCache>
                <c:ptCount val="1"/>
                <c:pt idx="0">
                  <c:v>Накопичення тепла ССТ Qсст, кДж/м2, що 5 хв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'd5L5x1-V15-Vp3-a70-I300-b70'!$C$5:$C$29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'd5L5x1-V15-Vp3-a70-I300-b70'!$N$5:$N$29</c:f>
              <c:numCache>
                <c:formatCode>0.00</c:formatCode>
                <c:ptCount val="25"/>
                <c:pt idx="0">
                  <c:v>0</c:v>
                </c:pt>
                <c:pt idx="1">
                  <c:v>5.2337499999997021</c:v>
                </c:pt>
                <c:pt idx="2">
                  <c:v>5.2337500000002608</c:v>
                </c:pt>
                <c:pt idx="3">
                  <c:v>-5.2337500000002608</c:v>
                </c:pt>
                <c:pt idx="4">
                  <c:v>10.467499999999962</c:v>
                </c:pt>
                <c:pt idx="5">
                  <c:v>0</c:v>
                </c:pt>
                <c:pt idx="6">
                  <c:v>15.701250000000783</c:v>
                </c:pt>
                <c:pt idx="7">
                  <c:v>0</c:v>
                </c:pt>
                <c:pt idx="8">
                  <c:v>5.2337499999997021</c:v>
                </c:pt>
                <c:pt idx="9">
                  <c:v>5.2337499999997021</c:v>
                </c:pt>
                <c:pt idx="10">
                  <c:v>10.467499999999962</c:v>
                </c:pt>
                <c:pt idx="11">
                  <c:v>5.2337499999997021</c:v>
                </c:pt>
                <c:pt idx="12">
                  <c:v>5.2337500000002608</c:v>
                </c:pt>
                <c:pt idx="13">
                  <c:v>5.2337499999997021</c:v>
                </c:pt>
                <c:pt idx="14">
                  <c:v>5.2337499999997021</c:v>
                </c:pt>
                <c:pt idx="15">
                  <c:v>5.2337500000008186</c:v>
                </c:pt>
                <c:pt idx="16">
                  <c:v>10.467499999999962</c:v>
                </c:pt>
                <c:pt idx="17">
                  <c:v>0</c:v>
                </c:pt>
                <c:pt idx="18">
                  <c:v>15.701249999999666</c:v>
                </c:pt>
                <c:pt idx="19">
                  <c:v>0</c:v>
                </c:pt>
                <c:pt idx="20">
                  <c:v>10.467500000000522</c:v>
                </c:pt>
                <c:pt idx="21">
                  <c:v>5.2337499999997021</c:v>
                </c:pt>
                <c:pt idx="22">
                  <c:v>15.701249999999666</c:v>
                </c:pt>
                <c:pt idx="23">
                  <c:v>10.467499999999962</c:v>
                </c:pt>
                <c:pt idx="24">
                  <c:v>26.168750000000188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308912"/>
        <c:axId val="528315968"/>
      </c:barChart>
      <c:catAx>
        <c:axId val="52830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395414408152164"/>
              <c:y val="0.7960795852560690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28315968"/>
        <c:crosses val="autoZero"/>
        <c:auto val="1"/>
        <c:lblAlgn val="ctr"/>
        <c:lblOffset val="100"/>
        <c:noMultiLvlLbl val="0"/>
      </c:catAx>
      <c:valAx>
        <c:axId val="528315968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Дж/м</a:t>
                </a:r>
                <a:r>
                  <a:rPr lang="uk-UA" sz="1400" b="0" i="0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8.5851275946937991E-3"/>
              <c:y val="3.8337430292255836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2830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</a:t>
            </a:r>
            <a:r>
              <a:rPr lang="el-GR" b="1">
                <a:latin typeface="Times New Roman" panose="02020603050405020304" pitchFamily="18" charset="0"/>
                <a:cs typeface="Times New Roman" panose="02020603050405020304" pitchFamily="18" charset="0"/>
              </a:rPr>
              <a:t>η</a:t>
            </a:r>
            <a:r>
              <a:rPr lang="uk-UA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ск</a:t>
            </a: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 сонячного колектора впродовж</a:t>
            </a:r>
            <a:r>
              <a:rPr lang="uk-UA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експерименту</a:t>
            </a:r>
            <a:endParaRPr lang="uk-UA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5346795596440419"/>
          <c:y val="2.574921601747216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913212268876111"/>
          <c:y val="0.10141733685478768"/>
          <c:w val="0.82494681260939273"/>
          <c:h val="0.715261977259067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'd5L5x1-V15-Vp4-a50-I500-b10'!$Q$4</c:f>
              <c:strCache>
                <c:ptCount val="1"/>
                <c:pt idx="0">
                  <c:v>ηск (за соняч-ним колек-тором)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20452553569585777"/>
                  <c:y val="0.7854227600837789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4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l-GR" sz="1400" b="0" i="0" baseline="0">
                        <a:effectLst/>
                      </a:rPr>
                      <a:t>η</a:t>
                    </a:r>
                    <a:r>
                      <a:rPr lang="uk-UA" sz="1400" b="0" i="0" baseline="-25000">
                        <a:effectLst/>
                      </a:rPr>
                      <a:t>ск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1E-07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- 9E-05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+ 0,0129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- 0,0089</a:t>
                    </a:r>
                    <a:endParaRPr lang="en-US" sz="1400" b="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'd5L5x1-V15-Vp4-a50-I500-b10'!$C$5:$C$29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'd5L5x1-V15-Vp4-a50-I500-b10'!$Q$5:$Q$29</c:f>
              <c:numCache>
                <c:formatCode>0.00</c:formatCode>
                <c:ptCount val="25"/>
                <c:pt idx="0">
                  <c:v>5.2989524804273137E-2</c:v>
                </c:pt>
                <c:pt idx="1">
                  <c:v>4.6630781827760349E-2</c:v>
                </c:pt>
                <c:pt idx="2">
                  <c:v>4.0272038851247631E-2</c:v>
                </c:pt>
                <c:pt idx="3">
                  <c:v>6.3587429765127754E-2</c:v>
                </c:pt>
                <c:pt idx="4">
                  <c:v>0.11869653556157178</c:v>
                </c:pt>
                <c:pt idx="5">
                  <c:v>0.17380564135801582</c:v>
                </c:pt>
                <c:pt idx="6">
                  <c:v>0.20771893723275078</c:v>
                </c:pt>
                <c:pt idx="7">
                  <c:v>0.22043642318577622</c:v>
                </c:pt>
                <c:pt idx="8">
                  <c:v>0.23103432814663083</c:v>
                </c:pt>
                <c:pt idx="9">
                  <c:v>0.25011055707616914</c:v>
                </c:pt>
                <c:pt idx="10">
                  <c:v>0.26918678600570756</c:v>
                </c:pt>
                <c:pt idx="11">
                  <c:v>0.26918678600570756</c:v>
                </c:pt>
                <c:pt idx="12">
                  <c:v>0.28614343394307495</c:v>
                </c:pt>
                <c:pt idx="13">
                  <c:v>0.2946217579117586</c:v>
                </c:pt>
                <c:pt idx="14">
                  <c:v>0.3031000818804423</c:v>
                </c:pt>
                <c:pt idx="15">
                  <c:v>0.30733924386478417</c:v>
                </c:pt>
                <c:pt idx="16">
                  <c:v>0.31369798684129691</c:v>
                </c:pt>
                <c:pt idx="17">
                  <c:v>0.32005672981780975</c:v>
                </c:pt>
                <c:pt idx="18">
                  <c:v>0.33065463477866436</c:v>
                </c:pt>
                <c:pt idx="19">
                  <c:v>0.32217631080998077</c:v>
                </c:pt>
                <c:pt idx="20">
                  <c:v>0.33701337775517715</c:v>
                </c:pt>
                <c:pt idx="21">
                  <c:v>0.34337212073168982</c:v>
                </c:pt>
                <c:pt idx="22">
                  <c:v>0.35608960668471551</c:v>
                </c:pt>
                <c:pt idx="23">
                  <c:v>0.35820918767688636</c:v>
                </c:pt>
                <c:pt idx="24">
                  <c:v>0.30945882485695514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760744"/>
        <c:axId val="602751728"/>
      </c:scatterChart>
      <c:valAx>
        <c:axId val="602760744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307517974009258"/>
              <c:y val="0.831250789456770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602751728"/>
        <c:crosses val="autoZero"/>
        <c:crossBetween val="midCat"/>
        <c:majorUnit val="10"/>
      </c:valAx>
      <c:valAx>
        <c:axId val="602751728"/>
        <c:scaling>
          <c:orientation val="minMax"/>
          <c:max val="0.35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ск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6096496860861493E-2"/>
              <c:y val="6.2381555444024586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602760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ККД ССТ </a:t>
            </a:r>
            <a:r>
              <a:rPr lang="el-GR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η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 в цілому (що 5 хвилин)</a:t>
            </a:r>
          </a:p>
        </c:rich>
      </c:tx>
      <c:layout>
        <c:manualLayout>
          <c:xMode val="edge"/>
          <c:yMode val="edge"/>
          <c:x val="0.38457240904941487"/>
          <c:y val="3.504179723031842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4340443351794091E-2"/>
          <c:y val="0.11053502662164884"/>
          <c:w val="0.8949297755084048"/>
          <c:h val="0.727625214642504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'd5L5x1-V15-Vp3-a70-I300-b70'!$R$4</c:f>
              <c:strCache>
                <c:ptCount val="1"/>
                <c:pt idx="0">
                  <c:v>ηсст в цілому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invertIfNegative val="0"/>
          <c:cat>
            <c:numRef>
              <c:f>'d5L5x1-V15-Vp3-a70-I300-b70'!$C$5:$C$29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'd5L5x1-V15-Vp3-a70-I300-b70'!$R$5:$R$29</c:f>
              <c:numCache>
                <c:formatCode>0.00</c:formatCode>
                <c:ptCount val="25"/>
                <c:pt idx="0" formatCode="General">
                  <c:v>0</c:v>
                </c:pt>
                <c:pt idx="1">
                  <c:v>5.8152777777774466E-2</c:v>
                </c:pt>
                <c:pt idx="2">
                  <c:v>5.8152777777780676E-2</c:v>
                </c:pt>
                <c:pt idx="3">
                  <c:v>-5.8152777777780676E-2</c:v>
                </c:pt>
                <c:pt idx="4">
                  <c:v>0.11630555555555513</c:v>
                </c:pt>
                <c:pt idx="5">
                  <c:v>0</c:v>
                </c:pt>
                <c:pt idx="6">
                  <c:v>0.17445833333334204</c:v>
                </c:pt>
                <c:pt idx="7">
                  <c:v>0</c:v>
                </c:pt>
                <c:pt idx="8">
                  <c:v>5.8152777777774466E-2</c:v>
                </c:pt>
                <c:pt idx="9">
                  <c:v>5.8152777777774466E-2</c:v>
                </c:pt>
                <c:pt idx="10">
                  <c:v>0.11630555555555513</c:v>
                </c:pt>
                <c:pt idx="11">
                  <c:v>5.8152777777774466E-2</c:v>
                </c:pt>
                <c:pt idx="12">
                  <c:v>5.8152777777780676E-2</c:v>
                </c:pt>
                <c:pt idx="13">
                  <c:v>5.8152777777774466E-2</c:v>
                </c:pt>
                <c:pt idx="14">
                  <c:v>5.8152777777774466E-2</c:v>
                </c:pt>
                <c:pt idx="15">
                  <c:v>5.8152777777786872E-2</c:v>
                </c:pt>
                <c:pt idx="16">
                  <c:v>0.11630555555555513</c:v>
                </c:pt>
                <c:pt idx="17">
                  <c:v>0</c:v>
                </c:pt>
                <c:pt idx="18">
                  <c:v>0.17445833333332961</c:v>
                </c:pt>
                <c:pt idx="19">
                  <c:v>0</c:v>
                </c:pt>
                <c:pt idx="20">
                  <c:v>0.11630555555556135</c:v>
                </c:pt>
                <c:pt idx="21">
                  <c:v>5.8152777777774466E-2</c:v>
                </c:pt>
                <c:pt idx="22">
                  <c:v>0.17445833333332961</c:v>
                </c:pt>
                <c:pt idx="23">
                  <c:v>0.11630555555555513</c:v>
                </c:pt>
                <c:pt idx="24">
                  <c:v>0.29076388888889099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8310480"/>
        <c:axId val="528313224"/>
      </c:barChart>
      <c:catAx>
        <c:axId val="52831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5466312780149742"/>
              <c:y val="0.8537004965634207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28313224"/>
        <c:crosses val="autoZero"/>
        <c:auto val="1"/>
        <c:lblAlgn val="ctr"/>
        <c:lblOffset val="100"/>
        <c:noMultiLvlLbl val="1"/>
      </c:catAx>
      <c:valAx>
        <c:axId val="528313224"/>
        <c:scaling>
          <c:orientation val="minMax"/>
          <c:max val="0.30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478590528882705E-2"/>
              <c:y val="4.33258252527194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2831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Накопичення тепла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кДж/м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баком акумулятором</a:t>
            </a:r>
            <a:r>
              <a:rPr lang="uk-UA" sz="1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впродовж експерименту</a:t>
            </a:r>
            <a:endParaRPr lang="uk-UA" sz="14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4154406236031256"/>
          <c:y val="9.096501139703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615420613312418"/>
          <c:y val="0.15199416687666148"/>
          <c:w val="0.83046697688115267"/>
          <c:h val="0.665710834949904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'd5L5x1-V15-Vp3-a70-I300-b70'!$P$4</c:f>
              <c:strCache>
                <c:ptCount val="1"/>
                <c:pt idx="0">
                  <c:v>Q, кДж/м2, кількість ви-промінюван-ня, що надхо-дила з нако-пиченням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53432509696954433"/>
                  <c:y val="0.7104592014195463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Q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сст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-3E-14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- 9E-13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+ 90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- 90</a:t>
                    </a:r>
                    <a:endParaRPr lang="en-US" sz="1400" b="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cat>
            <c:numRef>
              <c:f>'d5L5x1-V15-Vp3-a70-I300-b70'!$C$5:$C$29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'd5L5x1-V15-Vp3-a70-I300-b70'!$P$5:$P$29</c:f>
              <c:numCache>
                <c:formatCode>0</c:formatCode>
                <c:ptCount val="25"/>
                <c:pt idx="0">
                  <c:v>0</c:v>
                </c:pt>
                <c:pt idx="1">
                  <c:v>90</c:v>
                </c:pt>
                <c:pt idx="2">
                  <c:v>180</c:v>
                </c:pt>
                <c:pt idx="3">
                  <c:v>270</c:v>
                </c:pt>
                <c:pt idx="4">
                  <c:v>360</c:v>
                </c:pt>
                <c:pt idx="5">
                  <c:v>450</c:v>
                </c:pt>
                <c:pt idx="6">
                  <c:v>540</c:v>
                </c:pt>
                <c:pt idx="7">
                  <c:v>630</c:v>
                </c:pt>
                <c:pt idx="8">
                  <c:v>720</c:v>
                </c:pt>
                <c:pt idx="9">
                  <c:v>810</c:v>
                </c:pt>
                <c:pt idx="10">
                  <c:v>900</c:v>
                </c:pt>
                <c:pt idx="11">
                  <c:v>990</c:v>
                </c:pt>
                <c:pt idx="12">
                  <c:v>1080</c:v>
                </c:pt>
                <c:pt idx="13">
                  <c:v>1170</c:v>
                </c:pt>
                <c:pt idx="14">
                  <c:v>1260</c:v>
                </c:pt>
                <c:pt idx="15">
                  <c:v>1350</c:v>
                </c:pt>
                <c:pt idx="16">
                  <c:v>1440</c:v>
                </c:pt>
                <c:pt idx="17">
                  <c:v>1530</c:v>
                </c:pt>
                <c:pt idx="18">
                  <c:v>1620</c:v>
                </c:pt>
                <c:pt idx="19">
                  <c:v>1710</c:v>
                </c:pt>
                <c:pt idx="20">
                  <c:v>1800</c:v>
                </c:pt>
                <c:pt idx="21">
                  <c:v>1890</c:v>
                </c:pt>
                <c:pt idx="22">
                  <c:v>1980</c:v>
                </c:pt>
                <c:pt idx="23">
                  <c:v>2070</c:v>
                </c:pt>
                <c:pt idx="24">
                  <c:v>2160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311264"/>
        <c:axId val="528313616"/>
      </c:barChart>
      <c:catAx>
        <c:axId val="52831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579942695179908"/>
              <c:y val="0.853213786570542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28313616"/>
        <c:crosses val="autoZero"/>
        <c:auto val="1"/>
        <c:lblAlgn val="ctr"/>
        <c:lblOffset val="100"/>
        <c:noMultiLvlLbl val="0"/>
      </c:catAx>
      <c:valAx>
        <c:axId val="528313616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кДж/м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5210782222892647E-3"/>
              <c:y val="7.942541381529053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22225"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2831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ККД ССТ </a:t>
            </a:r>
            <a:r>
              <a:rPr lang="el-GR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η</a:t>
            </a:r>
            <a:r>
              <a:rPr lang="uk-UA" sz="1400" b="1" i="0" u="none" strike="noStrike" baseline="-25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в цілому (за накопиченням теплової енергї в баку акумуляторі)</a:t>
            </a:r>
            <a:endParaRPr lang="uk-UA" sz="14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6636324263228425"/>
          <c:y val="5.527721204632060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8965930538873801E-2"/>
          <c:y val="0.15623852062542198"/>
          <c:w val="0.87689225720062847"/>
          <c:h val="0.683268336273649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'd5L5x1-V15-Vp3-a70-I300-b70'!$S$4</c:f>
              <c:strCache>
                <c:ptCount val="1"/>
                <c:pt idx="0">
                  <c:v>ηсст       (за накопи-ченням)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invertIfNegative val="0"/>
          <c:cat>
            <c:numRef>
              <c:f>'d5L5x1-V15-Vp3-a70-I300-b70'!$C$5:$C$29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'd5L5x1-V15-Vp3-a70-I300-b70'!$S$5:$S$29</c:f>
              <c:numCache>
                <c:formatCode>0.00</c:formatCode>
                <c:ptCount val="25"/>
                <c:pt idx="0" formatCode="General">
                  <c:v>0</c:v>
                </c:pt>
                <c:pt idx="1">
                  <c:v>5.8152777777774466E-2</c:v>
                </c:pt>
                <c:pt idx="2">
                  <c:v>5.8152777777777567E-2</c:v>
                </c:pt>
                <c:pt idx="3">
                  <c:v>1.9384259259258158E-2</c:v>
                </c:pt>
                <c:pt idx="4">
                  <c:v>4.3614583333332409E-2</c:v>
                </c:pt>
                <c:pt idx="5">
                  <c:v>3.4891666666665926E-2</c:v>
                </c:pt>
                <c:pt idx="6">
                  <c:v>5.8152777777778608E-2</c:v>
                </c:pt>
                <c:pt idx="7">
                  <c:v>4.9845238095238803E-2</c:v>
                </c:pt>
                <c:pt idx="8">
                  <c:v>5.0883680555555769E-2</c:v>
                </c:pt>
                <c:pt idx="9">
                  <c:v>5.1691358024691172E-2</c:v>
                </c:pt>
                <c:pt idx="10">
                  <c:v>5.8152777777777574E-2</c:v>
                </c:pt>
                <c:pt idx="11">
                  <c:v>5.8152777777777297E-2</c:v>
                </c:pt>
                <c:pt idx="12">
                  <c:v>5.8152777777777581E-2</c:v>
                </c:pt>
                <c:pt idx="13">
                  <c:v>5.8152777777777331E-2</c:v>
                </c:pt>
                <c:pt idx="14">
                  <c:v>5.815277777777713E-2</c:v>
                </c:pt>
                <c:pt idx="15">
                  <c:v>5.8152777777777782E-2</c:v>
                </c:pt>
                <c:pt idx="16">
                  <c:v>6.1787326388888869E-2</c:v>
                </c:pt>
                <c:pt idx="17">
                  <c:v>5.8152777777777755E-2</c:v>
                </c:pt>
                <c:pt idx="18">
                  <c:v>6.4614197530863962E-2</c:v>
                </c:pt>
                <c:pt idx="19">
                  <c:v>6.1213450292397442E-2</c:v>
                </c:pt>
                <c:pt idx="20">
                  <c:v>6.3968055555555639E-2</c:v>
                </c:pt>
                <c:pt idx="21">
                  <c:v>6.3691137566137493E-2</c:v>
                </c:pt>
                <c:pt idx="22">
                  <c:v>6.8726010101009871E-2</c:v>
                </c:pt>
                <c:pt idx="23">
                  <c:v>7.0794685990337905E-2</c:v>
                </c:pt>
                <c:pt idx="24">
                  <c:v>7.9960069444444296E-2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8323416"/>
        <c:axId val="528327336"/>
      </c:barChart>
      <c:catAx>
        <c:axId val="528323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482279775662703"/>
              <c:y val="0.8462302854078270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28327336"/>
        <c:crosses val="autoZero"/>
        <c:auto val="1"/>
        <c:lblAlgn val="ctr"/>
        <c:lblOffset val="100"/>
        <c:noMultiLvlLbl val="0"/>
      </c:catAx>
      <c:valAx>
        <c:axId val="528327336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75159219596879E-2"/>
              <c:y val="0.1082357560589422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28323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коефіцієнта тепловтрат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K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к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Вт/(м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К),</a:t>
            </a:r>
            <a:r>
              <a:rPr lang="uk-UA" sz="1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сонячного колектора впродовж експерименту</a:t>
            </a:r>
            <a:endParaRPr lang="uk-UA" sz="14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5416202339624843"/>
          <c:y val="3.651767875639413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0863599677159"/>
          <c:y val="0.1459162622607946"/>
          <c:w val="0.83319468469593538"/>
          <c:h val="0.692799802903981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'd5L5x1-V15-Vp3-a70-I300-b70'!$AC$4</c:f>
              <c:strCache>
                <c:ptCount val="1"/>
                <c:pt idx="0">
                  <c:v>Kк', Вт/(м2К)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8.3892150574769356E-2"/>
                  <c:y val="0.745303294234095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uk-UA"/>
                </a:p>
              </c:txPr>
            </c:trendlineLbl>
          </c:trendline>
          <c:xVal>
            <c:numRef>
              <c:f>'d5L5x1-V15-Vp3-a70-I300-b70'!$C$5:$C$29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'd5L5x1-V15-Vp3-a70-I300-b70'!$AC$5:$AC$29</c:f>
              <c:numCache>
                <c:formatCode>0.000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5.1419753086417916</c:v>
                </c:pt>
                <c:pt idx="23">
                  <c:v>8.6961805555553635</c:v>
                </c:pt>
                <c:pt idx="24">
                  <c:v>18.064814814814689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326552"/>
        <c:axId val="528321848"/>
      </c:scatterChart>
      <c:valAx>
        <c:axId val="528326552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569667849136763"/>
              <c:y val="0.8536602096707345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28321848"/>
        <c:crosses val="autoZero"/>
        <c:crossBetween val="midCat"/>
        <c:majorUnit val="10"/>
      </c:valAx>
      <c:valAx>
        <c:axId val="528321848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Вт/(м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К)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6.7319189029117453E-3"/>
              <c:y val="7.0038796852792573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28326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розрахункової інтенсивності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I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ск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Вт/м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сонячного колектора впродовж експерименту</a:t>
            </a:r>
          </a:p>
        </c:rich>
      </c:tx>
      <c:layout>
        <c:manualLayout>
          <c:xMode val="edge"/>
          <c:yMode val="edge"/>
          <c:x val="0.17783594312008602"/>
          <c:y val="4.39585492801874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11799330796509"/>
          <c:y val="0.15820194802586102"/>
          <c:w val="0.85104536239641304"/>
          <c:h val="0.679288014233619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'd5L5x1-V15-Vp3-a70-I300-b70'!$AD$4</c:f>
              <c:strCache>
                <c:ptCount val="1"/>
                <c:pt idx="0">
                  <c:v>I', Вт/м2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0.27297725370965614"/>
                  <c:y val="0.743816266647714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uk-UA"/>
                </a:p>
              </c:txPr>
            </c:trendlineLbl>
          </c:trendline>
          <c:xVal>
            <c:numRef>
              <c:f>'d5L5x1-V15-Vp3-a70-I300-b70'!$C$5:$C$29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'd5L5x1-V15-Vp3-a70-I300-b70'!$AD$5:$AD$29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18.870370370371475</c:v>
                </c:pt>
                <c:pt idx="7">
                  <c:v>19.759259259260347</c:v>
                </c:pt>
                <c:pt idx="8">
                  <c:v>33.570987654321364</c:v>
                </c:pt>
                <c:pt idx="9">
                  <c:v>42.04938271604896</c:v>
                </c:pt>
                <c:pt idx="10">
                  <c:v>73.228395061727937</c:v>
                </c:pt>
                <c:pt idx="11">
                  <c:v>86.151234567900019</c:v>
                </c:pt>
                <c:pt idx="12">
                  <c:v>98.185185185184594</c:v>
                </c:pt>
                <c:pt idx="13">
                  <c:v>110.2191358024678</c:v>
                </c:pt>
                <c:pt idx="14">
                  <c:v>121.36419753086213</c:v>
                </c:pt>
                <c:pt idx="15">
                  <c:v>137.84259259259258</c:v>
                </c:pt>
                <c:pt idx="16">
                  <c:v>166.35493827160477</c:v>
                </c:pt>
                <c:pt idx="17">
                  <c:v>167.24382716049368</c:v>
                </c:pt>
                <c:pt idx="18">
                  <c:v>205.12345679012245</c:v>
                </c:pt>
                <c:pt idx="19">
                  <c:v>206.01234567901133</c:v>
                </c:pt>
                <c:pt idx="20">
                  <c:v>224.74691358024722</c:v>
                </c:pt>
                <c:pt idx="21">
                  <c:v>241.22530864197489</c:v>
                </c:pt>
                <c:pt idx="22">
                  <c:v>279.99382716049251</c:v>
                </c:pt>
                <c:pt idx="23">
                  <c:v>304.95061728394927</c:v>
                </c:pt>
                <c:pt idx="24">
                  <c:v>370.45370370370279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328904"/>
        <c:axId val="528332824"/>
      </c:scatterChart>
      <c:valAx>
        <c:axId val="528328904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5032484334022937"/>
              <c:y val="0.856041866076183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28332824"/>
        <c:crosses val="autoZero"/>
        <c:crossBetween val="midCat"/>
        <c:majorUnit val="10"/>
      </c:valAx>
      <c:valAx>
        <c:axId val="528332824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ск</a:t>
                </a: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Вт/м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2674810295951528E-3"/>
              <c:y val="8.2811907251845354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28328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Температури теплоносія на вході і виході СК та температура оточуючого середовища впродовж експерименту</a:t>
            </a:r>
          </a:p>
        </c:rich>
      </c:tx>
      <c:layout>
        <c:manualLayout>
          <c:xMode val="edge"/>
          <c:yMode val="edge"/>
          <c:x val="0.12118171607501446"/>
          <c:y val="3.486616609674549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12239915650874"/>
          <c:y val="0.14411720010131038"/>
          <c:w val="0.75368446653038901"/>
          <c:h val="0.624978459081261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'd5L5x1-V15-Vp5-a30-I300-b70'!$D$4</c:f>
              <c:strCache>
                <c:ptCount val="1"/>
                <c:pt idx="0">
                  <c:v>Tin
(287FE6EF05000002)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6679469431049992"/>
                  <c:y val="0.5064018930087065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вх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+ 4E-05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+ 0,0116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+ 12,227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'd5L5x1-V15-Vp5-a30-I300-b70'!$C$5:$C$29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'd5L5x1-V15-Vp5-a30-I300-b70'!$D$5:$D$29</c:f>
              <c:numCache>
                <c:formatCode>General</c:formatCode>
                <c:ptCount val="25"/>
                <c:pt idx="0">
                  <c:v>11.1</c:v>
                </c:pt>
                <c:pt idx="1">
                  <c:v>11.15</c:v>
                </c:pt>
                <c:pt idx="2">
                  <c:v>11.25</c:v>
                </c:pt>
                <c:pt idx="3">
                  <c:v>11.4</c:v>
                </c:pt>
                <c:pt idx="4">
                  <c:v>11.55</c:v>
                </c:pt>
                <c:pt idx="5">
                  <c:v>11.75</c:v>
                </c:pt>
                <c:pt idx="6">
                  <c:v>12.05</c:v>
                </c:pt>
                <c:pt idx="7">
                  <c:v>12.2</c:v>
                </c:pt>
                <c:pt idx="8">
                  <c:v>12.35</c:v>
                </c:pt>
                <c:pt idx="9">
                  <c:v>12.5</c:v>
                </c:pt>
                <c:pt idx="10">
                  <c:v>12.65</c:v>
                </c:pt>
                <c:pt idx="11">
                  <c:v>13</c:v>
                </c:pt>
                <c:pt idx="12">
                  <c:v>13.1</c:v>
                </c:pt>
                <c:pt idx="13">
                  <c:v>13.25</c:v>
                </c:pt>
                <c:pt idx="14">
                  <c:v>13.4</c:v>
                </c:pt>
                <c:pt idx="15">
                  <c:v>13.55</c:v>
                </c:pt>
                <c:pt idx="16">
                  <c:v>13.7</c:v>
                </c:pt>
                <c:pt idx="17">
                  <c:v>14.05</c:v>
                </c:pt>
                <c:pt idx="18">
                  <c:v>14.2</c:v>
                </c:pt>
                <c:pt idx="19">
                  <c:v>14.35</c:v>
                </c:pt>
                <c:pt idx="20">
                  <c:v>14.5</c:v>
                </c:pt>
                <c:pt idx="21">
                  <c:v>14.65</c:v>
                </c:pt>
                <c:pt idx="22">
                  <c:v>15</c:v>
                </c:pt>
                <c:pt idx="23">
                  <c:v>15.15</c:v>
                </c:pt>
                <c:pt idx="24">
                  <c:v>15.3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'd5L5x1-V15-Vp5-a30-I300-b70'!$E$4</c:f>
              <c:strCache>
                <c:ptCount val="1"/>
                <c:pt idx="0">
                  <c:v>Tout
(283BB0F005000000)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-5.3254355275747033E-2"/>
                  <c:y val="0.6912345937016829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вих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= -2E-09x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5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+ 1E-06x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- 0,0003x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+ 0,0213x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- 0,4783x + 11,675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'd5L5x1-V15-Vp5-a30-I300-b70'!$C$5:$C$29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'd5L5x1-V15-Vp5-a30-I300-b70'!$E$5:$E$29</c:f>
              <c:numCache>
                <c:formatCode>General</c:formatCode>
                <c:ptCount val="25"/>
                <c:pt idx="0">
                  <c:v>11.15</c:v>
                </c:pt>
                <c:pt idx="1">
                  <c:v>11.3</c:v>
                </c:pt>
                <c:pt idx="2">
                  <c:v>11.35</c:v>
                </c:pt>
                <c:pt idx="3">
                  <c:v>11.45</c:v>
                </c:pt>
                <c:pt idx="4">
                  <c:v>11.65</c:v>
                </c:pt>
                <c:pt idx="5">
                  <c:v>12.45</c:v>
                </c:pt>
                <c:pt idx="6">
                  <c:v>13.5</c:v>
                </c:pt>
                <c:pt idx="7">
                  <c:v>14.55</c:v>
                </c:pt>
                <c:pt idx="8">
                  <c:v>15.45</c:v>
                </c:pt>
                <c:pt idx="9">
                  <c:v>16.2</c:v>
                </c:pt>
                <c:pt idx="10">
                  <c:v>16.7</c:v>
                </c:pt>
                <c:pt idx="11">
                  <c:v>17.3</c:v>
                </c:pt>
                <c:pt idx="12">
                  <c:v>17.7</c:v>
                </c:pt>
                <c:pt idx="13">
                  <c:v>18.25</c:v>
                </c:pt>
                <c:pt idx="14">
                  <c:v>18.55</c:v>
                </c:pt>
                <c:pt idx="15">
                  <c:v>19</c:v>
                </c:pt>
                <c:pt idx="16">
                  <c:v>19.149999999999999</c:v>
                </c:pt>
                <c:pt idx="17">
                  <c:v>19.25</c:v>
                </c:pt>
                <c:pt idx="18">
                  <c:v>19.3</c:v>
                </c:pt>
                <c:pt idx="19">
                  <c:v>19.45</c:v>
                </c:pt>
                <c:pt idx="20">
                  <c:v>19.55</c:v>
                </c:pt>
                <c:pt idx="21">
                  <c:v>19.649999999999999</c:v>
                </c:pt>
                <c:pt idx="22">
                  <c:v>20</c:v>
                </c:pt>
                <c:pt idx="23">
                  <c:v>20.149999999999999</c:v>
                </c:pt>
                <c:pt idx="24">
                  <c:v>20.350000000000001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'd5L5x1-V15-Vp5-a30-I300-b70'!$I$4</c:f>
              <c:strCache>
                <c:ptCount val="1"/>
                <c:pt idx="0">
                  <c:v>Tpov1
(28F24BEF0500007D)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8640976252678337"/>
                  <c:y val="0.6191364896245038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пов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9E-06</a:t>
                    </a:r>
                    <a:r>
                      <a:rPr lang="el-GR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- 0,0016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+ 0,118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+ 14,2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'd5L5x1-V15-Vp5-a30-I300-b70'!$C$5:$C$29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'd5L5x1-V15-Vp5-a30-I300-b70'!$I$5:$I$29</c:f>
              <c:numCache>
                <c:formatCode>General</c:formatCode>
                <c:ptCount val="25"/>
                <c:pt idx="0">
                  <c:v>12.55</c:v>
                </c:pt>
                <c:pt idx="1">
                  <c:v>13</c:v>
                </c:pt>
                <c:pt idx="2">
                  <c:v>13.4</c:v>
                </c:pt>
                <c:pt idx="3">
                  <c:v>13.6</c:v>
                </c:pt>
                <c:pt idx="4">
                  <c:v>13.55</c:v>
                </c:pt>
                <c:pt idx="5">
                  <c:v>14.05</c:v>
                </c:pt>
                <c:pt idx="6">
                  <c:v>14.25</c:v>
                </c:pt>
                <c:pt idx="7">
                  <c:v>14.5</c:v>
                </c:pt>
                <c:pt idx="8">
                  <c:v>14.6</c:v>
                </c:pt>
                <c:pt idx="9">
                  <c:v>14.75</c:v>
                </c:pt>
                <c:pt idx="10">
                  <c:v>15.2</c:v>
                </c:pt>
                <c:pt idx="11">
                  <c:v>15.15</c:v>
                </c:pt>
                <c:pt idx="12">
                  <c:v>15.45</c:v>
                </c:pt>
                <c:pt idx="13">
                  <c:v>15.65</c:v>
                </c:pt>
                <c:pt idx="14">
                  <c:v>15.7</c:v>
                </c:pt>
                <c:pt idx="15">
                  <c:v>16.100000000000001</c:v>
                </c:pt>
                <c:pt idx="16">
                  <c:v>16.399999999999999</c:v>
                </c:pt>
                <c:pt idx="17">
                  <c:v>16.600000000000001</c:v>
                </c:pt>
                <c:pt idx="18">
                  <c:v>16.649999999999999</c:v>
                </c:pt>
                <c:pt idx="19">
                  <c:v>17.2</c:v>
                </c:pt>
                <c:pt idx="20">
                  <c:v>17.25</c:v>
                </c:pt>
                <c:pt idx="21">
                  <c:v>17.399999999999999</c:v>
                </c:pt>
                <c:pt idx="22">
                  <c:v>17.600000000000001</c:v>
                </c:pt>
                <c:pt idx="23">
                  <c:v>17.75</c:v>
                </c:pt>
                <c:pt idx="24">
                  <c:v>18.149999999999999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322240"/>
        <c:axId val="528328512"/>
      </c:scatterChart>
      <c:valAx>
        <c:axId val="528322240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</a:p>
            </c:rich>
          </c:tx>
          <c:layout>
            <c:manualLayout>
              <c:xMode val="edge"/>
              <c:yMode val="edge"/>
              <c:x val="0.88651271229706274"/>
              <c:y val="0.739191662638689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28328512"/>
        <c:crosses val="autoZero"/>
        <c:crossBetween val="midCat"/>
        <c:majorUnit val="10"/>
      </c:valAx>
      <c:valAx>
        <c:axId val="528328512"/>
        <c:scaling>
          <c:orientation val="minMax"/>
          <c:max val="21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6.0455527236524156E-2"/>
              <c:y val="8.261202063859070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28322240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8744483253458961"/>
          <c:y val="0.29106641553932172"/>
          <c:w val="0.11255530438082048"/>
          <c:h val="0.2798595602431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температури в баку</a:t>
            </a:r>
            <a:r>
              <a:rPr lang="uk-UA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акамуляторі залежно від часу нагріву</a:t>
            </a:r>
            <a:endParaRPr lang="uk-UA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6398019877986603"/>
          <c:y val="2.687987422183542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4206667833502762E-2"/>
          <c:y val="0.12496938913953974"/>
          <c:w val="0.69130867318946176"/>
          <c:h val="0.623180123581792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'd5L5x1-V15-Vp5-a30-I300-b70'!$F$4</c:f>
              <c:strCache>
                <c:ptCount val="1"/>
                <c:pt idx="0">
                  <c:v>Tbak1
(28336BF00500008F)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7139091699714429"/>
                  <c:y val="0.566375896745944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бак1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= 1E-06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+ 0,0002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- 0,0011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+ 12,03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'd5L5x1-V15-Vp5-a30-I300-b70'!$C$5:$C$29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'd5L5x1-V15-Vp5-a30-I300-b70'!$F$5:$F$29</c:f>
              <c:numCache>
                <c:formatCode>General</c:formatCode>
                <c:ptCount val="25"/>
                <c:pt idx="0">
                  <c:v>11.15</c:v>
                </c:pt>
                <c:pt idx="1">
                  <c:v>11.15</c:v>
                </c:pt>
                <c:pt idx="2">
                  <c:v>11.15</c:v>
                </c:pt>
                <c:pt idx="3">
                  <c:v>11.15</c:v>
                </c:pt>
                <c:pt idx="4">
                  <c:v>11.15</c:v>
                </c:pt>
                <c:pt idx="5">
                  <c:v>11.15</c:v>
                </c:pt>
                <c:pt idx="6">
                  <c:v>11.15</c:v>
                </c:pt>
                <c:pt idx="7">
                  <c:v>11.15</c:v>
                </c:pt>
                <c:pt idx="8">
                  <c:v>11.2</c:v>
                </c:pt>
                <c:pt idx="9">
                  <c:v>11.15</c:v>
                </c:pt>
                <c:pt idx="10">
                  <c:v>11.2</c:v>
                </c:pt>
                <c:pt idx="11">
                  <c:v>11.2</c:v>
                </c:pt>
                <c:pt idx="12">
                  <c:v>11.2</c:v>
                </c:pt>
                <c:pt idx="13">
                  <c:v>11.2</c:v>
                </c:pt>
                <c:pt idx="14">
                  <c:v>11.2</c:v>
                </c:pt>
                <c:pt idx="15">
                  <c:v>11.2</c:v>
                </c:pt>
                <c:pt idx="16">
                  <c:v>11.2</c:v>
                </c:pt>
                <c:pt idx="17">
                  <c:v>11.2</c:v>
                </c:pt>
                <c:pt idx="18">
                  <c:v>11.2</c:v>
                </c:pt>
                <c:pt idx="19">
                  <c:v>11.25</c:v>
                </c:pt>
                <c:pt idx="20">
                  <c:v>11.25</c:v>
                </c:pt>
                <c:pt idx="21">
                  <c:v>11.25</c:v>
                </c:pt>
                <c:pt idx="22">
                  <c:v>11.25</c:v>
                </c:pt>
                <c:pt idx="23">
                  <c:v>11.25</c:v>
                </c:pt>
                <c:pt idx="24">
                  <c:v>11.3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'd5L5x1-V15-Vp5-a30-I300-b70'!$G$4</c:f>
              <c:strCache>
                <c:ptCount val="1"/>
                <c:pt idx="0">
                  <c:v>Tbak2
(288DCEF00500007A)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6215560575570623"/>
                  <c:y val="0.6869742860371211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бак2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-3E-06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+ 0,0035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+ 12,16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'd5L5x1-V15-Vp5-a30-I300-b70'!$C$5:$C$29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'd5L5x1-V15-Vp5-a30-I300-b70'!$G$5:$G$29</c:f>
              <c:numCache>
                <c:formatCode>General</c:formatCode>
                <c:ptCount val="25"/>
                <c:pt idx="0">
                  <c:v>11.15</c:v>
                </c:pt>
                <c:pt idx="1">
                  <c:v>11.1</c:v>
                </c:pt>
                <c:pt idx="2">
                  <c:v>11.15</c:v>
                </c:pt>
                <c:pt idx="3">
                  <c:v>11.15</c:v>
                </c:pt>
                <c:pt idx="4">
                  <c:v>11.15</c:v>
                </c:pt>
                <c:pt idx="5">
                  <c:v>11.15</c:v>
                </c:pt>
                <c:pt idx="6">
                  <c:v>11.15</c:v>
                </c:pt>
                <c:pt idx="7">
                  <c:v>11.15</c:v>
                </c:pt>
                <c:pt idx="8">
                  <c:v>11.15</c:v>
                </c:pt>
                <c:pt idx="9">
                  <c:v>11.2</c:v>
                </c:pt>
                <c:pt idx="10">
                  <c:v>11.2</c:v>
                </c:pt>
                <c:pt idx="11">
                  <c:v>11.2</c:v>
                </c:pt>
                <c:pt idx="12">
                  <c:v>11.25</c:v>
                </c:pt>
                <c:pt idx="13">
                  <c:v>11.25</c:v>
                </c:pt>
                <c:pt idx="14">
                  <c:v>11.25</c:v>
                </c:pt>
                <c:pt idx="15">
                  <c:v>11.25</c:v>
                </c:pt>
                <c:pt idx="16">
                  <c:v>11.3</c:v>
                </c:pt>
                <c:pt idx="17">
                  <c:v>11.3</c:v>
                </c:pt>
                <c:pt idx="18">
                  <c:v>11.3</c:v>
                </c:pt>
                <c:pt idx="19">
                  <c:v>11.35</c:v>
                </c:pt>
                <c:pt idx="20">
                  <c:v>11.35</c:v>
                </c:pt>
                <c:pt idx="21">
                  <c:v>11.35</c:v>
                </c:pt>
                <c:pt idx="22">
                  <c:v>11.35</c:v>
                </c:pt>
                <c:pt idx="23">
                  <c:v>11.4</c:v>
                </c:pt>
                <c:pt idx="24">
                  <c:v>11.4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'd5L5x1-V15-Vp5-a30-I300-b70'!$H$4</c:f>
              <c:strCache>
                <c:ptCount val="1"/>
                <c:pt idx="0">
                  <c:v>Tbak3
(284EB3F00500003D)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1.7035362734589218E-2"/>
                  <c:y val="0.754914875048526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бак3</a:t>
                    </a:r>
                    <a:r>
                      <a:rPr lang="en-US" baseline="0"/>
                      <a:t> = -9E-12x</a:t>
                    </a:r>
                    <a:r>
                      <a:rPr lang="en-US" baseline="30000"/>
                      <a:t>6</a:t>
                    </a:r>
                    <a:r>
                      <a:rPr lang="en-US" baseline="0"/>
                      <a:t> + 3E-09x</a:t>
                    </a:r>
                    <a:r>
                      <a:rPr lang="en-US" baseline="30000"/>
                      <a:t>5</a:t>
                    </a:r>
                    <a:r>
                      <a:rPr lang="en-US" baseline="0"/>
                      <a:t> - 4E-07x</a:t>
                    </a:r>
                    <a:r>
                      <a:rPr lang="en-US" baseline="30000"/>
                      <a:t>4</a:t>
                    </a:r>
                    <a:r>
                      <a:rPr lang="en-US" baseline="0"/>
                      <a:t> + 3E-05x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- 0,0007x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+ 0,01x + 12,104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'd5L5x1-V15-Vp5-a30-I300-b70'!$C$5:$C$29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'd5L5x1-V15-Vp5-a30-I300-b70'!$H$5:$H$29</c:f>
              <c:numCache>
                <c:formatCode>General</c:formatCode>
                <c:ptCount val="25"/>
                <c:pt idx="0">
                  <c:v>10.6</c:v>
                </c:pt>
                <c:pt idx="1">
                  <c:v>10.75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11.05</c:v>
                </c:pt>
                <c:pt idx="8">
                  <c:v>11.05</c:v>
                </c:pt>
                <c:pt idx="9">
                  <c:v>11.05</c:v>
                </c:pt>
                <c:pt idx="10">
                  <c:v>11.1</c:v>
                </c:pt>
                <c:pt idx="11">
                  <c:v>11.1</c:v>
                </c:pt>
                <c:pt idx="12">
                  <c:v>11.1</c:v>
                </c:pt>
                <c:pt idx="13">
                  <c:v>11.15</c:v>
                </c:pt>
                <c:pt idx="14">
                  <c:v>11.15</c:v>
                </c:pt>
                <c:pt idx="15">
                  <c:v>11.15</c:v>
                </c:pt>
                <c:pt idx="16">
                  <c:v>11.2</c:v>
                </c:pt>
                <c:pt idx="17">
                  <c:v>11.2</c:v>
                </c:pt>
                <c:pt idx="18">
                  <c:v>11.2</c:v>
                </c:pt>
                <c:pt idx="19">
                  <c:v>11.25</c:v>
                </c:pt>
                <c:pt idx="20">
                  <c:v>11.25</c:v>
                </c:pt>
                <c:pt idx="21">
                  <c:v>11.3</c:v>
                </c:pt>
                <c:pt idx="22">
                  <c:v>11.3</c:v>
                </c:pt>
                <c:pt idx="23">
                  <c:v>11.35</c:v>
                </c:pt>
                <c:pt idx="24">
                  <c:v>11.35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'd5L5x1-V15-Vp5-a30-I300-b70'!$Z$4</c:f>
              <c:strCache>
                <c:ptCount val="1"/>
                <c:pt idx="0">
                  <c:v>tбак. ср., °С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4418874813298665"/>
                  <c:y val="0.7076113615752737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бак.ср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+ 0,0042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+ 12,012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'd5L5x1-V15-Vp5-a30-I300-b70'!$C$5:$C$29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'd5L5x1-V15-Vp5-a30-I300-b70'!$Z$5:$Z$29</c:f>
              <c:numCache>
                <c:formatCode>0.00</c:formatCode>
                <c:ptCount val="25"/>
                <c:pt idx="0">
                  <c:v>10.966666666666667</c:v>
                </c:pt>
                <c:pt idx="1">
                  <c:v>11</c:v>
                </c:pt>
                <c:pt idx="2">
                  <c:v>11.1</c:v>
                </c:pt>
                <c:pt idx="3">
                  <c:v>11.1</c:v>
                </c:pt>
                <c:pt idx="4">
                  <c:v>11.1</c:v>
                </c:pt>
                <c:pt idx="5">
                  <c:v>11.1</c:v>
                </c:pt>
                <c:pt idx="6">
                  <c:v>11.1</c:v>
                </c:pt>
                <c:pt idx="7">
                  <c:v>11.116666666666667</c:v>
                </c:pt>
                <c:pt idx="8">
                  <c:v>11.133333333333335</c:v>
                </c:pt>
                <c:pt idx="9">
                  <c:v>11.133333333333335</c:v>
                </c:pt>
                <c:pt idx="10">
                  <c:v>11.166666666666666</c:v>
                </c:pt>
                <c:pt idx="11">
                  <c:v>11.166666666666666</c:v>
                </c:pt>
                <c:pt idx="12">
                  <c:v>11.183333333333332</c:v>
                </c:pt>
                <c:pt idx="13">
                  <c:v>11.200000000000001</c:v>
                </c:pt>
                <c:pt idx="14">
                  <c:v>11.200000000000001</c:v>
                </c:pt>
                <c:pt idx="15">
                  <c:v>11.200000000000001</c:v>
                </c:pt>
                <c:pt idx="16">
                  <c:v>11.233333333333334</c:v>
                </c:pt>
                <c:pt idx="17">
                  <c:v>11.233333333333334</c:v>
                </c:pt>
                <c:pt idx="18">
                  <c:v>11.233333333333334</c:v>
                </c:pt>
                <c:pt idx="19">
                  <c:v>11.283333333333333</c:v>
                </c:pt>
                <c:pt idx="20">
                  <c:v>11.283333333333333</c:v>
                </c:pt>
                <c:pt idx="21">
                  <c:v>11.300000000000002</c:v>
                </c:pt>
                <c:pt idx="22">
                  <c:v>11.300000000000002</c:v>
                </c:pt>
                <c:pt idx="23">
                  <c:v>11.333333333333334</c:v>
                </c:pt>
                <c:pt idx="24">
                  <c:v>11.350000000000001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324592"/>
        <c:axId val="528331256"/>
      </c:scatterChart>
      <c:valAx>
        <c:axId val="528324592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75526867308063772"/>
              <c:y val="0.775577342880701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28331256"/>
        <c:crosses val="autoZero"/>
        <c:crossBetween val="midCat"/>
        <c:majorUnit val="10"/>
      </c:valAx>
      <c:valAx>
        <c:axId val="528331256"/>
        <c:scaling>
          <c:orientation val="minMax"/>
          <c:max val="11.5"/>
          <c:min val="1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5695572714660506E-2"/>
              <c:y val="5.013442056831526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28324592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77229091491134916"/>
          <c:y val="0.28701750878211413"/>
          <c:w val="0.21907117277003565"/>
          <c:h val="0.4422354686097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Приріст температури теплоносія 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на вході і виході СК та температура оточуючого середовища впродовж експерименту</a:t>
            </a:r>
            <a:endParaRPr lang="uk-UA" sz="1400" b="1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rich>
      </c:tx>
      <c:layout>
        <c:manualLayout>
          <c:xMode val="edge"/>
          <c:yMode val="edge"/>
          <c:x val="0.19876162115091664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044561096529594E-2"/>
          <c:y val="0.12959086413952969"/>
          <c:w val="0.75513572470107904"/>
          <c:h val="0.568059027053164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'd5L5x1-V15-Vp5-a30-I300-b70'!$V$4</c:f>
              <c:strCache>
                <c:ptCount val="1"/>
                <c:pt idx="0">
                  <c:v>Δtвх,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6310613929212847"/>
                  <c:y val="0.5092313926369506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</a:rPr>
                      <a:t>вх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+ 4E-05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+ 0,0116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+ 0,0268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'd5L5x1-V15-Vp5-a30-I300-b70'!$C$5:$C$29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'd5L5x1-V15-Vp5-a30-I300-b70'!$V$5:$V$29</c:f>
              <c:numCache>
                <c:formatCode>0.00</c:formatCode>
                <c:ptCount val="25"/>
                <c:pt idx="0">
                  <c:v>0</c:v>
                </c:pt>
                <c:pt idx="1">
                  <c:v>5.0000000000000711E-2</c:v>
                </c:pt>
                <c:pt idx="2">
                  <c:v>0.15000000000000036</c:v>
                </c:pt>
                <c:pt idx="3">
                  <c:v>0.30000000000000071</c:v>
                </c:pt>
                <c:pt idx="4">
                  <c:v>0.45000000000000107</c:v>
                </c:pt>
                <c:pt idx="5">
                  <c:v>0.65000000000000036</c:v>
                </c:pt>
                <c:pt idx="6">
                  <c:v>0.95000000000000107</c:v>
                </c:pt>
                <c:pt idx="7">
                  <c:v>1.0999999999999996</c:v>
                </c:pt>
                <c:pt idx="8">
                  <c:v>1.25</c:v>
                </c:pt>
                <c:pt idx="9">
                  <c:v>1.4000000000000004</c:v>
                </c:pt>
                <c:pt idx="10">
                  <c:v>1.5500000000000007</c:v>
                </c:pt>
                <c:pt idx="11">
                  <c:v>1.9000000000000004</c:v>
                </c:pt>
                <c:pt idx="12">
                  <c:v>2</c:v>
                </c:pt>
                <c:pt idx="13">
                  <c:v>2.1500000000000004</c:v>
                </c:pt>
                <c:pt idx="14">
                  <c:v>2.3000000000000007</c:v>
                </c:pt>
                <c:pt idx="15">
                  <c:v>2.4500000000000011</c:v>
                </c:pt>
                <c:pt idx="16">
                  <c:v>2.5999999999999996</c:v>
                </c:pt>
                <c:pt idx="17">
                  <c:v>2.9500000000000011</c:v>
                </c:pt>
                <c:pt idx="18">
                  <c:v>3.0999999999999996</c:v>
                </c:pt>
                <c:pt idx="19">
                  <c:v>3.25</c:v>
                </c:pt>
                <c:pt idx="20">
                  <c:v>3.4000000000000004</c:v>
                </c:pt>
                <c:pt idx="21">
                  <c:v>3.5500000000000007</c:v>
                </c:pt>
                <c:pt idx="22">
                  <c:v>3.9000000000000004</c:v>
                </c:pt>
                <c:pt idx="23">
                  <c:v>4.0500000000000007</c:v>
                </c:pt>
                <c:pt idx="24">
                  <c:v>4.2000000000000011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'd5L5x1-V15-Vp5-a30-I300-b70'!$W$4</c:f>
              <c:strCache>
                <c:ptCount val="1"/>
                <c:pt idx="0">
                  <c:v>Δtвих,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-5.1789630177668043E-2"/>
                  <c:y val="0.7036135789031776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</a:rPr>
                      <a:t>вих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= -2E-09x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5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+ 1E-06x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- 0,0003x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+ 0,0213x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- 0,4783x + 2,4749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'd5L5x1-V15-Vp5-a30-I300-b70'!$C$5:$C$29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'd5L5x1-V15-Vp5-a30-I300-b70'!$W$5:$W$29</c:f>
              <c:numCache>
                <c:formatCode>0.00</c:formatCode>
                <c:ptCount val="25"/>
                <c:pt idx="0">
                  <c:v>0</c:v>
                </c:pt>
                <c:pt idx="1">
                  <c:v>0.15000000000000036</c:v>
                </c:pt>
                <c:pt idx="2">
                  <c:v>0.19999999999999929</c:v>
                </c:pt>
                <c:pt idx="3">
                  <c:v>0.29999999999999893</c:v>
                </c:pt>
                <c:pt idx="4">
                  <c:v>0.5</c:v>
                </c:pt>
                <c:pt idx="5">
                  <c:v>1.2999999999999989</c:v>
                </c:pt>
                <c:pt idx="6">
                  <c:v>2.3499999999999996</c:v>
                </c:pt>
                <c:pt idx="7">
                  <c:v>3.4000000000000004</c:v>
                </c:pt>
                <c:pt idx="8">
                  <c:v>4.2999999999999989</c:v>
                </c:pt>
                <c:pt idx="9">
                  <c:v>5.0499999999999989</c:v>
                </c:pt>
                <c:pt idx="10">
                  <c:v>5.5499999999999989</c:v>
                </c:pt>
                <c:pt idx="11">
                  <c:v>6.15</c:v>
                </c:pt>
                <c:pt idx="12">
                  <c:v>6.5499999999999989</c:v>
                </c:pt>
                <c:pt idx="13">
                  <c:v>7.1</c:v>
                </c:pt>
                <c:pt idx="14">
                  <c:v>7.4</c:v>
                </c:pt>
                <c:pt idx="15">
                  <c:v>7.85</c:v>
                </c:pt>
                <c:pt idx="16">
                  <c:v>7.9999999999999982</c:v>
                </c:pt>
                <c:pt idx="17">
                  <c:v>8.1</c:v>
                </c:pt>
                <c:pt idx="18">
                  <c:v>8.15</c:v>
                </c:pt>
                <c:pt idx="19">
                  <c:v>8.2999999999999989</c:v>
                </c:pt>
                <c:pt idx="20">
                  <c:v>8.4</c:v>
                </c:pt>
                <c:pt idx="21">
                  <c:v>8.4999999999999982</c:v>
                </c:pt>
                <c:pt idx="22">
                  <c:v>8.85</c:v>
                </c:pt>
                <c:pt idx="23">
                  <c:v>8.9999999999999982</c:v>
                </c:pt>
                <c:pt idx="24">
                  <c:v>9.2000000000000011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'd5L5x1-V15-Vp5-a30-I300-b70'!$X$4</c:f>
              <c:strCache>
                <c:ptCount val="1"/>
                <c:pt idx="0">
                  <c:v>Δtпов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11436636099858583"/>
                  <c:y val="0.436474934186611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Δt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пов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+ 5E-05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- 0,0038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+ 0,1605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+ 0,0059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'd5L5x1-V15-Vp5-a30-I300-b70'!$C$5:$C$29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'd5L5x1-V15-Vp5-a30-I300-b70'!$X$5:$X$29</c:f>
              <c:numCache>
                <c:formatCode>0.00</c:formatCode>
                <c:ptCount val="25"/>
                <c:pt idx="0">
                  <c:v>0</c:v>
                </c:pt>
                <c:pt idx="1">
                  <c:v>0.44999999999999929</c:v>
                </c:pt>
                <c:pt idx="2">
                  <c:v>0.84999999999999964</c:v>
                </c:pt>
                <c:pt idx="3">
                  <c:v>1.0499999999999989</c:v>
                </c:pt>
                <c:pt idx="4">
                  <c:v>1</c:v>
                </c:pt>
                <c:pt idx="5">
                  <c:v>1.5</c:v>
                </c:pt>
                <c:pt idx="6">
                  <c:v>1.6999999999999993</c:v>
                </c:pt>
                <c:pt idx="7">
                  <c:v>1.9499999999999993</c:v>
                </c:pt>
                <c:pt idx="8">
                  <c:v>2.0499999999999989</c:v>
                </c:pt>
                <c:pt idx="9">
                  <c:v>2.1999999999999993</c:v>
                </c:pt>
                <c:pt idx="10">
                  <c:v>2.6499999999999986</c:v>
                </c:pt>
                <c:pt idx="11">
                  <c:v>2.5999999999999996</c:v>
                </c:pt>
                <c:pt idx="12">
                  <c:v>2.8999999999999986</c:v>
                </c:pt>
                <c:pt idx="13">
                  <c:v>3.0999999999999996</c:v>
                </c:pt>
                <c:pt idx="14">
                  <c:v>3.1499999999999986</c:v>
                </c:pt>
                <c:pt idx="15">
                  <c:v>3.5500000000000007</c:v>
                </c:pt>
                <c:pt idx="16">
                  <c:v>3.8499999999999979</c:v>
                </c:pt>
                <c:pt idx="17">
                  <c:v>4.0500000000000007</c:v>
                </c:pt>
                <c:pt idx="18">
                  <c:v>4.0999999999999979</c:v>
                </c:pt>
                <c:pt idx="19">
                  <c:v>4.6499999999999986</c:v>
                </c:pt>
                <c:pt idx="20">
                  <c:v>4.6999999999999993</c:v>
                </c:pt>
                <c:pt idx="21">
                  <c:v>4.8499999999999979</c:v>
                </c:pt>
                <c:pt idx="22">
                  <c:v>5.0500000000000007</c:v>
                </c:pt>
                <c:pt idx="23">
                  <c:v>5.1999999999999993</c:v>
                </c:pt>
                <c:pt idx="24">
                  <c:v>5.5999999999999979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'd5L5x1-V15-Vp5-a30-I300-b70'!$Y$4</c:f>
              <c:strCache>
                <c:ptCount val="1"/>
                <c:pt idx="0">
                  <c:v>Δtбак. ср.,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5919595935657099"/>
                  <c:y val="0.2481630332615432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</a:rPr>
                      <a:t>бак.ср.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-2E-06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+ 0,0042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+ 0,0454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'd5L5x1-V15-Vp5-a30-I300-b70'!$C$5:$C$29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'd5L5x1-V15-Vp5-a30-I300-b70'!$Y$5:$Y$29</c:f>
              <c:numCache>
                <c:formatCode>0.00</c:formatCode>
                <c:ptCount val="25"/>
                <c:pt idx="0">
                  <c:v>0</c:v>
                </c:pt>
                <c:pt idx="1">
                  <c:v>3.3333333333333215E-2</c:v>
                </c:pt>
                <c:pt idx="2">
                  <c:v>0.13333333333333286</c:v>
                </c:pt>
                <c:pt idx="3">
                  <c:v>0.13333333333333286</c:v>
                </c:pt>
                <c:pt idx="4">
                  <c:v>0.13333333333333286</c:v>
                </c:pt>
                <c:pt idx="5">
                  <c:v>0.13333333333333286</c:v>
                </c:pt>
                <c:pt idx="6">
                  <c:v>0.13333333333333286</c:v>
                </c:pt>
                <c:pt idx="7">
                  <c:v>0.15000000000000036</c:v>
                </c:pt>
                <c:pt idx="8">
                  <c:v>0.16666666666666785</c:v>
                </c:pt>
                <c:pt idx="9">
                  <c:v>0.16666666666666785</c:v>
                </c:pt>
                <c:pt idx="10">
                  <c:v>0.19999999999999929</c:v>
                </c:pt>
                <c:pt idx="11">
                  <c:v>0.19999999999999929</c:v>
                </c:pt>
                <c:pt idx="12">
                  <c:v>0.21666666666666501</c:v>
                </c:pt>
                <c:pt idx="13">
                  <c:v>0.23333333333333428</c:v>
                </c:pt>
                <c:pt idx="14">
                  <c:v>0.23333333333333428</c:v>
                </c:pt>
                <c:pt idx="15">
                  <c:v>0.23333333333333428</c:v>
                </c:pt>
                <c:pt idx="16">
                  <c:v>0.2666666666666675</c:v>
                </c:pt>
                <c:pt idx="17">
                  <c:v>0.2666666666666675</c:v>
                </c:pt>
                <c:pt idx="18">
                  <c:v>0.2666666666666675</c:v>
                </c:pt>
                <c:pt idx="19">
                  <c:v>0.31666666666666643</c:v>
                </c:pt>
                <c:pt idx="20">
                  <c:v>0.31666666666666643</c:v>
                </c:pt>
                <c:pt idx="21">
                  <c:v>0.3333333333333357</c:v>
                </c:pt>
                <c:pt idx="22">
                  <c:v>0.3333333333333357</c:v>
                </c:pt>
                <c:pt idx="23">
                  <c:v>0.36666666666666714</c:v>
                </c:pt>
                <c:pt idx="24">
                  <c:v>0.38333333333333464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329688"/>
        <c:axId val="528326160"/>
      </c:scatterChart>
      <c:valAx>
        <c:axId val="528329688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4111542723826205"/>
              <c:y val="0.7064206478396853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28326160"/>
        <c:crosses val="autoZero"/>
        <c:crossBetween val="midCat"/>
        <c:majorUnit val="10"/>
      </c:valAx>
      <c:valAx>
        <c:axId val="528326160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840653251676872E-2"/>
              <c:y val="0.1022313978991389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28329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80931175269757949"/>
          <c:y val="0.28185549993202458"/>
          <c:w val="0.18816527200706168"/>
          <c:h val="0.217476376040735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</a:t>
            </a:r>
            <a:r>
              <a:rPr lang="el-GR" b="1">
                <a:latin typeface="Times New Roman" panose="02020603050405020304" pitchFamily="18" charset="0"/>
                <a:cs typeface="Times New Roman" panose="02020603050405020304" pitchFamily="18" charset="0"/>
              </a:rPr>
              <a:t>η</a:t>
            </a:r>
            <a:r>
              <a:rPr lang="uk-UA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ск</a:t>
            </a: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 сонячного колектора впродовж</a:t>
            </a:r>
            <a:r>
              <a:rPr lang="uk-UA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експерименту</a:t>
            </a:r>
            <a:endParaRPr lang="uk-UA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5346795596440419"/>
          <c:y val="2.574921601747216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913212268876111"/>
          <c:y val="0.10141733685478768"/>
          <c:w val="0.82494681260939273"/>
          <c:h val="0.715261977259067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'd5L5x1-V15-Vp5-a30-I300-b70'!$Q$4</c:f>
              <c:strCache>
                <c:ptCount val="1"/>
                <c:pt idx="0">
                  <c:v>ηск (за соняч-ним колек-тором)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0.20452553569585777"/>
                  <c:y val="0.7854227600837789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4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l-GR" sz="1400" b="0" i="0" baseline="0">
                        <a:effectLst/>
                      </a:rPr>
                      <a:t>η</a:t>
                    </a:r>
                    <a:r>
                      <a:rPr lang="uk-UA" sz="1400" b="0" i="0" baseline="-25000">
                        <a:effectLst/>
                      </a:rPr>
                      <a:t>ск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1E-07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- 9E-05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+ 0,0129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- 0,0089</a:t>
                    </a:r>
                    <a:endParaRPr lang="en-US" sz="1400" b="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'd5L5x1-V15-Vp5-a30-I300-b70'!$C$5:$C$29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'd5L5x1-V15-Vp5-a30-I300-b70'!$Q$5:$Q$29</c:f>
              <c:numCache>
                <c:formatCode>0.00</c:formatCode>
                <c:ptCount val="25"/>
                <c:pt idx="0">
                  <c:v>1.6569370971232379E-2</c:v>
                </c:pt>
                <c:pt idx="1">
                  <c:v>4.9708112913696555E-2</c:v>
                </c:pt>
                <c:pt idx="2">
                  <c:v>3.3138741942464169E-2</c:v>
                </c:pt>
                <c:pt idx="3">
                  <c:v>1.6569370971231793E-2</c:v>
                </c:pt>
                <c:pt idx="4">
                  <c:v>3.3138741942464169E-2</c:v>
                </c:pt>
                <c:pt idx="5">
                  <c:v>0.2319711935972498</c:v>
                </c:pt>
                <c:pt idx="6">
                  <c:v>0.48051175816573194</c:v>
                </c:pt>
                <c:pt idx="7">
                  <c:v>0.7787604356479112</c:v>
                </c:pt>
                <c:pt idx="8">
                  <c:v>1.0273010002163929</c:v>
                </c:pt>
                <c:pt idx="9">
                  <c:v>1.2261334518711784</c:v>
                </c:pt>
                <c:pt idx="10">
                  <c:v>1.3421190486698034</c:v>
                </c:pt>
                <c:pt idx="11">
                  <c:v>1.4249659035259647</c:v>
                </c:pt>
                <c:pt idx="12">
                  <c:v>1.524382129353357</c:v>
                </c:pt>
                <c:pt idx="13">
                  <c:v>1.6569370971232145</c:v>
                </c:pt>
                <c:pt idx="14">
                  <c:v>1.7066452100369109</c:v>
                </c:pt>
                <c:pt idx="15">
                  <c:v>1.8060614358643037</c:v>
                </c:pt>
                <c:pt idx="16">
                  <c:v>1.8060614358643037</c:v>
                </c:pt>
                <c:pt idx="17">
                  <c:v>1.723214581008143</c:v>
                </c:pt>
                <c:pt idx="18">
                  <c:v>1.6900758390656792</c:v>
                </c:pt>
                <c:pt idx="19">
                  <c:v>1.6900758390656785</c:v>
                </c:pt>
                <c:pt idx="20">
                  <c:v>1.6735064680944469</c:v>
                </c:pt>
                <c:pt idx="21">
                  <c:v>1.656937097123214</c:v>
                </c:pt>
                <c:pt idx="22">
                  <c:v>1.6569370971232145</c:v>
                </c:pt>
                <c:pt idx="23">
                  <c:v>1.656937097123214</c:v>
                </c:pt>
                <c:pt idx="24">
                  <c:v>1.6735064680944469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326944"/>
        <c:axId val="528327728"/>
      </c:scatterChart>
      <c:valAx>
        <c:axId val="528326944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307517974009258"/>
              <c:y val="0.831250789456770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28327728"/>
        <c:crosses val="autoZero"/>
        <c:crossBetween val="midCat"/>
        <c:majorUnit val="10"/>
      </c:valAx>
      <c:valAx>
        <c:axId val="52832772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ск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6096496860861493E-2"/>
              <c:y val="6.2381555444024586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2832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Миттєва потужність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ск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Вт/м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</a:p>
        </c:rich>
      </c:tx>
      <c:layout>
        <c:manualLayout>
          <c:xMode val="edge"/>
          <c:yMode val="edge"/>
          <c:x val="0.38236451469190358"/>
          <c:y val="3.898738589223376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73671508897137"/>
          <c:y val="0.10906787034652685"/>
          <c:w val="0.82330500918219474"/>
          <c:h val="0.731240506443990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'd5L5x1-V15-Vp5-a30-I300-b70'!$M$4</c:f>
              <c:strCache>
                <c:ptCount val="1"/>
                <c:pt idx="0">
                  <c:v>Миттєва потуж-ність СК Qск,  Вт/м2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940667440630964"/>
                  <c:y val="0.7932604969376723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Q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ск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4E-05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- 0,0257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+ 3,8705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- 2,6813</a:t>
                    </a:r>
                    <a:endParaRPr lang="en-US" sz="1400" b="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'd5L5x1-V15-Vp5-a30-I300-b70'!$C$5:$C$29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'd5L5x1-V15-Vp5-a30-I300-b70'!$M$5:$M$29</c:f>
              <c:numCache>
                <c:formatCode>0</c:formatCode>
                <c:ptCount val="25"/>
                <c:pt idx="0">
                  <c:v>0</c:v>
                </c:pt>
                <c:pt idx="1">
                  <c:v>11.63055555555551</c:v>
                </c:pt>
                <c:pt idx="2">
                  <c:v>46.522222222222041</c:v>
                </c:pt>
                <c:pt idx="3">
                  <c:v>46.522222222222034</c:v>
                </c:pt>
                <c:pt idx="4">
                  <c:v>46.522222222222041</c:v>
                </c:pt>
                <c:pt idx="5">
                  <c:v>46.522222222222041</c:v>
                </c:pt>
                <c:pt idx="6">
                  <c:v>46.522222222222041</c:v>
                </c:pt>
                <c:pt idx="7">
                  <c:v>52.337500000000112</c:v>
                </c:pt>
                <c:pt idx="8">
                  <c:v>58.152777777778191</c:v>
                </c:pt>
                <c:pt idx="9">
                  <c:v>58.152777777778176</c:v>
                </c:pt>
                <c:pt idx="10">
                  <c:v>69.783333333333076</c:v>
                </c:pt>
                <c:pt idx="11">
                  <c:v>69.783333333333076</c:v>
                </c:pt>
                <c:pt idx="12">
                  <c:v>75.598611111110515</c:v>
                </c:pt>
                <c:pt idx="13">
                  <c:v>81.413888888889218</c:v>
                </c:pt>
                <c:pt idx="14">
                  <c:v>81.413888888889204</c:v>
                </c:pt>
                <c:pt idx="15">
                  <c:v>81.413888888889204</c:v>
                </c:pt>
                <c:pt idx="16">
                  <c:v>93.044444444444721</c:v>
                </c:pt>
                <c:pt idx="17">
                  <c:v>93.044444444444721</c:v>
                </c:pt>
                <c:pt idx="18">
                  <c:v>93.044444444444707</c:v>
                </c:pt>
                <c:pt idx="19">
                  <c:v>110.49027777777769</c:v>
                </c:pt>
                <c:pt idx="20">
                  <c:v>110.49027777777768</c:v>
                </c:pt>
                <c:pt idx="21">
                  <c:v>116.30555555555638</c:v>
                </c:pt>
                <c:pt idx="22">
                  <c:v>116.30555555555638</c:v>
                </c:pt>
                <c:pt idx="23">
                  <c:v>127.93611111111127</c:v>
                </c:pt>
                <c:pt idx="24">
                  <c:v>133.75138888888932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325768"/>
        <c:axId val="528333216"/>
      </c:scatterChart>
      <c:valAx>
        <c:axId val="528325768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5042312850299149"/>
              <c:y val="0.8536886896368656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28333216"/>
        <c:crosses val="autoZero"/>
        <c:crossBetween val="midCat"/>
        <c:majorUnit val="10"/>
      </c:valAx>
      <c:valAx>
        <c:axId val="528333216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ск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Вт/м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7.9907385474749636E-3"/>
              <c:y val="4.396751516416549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28325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Миттєва потужність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ск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Вт/м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</a:p>
        </c:rich>
      </c:tx>
      <c:layout>
        <c:manualLayout>
          <c:xMode val="edge"/>
          <c:yMode val="edge"/>
          <c:x val="0.38236451469190358"/>
          <c:y val="3.898738589223376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73671508897137"/>
          <c:y val="0.10906787034652685"/>
          <c:w val="0.82330500918219474"/>
          <c:h val="0.731240506443990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'd5L5x1-V15-Vp4-a50-I500-b10'!$M$4</c:f>
              <c:strCache>
                <c:ptCount val="1"/>
                <c:pt idx="0">
                  <c:v>Миттєва потуж-ність СК Qск,  Вт/м2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0.1940667440630964"/>
                  <c:y val="0.7932604969376723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Q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ск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4E-05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- 0,0257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+ 3,8705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- 2,6813</a:t>
                    </a:r>
                    <a:endParaRPr lang="en-US" sz="1400" b="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'd5L5x1-V15-Vp4-a50-I500-b10'!$C$5:$C$29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'd5L5x1-V15-Vp4-a50-I500-b10'!$M$5:$M$29</c:f>
              <c:numCache>
                <c:formatCode>0</c:formatCode>
                <c:ptCount val="25"/>
                <c:pt idx="0">
                  <c:v>0</c:v>
                </c:pt>
                <c:pt idx="1">
                  <c:v>6.1980050721407066E-13</c:v>
                </c:pt>
                <c:pt idx="2">
                  <c:v>17.445833333332956</c:v>
                </c:pt>
                <c:pt idx="3">
                  <c:v>17.44583333333296</c:v>
                </c:pt>
                <c:pt idx="4">
                  <c:v>29.076388888888474</c:v>
                </c:pt>
                <c:pt idx="5">
                  <c:v>34.891666666667156</c:v>
                </c:pt>
                <c:pt idx="6">
                  <c:v>40.706944444444602</c:v>
                </c:pt>
                <c:pt idx="7">
                  <c:v>98.85972222222216</c:v>
                </c:pt>
                <c:pt idx="8">
                  <c:v>98.85972222222216</c:v>
                </c:pt>
                <c:pt idx="9">
                  <c:v>110.49027777777768</c:v>
                </c:pt>
                <c:pt idx="10">
                  <c:v>116.30555555555512</c:v>
                </c:pt>
                <c:pt idx="11">
                  <c:v>127.93611111111126</c:v>
                </c:pt>
                <c:pt idx="12">
                  <c:v>133.75138888888932</c:v>
                </c:pt>
                <c:pt idx="13">
                  <c:v>145.3819444444442</c:v>
                </c:pt>
                <c:pt idx="14">
                  <c:v>151.19722222222165</c:v>
                </c:pt>
                <c:pt idx="15">
                  <c:v>162.82777777777841</c:v>
                </c:pt>
                <c:pt idx="16">
                  <c:v>168.64305555555583</c:v>
                </c:pt>
                <c:pt idx="17">
                  <c:v>209.35000000000048</c:v>
                </c:pt>
                <c:pt idx="18">
                  <c:v>215.1652777777779</c:v>
                </c:pt>
                <c:pt idx="19">
                  <c:v>232.61111111111086</c:v>
                </c:pt>
                <c:pt idx="20">
                  <c:v>238.42638888888831</c:v>
                </c:pt>
                <c:pt idx="21">
                  <c:v>255.87222222222252</c:v>
                </c:pt>
                <c:pt idx="22">
                  <c:v>261.6875</c:v>
                </c:pt>
                <c:pt idx="23">
                  <c:v>273.3180555555561</c:v>
                </c:pt>
                <c:pt idx="24">
                  <c:v>284.94861111111095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759176"/>
        <c:axId val="602754472"/>
      </c:scatterChart>
      <c:valAx>
        <c:axId val="602759176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5042312850299149"/>
              <c:y val="0.8536886896368656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602754472"/>
        <c:crosses val="autoZero"/>
        <c:crossBetween val="midCat"/>
        <c:majorUnit val="10"/>
      </c:valAx>
      <c:valAx>
        <c:axId val="60275447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ск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Вт/м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7.9907385474749636E-3"/>
              <c:y val="4.396751516416549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602759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Питома теплова потужність ССТ </a:t>
            </a:r>
            <a:r>
              <a:rPr lang="en-US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uk-UA" sz="1400" b="1" i="0" baseline="-25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 Дж/м</a:t>
            </a:r>
            <a:r>
              <a:rPr lang="uk-UA" sz="1400" b="1" i="0" baseline="30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 що 5 хвилин</a:t>
            </a:r>
            <a:endParaRPr lang="uk-UA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932669533536873"/>
          <c:y val="2.082658889760712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17594025864589"/>
          <c:y val="0.11442927587260812"/>
          <c:w val="0.80821608698092473"/>
          <c:h val="0.67620876436636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'd5L5x1-V15-Vp5-a30-I300-b70'!$N$4</c:f>
              <c:strCache>
                <c:ptCount val="1"/>
                <c:pt idx="0">
                  <c:v>Накопичення тепла ССТ Qсст, кДж/м2, що 5 хв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'd5L5x1-V15-Vp5-a30-I300-b70'!$C$5:$C$29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'd5L5x1-V15-Vp5-a30-I300-b70'!$N$5:$N$29</c:f>
              <c:numCache>
                <c:formatCode>0.00</c:formatCode>
                <c:ptCount val="25"/>
                <c:pt idx="0">
                  <c:v>0</c:v>
                </c:pt>
                <c:pt idx="1">
                  <c:v>10.467499999999962</c:v>
                </c:pt>
                <c:pt idx="2">
                  <c:v>31.402499999999893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5.2337500000002608</c:v>
                </c:pt>
                <c:pt idx="8">
                  <c:v>5.2337500000002608</c:v>
                </c:pt>
                <c:pt idx="9">
                  <c:v>0</c:v>
                </c:pt>
                <c:pt idx="10">
                  <c:v>10.467499999999404</c:v>
                </c:pt>
                <c:pt idx="11">
                  <c:v>0</c:v>
                </c:pt>
                <c:pt idx="12">
                  <c:v>5.2337499999997021</c:v>
                </c:pt>
                <c:pt idx="13">
                  <c:v>5.2337500000008186</c:v>
                </c:pt>
                <c:pt idx="14">
                  <c:v>0</c:v>
                </c:pt>
                <c:pt idx="15">
                  <c:v>0</c:v>
                </c:pt>
                <c:pt idx="16">
                  <c:v>10.467499999999962</c:v>
                </c:pt>
                <c:pt idx="17">
                  <c:v>0</c:v>
                </c:pt>
                <c:pt idx="18">
                  <c:v>0</c:v>
                </c:pt>
                <c:pt idx="19">
                  <c:v>15.701249999999666</c:v>
                </c:pt>
                <c:pt idx="20">
                  <c:v>0</c:v>
                </c:pt>
                <c:pt idx="21">
                  <c:v>5.2337500000008186</c:v>
                </c:pt>
                <c:pt idx="22">
                  <c:v>0</c:v>
                </c:pt>
                <c:pt idx="23">
                  <c:v>10.467499999999404</c:v>
                </c:pt>
                <c:pt idx="24">
                  <c:v>5.2337500000002608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321456"/>
        <c:axId val="528322632"/>
      </c:barChart>
      <c:catAx>
        <c:axId val="52832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395414408152164"/>
              <c:y val="0.7960795852560690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28322632"/>
        <c:crosses val="autoZero"/>
        <c:auto val="1"/>
        <c:lblAlgn val="ctr"/>
        <c:lblOffset val="100"/>
        <c:noMultiLvlLbl val="0"/>
      </c:catAx>
      <c:valAx>
        <c:axId val="528322632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Дж/м</a:t>
                </a:r>
                <a:r>
                  <a:rPr lang="uk-UA" sz="1400" b="0" i="0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8.5851275946937991E-3"/>
              <c:y val="3.8337430292255836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2832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ККД ССТ </a:t>
            </a:r>
            <a:r>
              <a:rPr lang="el-GR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η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 в цілому (що 5 хвилин)</a:t>
            </a:r>
          </a:p>
        </c:rich>
      </c:tx>
      <c:layout>
        <c:manualLayout>
          <c:xMode val="edge"/>
          <c:yMode val="edge"/>
          <c:x val="0.38457240904941487"/>
          <c:y val="3.504179723031842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4340443351794091E-2"/>
          <c:y val="0.11053502662164884"/>
          <c:w val="0.8949297755084048"/>
          <c:h val="0.727625214642504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'd5L5x1-V15-Vp5-a30-I300-b70'!$R$4</c:f>
              <c:strCache>
                <c:ptCount val="1"/>
                <c:pt idx="0">
                  <c:v>ηсст в цілому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invertIfNegative val="0"/>
          <c:cat>
            <c:numRef>
              <c:f>'d5L5x1-V15-Vp5-a30-I300-b70'!$C$5:$C$29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'd5L5x1-V15-Vp5-a30-I300-b70'!$R$5:$R$29</c:f>
              <c:numCache>
                <c:formatCode>0.00</c:formatCode>
                <c:ptCount val="25"/>
                <c:pt idx="0" formatCode="General">
                  <c:v>0</c:v>
                </c:pt>
                <c:pt idx="1">
                  <c:v>0.11630555555555513</c:v>
                </c:pt>
                <c:pt idx="2">
                  <c:v>0.34891666666666549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5.8152777777780676E-2</c:v>
                </c:pt>
                <c:pt idx="8">
                  <c:v>5.8152777777780676E-2</c:v>
                </c:pt>
                <c:pt idx="9">
                  <c:v>0</c:v>
                </c:pt>
                <c:pt idx="10">
                  <c:v>0.11630555555554893</c:v>
                </c:pt>
                <c:pt idx="11">
                  <c:v>0</c:v>
                </c:pt>
                <c:pt idx="12">
                  <c:v>5.8152777777774466E-2</c:v>
                </c:pt>
                <c:pt idx="13">
                  <c:v>5.8152777777786872E-2</c:v>
                </c:pt>
                <c:pt idx="14">
                  <c:v>0</c:v>
                </c:pt>
                <c:pt idx="15">
                  <c:v>0</c:v>
                </c:pt>
                <c:pt idx="16">
                  <c:v>0.11630555555555513</c:v>
                </c:pt>
                <c:pt idx="17">
                  <c:v>0</c:v>
                </c:pt>
                <c:pt idx="18">
                  <c:v>0</c:v>
                </c:pt>
                <c:pt idx="19">
                  <c:v>0.17445833333332961</c:v>
                </c:pt>
                <c:pt idx="20">
                  <c:v>0</c:v>
                </c:pt>
                <c:pt idx="21">
                  <c:v>5.8152777777786872E-2</c:v>
                </c:pt>
                <c:pt idx="22">
                  <c:v>0</c:v>
                </c:pt>
                <c:pt idx="23">
                  <c:v>0.11630555555554893</c:v>
                </c:pt>
                <c:pt idx="24">
                  <c:v>5.8152777777780676E-2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8323024"/>
        <c:axId val="528328120"/>
      </c:barChart>
      <c:catAx>
        <c:axId val="52832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5466312780149742"/>
              <c:y val="0.8537004965634207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28328120"/>
        <c:crosses val="autoZero"/>
        <c:auto val="1"/>
        <c:lblAlgn val="ctr"/>
        <c:lblOffset val="100"/>
        <c:noMultiLvlLbl val="1"/>
      </c:catAx>
      <c:valAx>
        <c:axId val="528328120"/>
        <c:scaling>
          <c:orientation val="minMax"/>
          <c:max val="0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478590528882705E-2"/>
              <c:y val="4.33258252527194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2832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Накопичення тепла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кДж/м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баком акумулятором</a:t>
            </a:r>
            <a:r>
              <a:rPr lang="uk-UA" sz="1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впродовж експерименту</a:t>
            </a:r>
            <a:endParaRPr lang="uk-UA" sz="14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4154406236031256"/>
          <c:y val="9.096501139703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615420613312418"/>
          <c:y val="0.15199416687666148"/>
          <c:w val="0.83046697688115267"/>
          <c:h val="0.665710834949904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'd5L5x1-V15-Vp5-a30-I300-b70'!$P$4</c:f>
              <c:strCache>
                <c:ptCount val="1"/>
                <c:pt idx="0">
                  <c:v>Q, кДж/м2, кількість ви-промінюван-ня, що надхо-дила з нако-пиченням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53432509696954433"/>
                  <c:y val="0.7104592014195463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Q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сст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-3E-14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- 9E-13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+ 90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- 90</a:t>
                    </a:r>
                    <a:endParaRPr lang="en-US" sz="1400" b="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cat>
            <c:numRef>
              <c:f>'d5L5x1-V15-Vp5-a30-I300-b70'!$C$5:$C$29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'd5L5x1-V15-Vp5-a30-I300-b70'!$P$5:$P$29</c:f>
              <c:numCache>
                <c:formatCode>0</c:formatCode>
                <c:ptCount val="25"/>
                <c:pt idx="0">
                  <c:v>0</c:v>
                </c:pt>
                <c:pt idx="1">
                  <c:v>90</c:v>
                </c:pt>
                <c:pt idx="2">
                  <c:v>180</c:v>
                </c:pt>
                <c:pt idx="3">
                  <c:v>270</c:v>
                </c:pt>
                <c:pt idx="4">
                  <c:v>360</c:v>
                </c:pt>
                <c:pt idx="5">
                  <c:v>450</c:v>
                </c:pt>
                <c:pt idx="6">
                  <c:v>540</c:v>
                </c:pt>
                <c:pt idx="7">
                  <c:v>630</c:v>
                </c:pt>
                <c:pt idx="8">
                  <c:v>720</c:v>
                </c:pt>
                <c:pt idx="9">
                  <c:v>810</c:v>
                </c:pt>
                <c:pt idx="10">
                  <c:v>900</c:v>
                </c:pt>
                <c:pt idx="11">
                  <c:v>990</c:v>
                </c:pt>
                <c:pt idx="12">
                  <c:v>1080</c:v>
                </c:pt>
                <c:pt idx="13">
                  <c:v>1170</c:v>
                </c:pt>
                <c:pt idx="14">
                  <c:v>1260</c:v>
                </c:pt>
                <c:pt idx="15">
                  <c:v>1350</c:v>
                </c:pt>
                <c:pt idx="16">
                  <c:v>1440</c:v>
                </c:pt>
                <c:pt idx="17">
                  <c:v>1530</c:v>
                </c:pt>
                <c:pt idx="18">
                  <c:v>1620</c:v>
                </c:pt>
                <c:pt idx="19">
                  <c:v>1710</c:v>
                </c:pt>
                <c:pt idx="20">
                  <c:v>1800</c:v>
                </c:pt>
                <c:pt idx="21">
                  <c:v>1890</c:v>
                </c:pt>
                <c:pt idx="22">
                  <c:v>1980</c:v>
                </c:pt>
                <c:pt idx="23">
                  <c:v>2070</c:v>
                </c:pt>
                <c:pt idx="24">
                  <c:v>2160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329296"/>
        <c:axId val="528334784"/>
      </c:barChart>
      <c:catAx>
        <c:axId val="52832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579942695179908"/>
              <c:y val="0.853213786570542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28334784"/>
        <c:crosses val="autoZero"/>
        <c:auto val="1"/>
        <c:lblAlgn val="ctr"/>
        <c:lblOffset val="100"/>
        <c:noMultiLvlLbl val="0"/>
      </c:catAx>
      <c:valAx>
        <c:axId val="528334784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кДж/м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5210782222892647E-3"/>
              <c:y val="7.942541381529053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22225"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2832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ККД ССТ </a:t>
            </a:r>
            <a:r>
              <a:rPr lang="el-GR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η</a:t>
            </a:r>
            <a:r>
              <a:rPr lang="uk-UA" sz="1400" b="1" i="0" u="none" strike="noStrike" baseline="-25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в цілому (за накопиченням теплової енергї в баку акумуляторі)</a:t>
            </a:r>
            <a:endParaRPr lang="uk-UA" sz="14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6636324263228425"/>
          <c:y val="5.527721204632060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8965930538873801E-2"/>
          <c:y val="0.15623852062542198"/>
          <c:w val="0.87689225720062847"/>
          <c:h val="0.683268336273649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'd5L5x1-V15-Vp5-a30-I300-b70'!$S$4</c:f>
              <c:strCache>
                <c:ptCount val="1"/>
                <c:pt idx="0">
                  <c:v>ηсст       (за накопи-ченням)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356272399410359"/>
                  <c:y val="0.7129157853787385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3E-07x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- 5E-05x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+ 0,0064x + 0,1712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'd5L5x1-V15-Vp5-a30-I300-b70'!$C$5:$C$29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'd5L5x1-V15-Vp5-a30-I300-b70'!$S$5:$S$29</c:f>
              <c:numCache>
                <c:formatCode>0.00</c:formatCode>
                <c:ptCount val="25"/>
                <c:pt idx="0" formatCode="General">
                  <c:v>0</c:v>
                </c:pt>
                <c:pt idx="1">
                  <c:v>0.11630555555555513</c:v>
                </c:pt>
                <c:pt idx="2">
                  <c:v>0.23261111111111027</c:v>
                </c:pt>
                <c:pt idx="3">
                  <c:v>0.1550740740740735</c:v>
                </c:pt>
                <c:pt idx="4">
                  <c:v>0.11630555555555513</c:v>
                </c:pt>
                <c:pt idx="5">
                  <c:v>9.304444444444411E-2</c:v>
                </c:pt>
                <c:pt idx="6">
                  <c:v>7.7537037037036752E-2</c:v>
                </c:pt>
                <c:pt idx="7">
                  <c:v>7.4767857142857316E-2</c:v>
                </c:pt>
                <c:pt idx="8">
                  <c:v>7.2690972222222747E-2</c:v>
                </c:pt>
                <c:pt idx="9">
                  <c:v>6.4614197530864656E-2</c:v>
                </c:pt>
                <c:pt idx="10">
                  <c:v>6.97833333333331E-2</c:v>
                </c:pt>
                <c:pt idx="11">
                  <c:v>6.3439393939393726E-2</c:v>
                </c:pt>
                <c:pt idx="12">
                  <c:v>6.2998842592592114E-2</c:v>
                </c:pt>
                <c:pt idx="13">
                  <c:v>6.2626068376068642E-2</c:v>
                </c:pt>
                <c:pt idx="14">
                  <c:v>5.8152777777778018E-2</c:v>
                </c:pt>
                <c:pt idx="15">
                  <c:v>5.4275925925926151E-2</c:v>
                </c:pt>
                <c:pt idx="16">
                  <c:v>5.8152777777777963E-2</c:v>
                </c:pt>
                <c:pt idx="17">
                  <c:v>5.4732026143791024E-2</c:v>
                </c:pt>
                <c:pt idx="18">
                  <c:v>5.1691358024691519E-2</c:v>
                </c:pt>
                <c:pt idx="19">
                  <c:v>5.8152777777777741E-2</c:v>
                </c:pt>
                <c:pt idx="20">
                  <c:v>5.5245138888888858E-2</c:v>
                </c:pt>
                <c:pt idx="21">
                  <c:v>5.5383597883598278E-2</c:v>
                </c:pt>
                <c:pt idx="22">
                  <c:v>5.2866161616161998E-2</c:v>
                </c:pt>
                <c:pt idx="23">
                  <c:v>5.5624396135265777E-2</c:v>
                </c:pt>
                <c:pt idx="24">
                  <c:v>5.5729745370370565E-2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335176"/>
        <c:axId val="528338704"/>
      </c:scatterChart>
      <c:valAx>
        <c:axId val="528335176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482279775662703"/>
              <c:y val="0.8462302854078270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28338704"/>
        <c:crosses val="autoZero"/>
        <c:crossBetween val="midCat"/>
      </c:valAx>
      <c:valAx>
        <c:axId val="528338704"/>
        <c:scaling>
          <c:orientation val="minMax"/>
          <c:max val="0.29000000000000004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75159219596879E-2"/>
              <c:y val="0.1082357560589422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28335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коефіцієнта тепловтрат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K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к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Вт/(м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К),</a:t>
            </a:r>
            <a:r>
              <a:rPr lang="uk-UA" sz="1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сонячного колектора впродовж експерименту</a:t>
            </a:r>
            <a:endParaRPr lang="uk-UA" sz="14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5416202339624843"/>
          <c:y val="3.651767875639413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0863599677159"/>
          <c:y val="0.1459162622607946"/>
          <c:w val="0.83319468469593538"/>
          <c:h val="0.692799802903981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'd5L5x1-V15-Vp5-a30-I300-b70'!$AC$4</c:f>
              <c:strCache>
                <c:ptCount val="1"/>
                <c:pt idx="0">
                  <c:v>Kк', Вт/(м2К)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8.3892150574769356E-2"/>
                  <c:y val="0.745303294234095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uk-UA"/>
                </a:p>
              </c:txPr>
            </c:trendlineLbl>
          </c:trendline>
          <c:xVal>
            <c:numRef>
              <c:f>'d5L5x1-V15-Vp5-a30-I300-b70'!$C$5:$C$29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'd5L5x1-V15-Vp5-a30-I300-b70'!$AC$5:$AC$29</c:f>
              <c:numCache>
                <c:formatCode>0.000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335960"/>
        <c:axId val="528334000"/>
      </c:scatterChart>
      <c:valAx>
        <c:axId val="528335960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569667849136763"/>
              <c:y val="0.8536602096707345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28334000"/>
        <c:crosses val="autoZero"/>
        <c:crossBetween val="midCat"/>
        <c:majorUnit val="10"/>
      </c:valAx>
      <c:valAx>
        <c:axId val="528334000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Вт/(м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К)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6.7319189029117453E-3"/>
              <c:y val="7.0038796852792573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28335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розрахункової інтенсивності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I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ск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Вт/м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сонячного колектора впродовж експерименту</a:t>
            </a:r>
          </a:p>
        </c:rich>
      </c:tx>
      <c:layout>
        <c:manualLayout>
          <c:xMode val="edge"/>
          <c:yMode val="edge"/>
          <c:x val="0.17783594312008602"/>
          <c:y val="4.39585492801874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11799330796509"/>
          <c:y val="0.15820194802586102"/>
          <c:w val="0.85104536239641304"/>
          <c:h val="0.679288014233619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'd5L5x1-V15-Vp5-a30-I300-b70'!$AD$4</c:f>
              <c:strCache>
                <c:ptCount val="1"/>
                <c:pt idx="0">
                  <c:v>I', Вт/м2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0.27297725370965614"/>
                  <c:y val="0.743816266647714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uk-UA"/>
                </a:p>
              </c:txPr>
            </c:trendlineLbl>
          </c:trendline>
          <c:xVal>
            <c:numRef>
              <c:f>'d5L5x1-V15-Vp5-a30-I300-b70'!$C$5:$C$29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'd5L5x1-V15-Vp5-a30-I300-b70'!$AD$5:$AD$29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65.160493827160082</c:v>
                </c:pt>
                <c:pt idx="3">
                  <c:v>64.271604938271196</c:v>
                </c:pt>
                <c:pt idx="4">
                  <c:v>67.827160493826753</c:v>
                </c:pt>
                <c:pt idx="5">
                  <c:v>62.49382716049341</c:v>
                </c:pt>
                <c:pt idx="6">
                  <c:v>64.27160493827121</c:v>
                </c:pt>
                <c:pt idx="7">
                  <c:v>75.416666666666899</c:v>
                </c:pt>
                <c:pt idx="8">
                  <c:v>89.228395061729316</c:v>
                </c:pt>
                <c:pt idx="9">
                  <c:v>89.228395061729273</c:v>
                </c:pt>
                <c:pt idx="10">
                  <c:v>109.74074074074018</c:v>
                </c:pt>
                <c:pt idx="11">
                  <c:v>116.85185185185126</c:v>
                </c:pt>
                <c:pt idx="12">
                  <c:v>126.21913580246782</c:v>
                </c:pt>
                <c:pt idx="13">
                  <c:v>138.2530864197538</c:v>
                </c:pt>
                <c:pt idx="14">
                  <c:v>140.03086419753157</c:v>
                </c:pt>
                <c:pt idx="15">
                  <c:v>135.58641975308711</c:v>
                </c:pt>
                <c:pt idx="16">
                  <c:v>158.76543209876607</c:v>
                </c:pt>
                <c:pt idx="17">
                  <c:v>161.4320987654327</c:v>
                </c:pt>
                <c:pt idx="18">
                  <c:v>163.20987654321047</c:v>
                </c:pt>
                <c:pt idx="19">
                  <c:v>194.86728395061709</c:v>
                </c:pt>
                <c:pt idx="20">
                  <c:v>196.64506172839484</c:v>
                </c:pt>
                <c:pt idx="21">
                  <c:v>209.56790123456977</c:v>
                </c:pt>
                <c:pt idx="22">
                  <c:v>212.23456790123637</c:v>
                </c:pt>
                <c:pt idx="23">
                  <c:v>238.08024691358059</c:v>
                </c:pt>
                <c:pt idx="24">
                  <c:v>246.55864197530963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337528"/>
        <c:axId val="528336744"/>
      </c:scatterChart>
      <c:valAx>
        <c:axId val="528337528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5032484334022937"/>
              <c:y val="0.856041866076183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28336744"/>
        <c:crosses val="autoZero"/>
        <c:crossBetween val="midCat"/>
        <c:majorUnit val="10"/>
      </c:valAx>
      <c:valAx>
        <c:axId val="528336744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ск</a:t>
                </a: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Вт/м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2674810295951528E-3"/>
              <c:y val="8.2811907251845354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2833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Температури теплоносія на вході і виході СК та температура оточуючого середовища впродовж експерименту</a:t>
            </a:r>
          </a:p>
        </c:rich>
      </c:tx>
      <c:layout>
        <c:manualLayout>
          <c:xMode val="edge"/>
          <c:yMode val="edge"/>
          <c:x val="0.12118171607501446"/>
          <c:y val="3.486616609674549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12239915650874"/>
          <c:y val="0.14411720010131038"/>
          <c:w val="0.75368446653038901"/>
          <c:h val="0.624978459081261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'd5L5x1-V15-Vp3-a30-I300-b70'!$D$4</c:f>
              <c:strCache>
                <c:ptCount val="1"/>
                <c:pt idx="0">
                  <c:v>Tin
(287FE6EF05000002)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6679469431049992"/>
                  <c:y val="0.5064018930087065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вх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+ 4E-05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+ 0,0116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+ 12,227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'd5L5x1-V15-Vp3-a30-I300-b70'!$C$5:$C$29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'd5L5x1-V15-Vp3-a30-I300-b70'!$D$5:$D$29</c:f>
              <c:numCache>
                <c:formatCode>General</c:formatCode>
                <c:ptCount val="25"/>
                <c:pt idx="0">
                  <c:v>13.2</c:v>
                </c:pt>
                <c:pt idx="1">
                  <c:v>13.7</c:v>
                </c:pt>
                <c:pt idx="2">
                  <c:v>14.35</c:v>
                </c:pt>
                <c:pt idx="3">
                  <c:v>15</c:v>
                </c:pt>
                <c:pt idx="4">
                  <c:v>15.5</c:v>
                </c:pt>
                <c:pt idx="5">
                  <c:v>16.100000000000001</c:v>
                </c:pt>
                <c:pt idx="6">
                  <c:v>16.45</c:v>
                </c:pt>
                <c:pt idx="7">
                  <c:v>17.05</c:v>
                </c:pt>
                <c:pt idx="8">
                  <c:v>17.350000000000001</c:v>
                </c:pt>
                <c:pt idx="9">
                  <c:v>17.649999999999999</c:v>
                </c:pt>
                <c:pt idx="10">
                  <c:v>18.100000000000001</c:v>
                </c:pt>
                <c:pt idx="11">
                  <c:v>18.350000000000001</c:v>
                </c:pt>
                <c:pt idx="12">
                  <c:v>18.5</c:v>
                </c:pt>
                <c:pt idx="13">
                  <c:v>18.7</c:v>
                </c:pt>
                <c:pt idx="14">
                  <c:v>19.100000000000001</c:v>
                </c:pt>
                <c:pt idx="15">
                  <c:v>19.25</c:v>
                </c:pt>
                <c:pt idx="16">
                  <c:v>19.350000000000001</c:v>
                </c:pt>
                <c:pt idx="17">
                  <c:v>19.5</c:v>
                </c:pt>
                <c:pt idx="18">
                  <c:v>19.649999999999999</c:v>
                </c:pt>
                <c:pt idx="19">
                  <c:v>19.75</c:v>
                </c:pt>
                <c:pt idx="20">
                  <c:v>20.100000000000001</c:v>
                </c:pt>
                <c:pt idx="21">
                  <c:v>20.2</c:v>
                </c:pt>
                <c:pt idx="22">
                  <c:v>20.25</c:v>
                </c:pt>
                <c:pt idx="23">
                  <c:v>20.350000000000001</c:v>
                </c:pt>
                <c:pt idx="24">
                  <c:v>20.399999999999999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'd5L5x1-V15-Vp3-a30-I300-b70'!$E$4</c:f>
              <c:strCache>
                <c:ptCount val="1"/>
                <c:pt idx="0">
                  <c:v>Tout
(283BB0F005000000)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-6.4784219610324628E-2"/>
                  <c:y val="0.6826175574559282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вих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= -2E-09x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5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+ 1E-06x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- 0,0003x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+ 0,0213x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- 0,4783x + 11,675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'd5L5x1-V15-Vp3-a30-I300-b70'!$C$5:$C$29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'd5L5x1-V15-Vp3-a30-I300-b70'!$E$5:$E$29</c:f>
              <c:numCache>
                <c:formatCode>General</c:formatCode>
                <c:ptCount val="25"/>
                <c:pt idx="0">
                  <c:v>15.05</c:v>
                </c:pt>
                <c:pt idx="1">
                  <c:v>15.5</c:v>
                </c:pt>
                <c:pt idx="2">
                  <c:v>16.5</c:v>
                </c:pt>
                <c:pt idx="3">
                  <c:v>17.649999999999999</c:v>
                </c:pt>
                <c:pt idx="4">
                  <c:v>19.25</c:v>
                </c:pt>
                <c:pt idx="5">
                  <c:v>20.55</c:v>
                </c:pt>
                <c:pt idx="6">
                  <c:v>22</c:v>
                </c:pt>
                <c:pt idx="7">
                  <c:v>22.65</c:v>
                </c:pt>
                <c:pt idx="8">
                  <c:v>23.35</c:v>
                </c:pt>
                <c:pt idx="9">
                  <c:v>23.75</c:v>
                </c:pt>
                <c:pt idx="10">
                  <c:v>24.35</c:v>
                </c:pt>
                <c:pt idx="11">
                  <c:v>24.75</c:v>
                </c:pt>
                <c:pt idx="12">
                  <c:v>25.3</c:v>
                </c:pt>
                <c:pt idx="13">
                  <c:v>25.6</c:v>
                </c:pt>
                <c:pt idx="14">
                  <c:v>26</c:v>
                </c:pt>
                <c:pt idx="15">
                  <c:v>26.2</c:v>
                </c:pt>
                <c:pt idx="16">
                  <c:v>26.35</c:v>
                </c:pt>
                <c:pt idx="17">
                  <c:v>26.45</c:v>
                </c:pt>
                <c:pt idx="18">
                  <c:v>26.5</c:v>
                </c:pt>
                <c:pt idx="19">
                  <c:v>26.6</c:v>
                </c:pt>
                <c:pt idx="20">
                  <c:v>26.55</c:v>
                </c:pt>
                <c:pt idx="21">
                  <c:v>26.65</c:v>
                </c:pt>
                <c:pt idx="22">
                  <c:v>27.15</c:v>
                </c:pt>
                <c:pt idx="23">
                  <c:v>27.3</c:v>
                </c:pt>
                <c:pt idx="24">
                  <c:v>27.4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'd5L5x1-V15-Vp3-a30-I300-b70'!$I$4</c:f>
              <c:strCache>
                <c:ptCount val="1"/>
                <c:pt idx="0">
                  <c:v>Tpov1
(28F24BEF0500007D)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0802825815411638"/>
                  <c:y val="0.5247899547979227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пов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9E-06</a:t>
                    </a:r>
                    <a:r>
                      <a:rPr lang="el-GR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- 0,0016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+ 0,118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+ 14,2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'd5L5x1-V15-Vp3-a30-I300-b70'!$C$5:$C$29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'd5L5x1-V15-Vp3-a30-I300-b70'!$I$5:$I$29</c:f>
              <c:numCache>
                <c:formatCode>General</c:formatCode>
                <c:ptCount val="25"/>
                <c:pt idx="0">
                  <c:v>19.7</c:v>
                </c:pt>
                <c:pt idx="1">
                  <c:v>20.75</c:v>
                </c:pt>
                <c:pt idx="2">
                  <c:v>21.3</c:v>
                </c:pt>
                <c:pt idx="3">
                  <c:v>21.6</c:v>
                </c:pt>
                <c:pt idx="4">
                  <c:v>22</c:v>
                </c:pt>
                <c:pt idx="5">
                  <c:v>22.15</c:v>
                </c:pt>
                <c:pt idx="6">
                  <c:v>22.45</c:v>
                </c:pt>
                <c:pt idx="7">
                  <c:v>22.6</c:v>
                </c:pt>
                <c:pt idx="8">
                  <c:v>22.7</c:v>
                </c:pt>
                <c:pt idx="9">
                  <c:v>23.1</c:v>
                </c:pt>
                <c:pt idx="10">
                  <c:v>23.15</c:v>
                </c:pt>
                <c:pt idx="11">
                  <c:v>23.25</c:v>
                </c:pt>
                <c:pt idx="12">
                  <c:v>23.4</c:v>
                </c:pt>
                <c:pt idx="13">
                  <c:v>23.5</c:v>
                </c:pt>
                <c:pt idx="14">
                  <c:v>23.55</c:v>
                </c:pt>
                <c:pt idx="15">
                  <c:v>23.7</c:v>
                </c:pt>
                <c:pt idx="16">
                  <c:v>23.75</c:v>
                </c:pt>
                <c:pt idx="17">
                  <c:v>24.05</c:v>
                </c:pt>
                <c:pt idx="18">
                  <c:v>24.2</c:v>
                </c:pt>
                <c:pt idx="19">
                  <c:v>24.25</c:v>
                </c:pt>
                <c:pt idx="20">
                  <c:v>24.3</c:v>
                </c:pt>
                <c:pt idx="21">
                  <c:v>24.35</c:v>
                </c:pt>
                <c:pt idx="22">
                  <c:v>24.3</c:v>
                </c:pt>
                <c:pt idx="23">
                  <c:v>24.45</c:v>
                </c:pt>
                <c:pt idx="24">
                  <c:v>24.5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340664"/>
        <c:axId val="528337920"/>
      </c:scatterChart>
      <c:valAx>
        <c:axId val="528340664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</a:p>
            </c:rich>
          </c:tx>
          <c:layout>
            <c:manualLayout>
              <c:xMode val="edge"/>
              <c:yMode val="edge"/>
              <c:x val="0.88651271229706274"/>
              <c:y val="0.739191662638689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28337920"/>
        <c:crosses val="autoZero"/>
        <c:crossBetween val="midCat"/>
        <c:majorUnit val="10"/>
      </c:valAx>
      <c:valAx>
        <c:axId val="528337920"/>
        <c:scaling>
          <c:orientation val="minMax"/>
          <c:max val="30"/>
          <c:min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6.0455527236524156E-2"/>
              <c:y val="8.261202063859070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28340664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8744483253458961"/>
          <c:y val="0.29106641553932172"/>
          <c:w val="0.11255530438082048"/>
          <c:h val="0.2798595602431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температури в баку</a:t>
            </a:r>
            <a:r>
              <a:rPr lang="uk-UA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акамуляторі залежно від часу нагріву</a:t>
            </a:r>
            <a:endParaRPr lang="uk-UA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6398019877986603"/>
          <c:y val="2.687987422183542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4206667833502762E-2"/>
          <c:y val="0.12496938913953974"/>
          <c:w val="0.69130867318946176"/>
          <c:h val="0.623180123581792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'd5L5x1-V15-Vp3-a30-I300-b70'!$F$4</c:f>
              <c:strCache>
                <c:ptCount val="1"/>
                <c:pt idx="0">
                  <c:v>Tbak1
(28336BF00500008F)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7139091699714429"/>
                  <c:y val="0.566375896745944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бак1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= 1E-06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+ 0,0002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- 0,0011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+ 12,03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'd5L5x1-V15-Vp3-a30-I300-b70'!$C$5:$C$29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'd5L5x1-V15-Vp3-a30-I300-b70'!$F$5:$F$29</c:f>
              <c:numCache>
                <c:formatCode>General</c:formatCode>
                <c:ptCount val="25"/>
                <c:pt idx="0">
                  <c:v>11.75</c:v>
                </c:pt>
                <c:pt idx="1">
                  <c:v>11.75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12.05</c:v>
                </c:pt>
                <c:pt idx="6">
                  <c:v>12.05</c:v>
                </c:pt>
                <c:pt idx="7">
                  <c:v>12.05</c:v>
                </c:pt>
                <c:pt idx="8">
                  <c:v>12.1</c:v>
                </c:pt>
                <c:pt idx="9">
                  <c:v>12.1</c:v>
                </c:pt>
                <c:pt idx="10">
                  <c:v>12.15</c:v>
                </c:pt>
                <c:pt idx="11">
                  <c:v>12.15</c:v>
                </c:pt>
                <c:pt idx="12">
                  <c:v>12.15</c:v>
                </c:pt>
                <c:pt idx="13">
                  <c:v>12.2</c:v>
                </c:pt>
                <c:pt idx="14">
                  <c:v>12.2</c:v>
                </c:pt>
                <c:pt idx="15">
                  <c:v>12.25</c:v>
                </c:pt>
                <c:pt idx="16">
                  <c:v>12.25</c:v>
                </c:pt>
                <c:pt idx="17">
                  <c:v>12.3</c:v>
                </c:pt>
                <c:pt idx="18">
                  <c:v>12.3</c:v>
                </c:pt>
                <c:pt idx="19">
                  <c:v>12.35</c:v>
                </c:pt>
                <c:pt idx="20">
                  <c:v>12.35</c:v>
                </c:pt>
                <c:pt idx="21">
                  <c:v>12.4</c:v>
                </c:pt>
                <c:pt idx="22">
                  <c:v>12.45</c:v>
                </c:pt>
                <c:pt idx="23">
                  <c:v>12.45</c:v>
                </c:pt>
                <c:pt idx="24">
                  <c:v>12.5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'd5L5x1-V15-Vp3-a30-I300-b70'!$G$4</c:f>
              <c:strCache>
                <c:ptCount val="1"/>
                <c:pt idx="0">
                  <c:v>Tbak2
(288DCEF00500007A)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4487978111847588"/>
                  <c:y val="0.6282043742762080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бак2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-3E-06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+ 0,0035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+ 12,16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'd5L5x1-V15-Vp3-a30-I300-b70'!$C$5:$C$29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'd5L5x1-V15-Vp3-a30-I300-b70'!$G$5:$G$29</c:f>
              <c:numCache>
                <c:formatCode>General</c:formatCode>
                <c:ptCount val="25"/>
                <c:pt idx="0">
                  <c:v>12.05</c:v>
                </c:pt>
                <c:pt idx="1">
                  <c:v>12.1</c:v>
                </c:pt>
                <c:pt idx="2">
                  <c:v>12.1</c:v>
                </c:pt>
                <c:pt idx="3">
                  <c:v>12.15</c:v>
                </c:pt>
                <c:pt idx="4">
                  <c:v>12.15</c:v>
                </c:pt>
                <c:pt idx="5">
                  <c:v>12.2</c:v>
                </c:pt>
                <c:pt idx="6">
                  <c:v>12.2</c:v>
                </c:pt>
                <c:pt idx="7">
                  <c:v>12.25</c:v>
                </c:pt>
                <c:pt idx="8">
                  <c:v>12.3</c:v>
                </c:pt>
                <c:pt idx="9">
                  <c:v>12.35</c:v>
                </c:pt>
                <c:pt idx="10">
                  <c:v>12.4</c:v>
                </c:pt>
                <c:pt idx="11">
                  <c:v>12.4</c:v>
                </c:pt>
                <c:pt idx="12">
                  <c:v>12.45</c:v>
                </c:pt>
                <c:pt idx="13">
                  <c:v>12.5</c:v>
                </c:pt>
                <c:pt idx="14">
                  <c:v>12.55</c:v>
                </c:pt>
                <c:pt idx="15">
                  <c:v>12.55</c:v>
                </c:pt>
                <c:pt idx="16">
                  <c:v>12.6</c:v>
                </c:pt>
                <c:pt idx="17">
                  <c:v>12.65</c:v>
                </c:pt>
                <c:pt idx="18">
                  <c:v>12.7</c:v>
                </c:pt>
                <c:pt idx="19">
                  <c:v>12.75</c:v>
                </c:pt>
                <c:pt idx="20">
                  <c:v>13</c:v>
                </c:pt>
                <c:pt idx="21">
                  <c:v>13.05</c:v>
                </c:pt>
                <c:pt idx="22">
                  <c:v>13.05</c:v>
                </c:pt>
                <c:pt idx="23">
                  <c:v>13.1</c:v>
                </c:pt>
                <c:pt idx="24">
                  <c:v>13.2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'd5L5x1-V15-Vp3-a30-I300-b70'!$H$4</c:f>
              <c:strCache>
                <c:ptCount val="1"/>
                <c:pt idx="0">
                  <c:v>Tbak3
(284EB3F00500003D)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1.6779541433412804E-2"/>
                  <c:y val="0.715969859171139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бак3</a:t>
                    </a:r>
                    <a:r>
                      <a:rPr lang="en-US" baseline="0"/>
                      <a:t> = -9E-12x</a:t>
                    </a:r>
                    <a:r>
                      <a:rPr lang="en-US" baseline="30000"/>
                      <a:t>6</a:t>
                    </a:r>
                    <a:r>
                      <a:rPr lang="en-US" baseline="0"/>
                      <a:t> + 3E-09x</a:t>
                    </a:r>
                    <a:r>
                      <a:rPr lang="en-US" baseline="30000"/>
                      <a:t>5</a:t>
                    </a:r>
                    <a:r>
                      <a:rPr lang="en-US" baseline="0"/>
                      <a:t> - 4E-07x</a:t>
                    </a:r>
                    <a:r>
                      <a:rPr lang="en-US" baseline="30000"/>
                      <a:t>4</a:t>
                    </a:r>
                    <a:r>
                      <a:rPr lang="en-US" baseline="0"/>
                      <a:t> + 3E-05x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- 0,0007x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+ 0,01x + 12,104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'd5L5x1-V15-Vp3-a30-I300-b70'!$C$5:$C$29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'd5L5x1-V15-Vp3-a30-I300-b70'!$H$5:$H$29</c:f>
              <c:numCache>
                <c:formatCode>General</c:formatCode>
                <c:ptCount val="25"/>
                <c:pt idx="0">
                  <c:v>12</c:v>
                </c:pt>
                <c:pt idx="1">
                  <c:v>12.05</c:v>
                </c:pt>
                <c:pt idx="2">
                  <c:v>12.05</c:v>
                </c:pt>
                <c:pt idx="3">
                  <c:v>12.1</c:v>
                </c:pt>
                <c:pt idx="4">
                  <c:v>12.15</c:v>
                </c:pt>
                <c:pt idx="5">
                  <c:v>12.15</c:v>
                </c:pt>
                <c:pt idx="6">
                  <c:v>12.2</c:v>
                </c:pt>
                <c:pt idx="7">
                  <c:v>12.25</c:v>
                </c:pt>
                <c:pt idx="8">
                  <c:v>12.3</c:v>
                </c:pt>
                <c:pt idx="9">
                  <c:v>12.35</c:v>
                </c:pt>
                <c:pt idx="10">
                  <c:v>12.4</c:v>
                </c:pt>
                <c:pt idx="11">
                  <c:v>12.45</c:v>
                </c:pt>
                <c:pt idx="12">
                  <c:v>12.5</c:v>
                </c:pt>
                <c:pt idx="13">
                  <c:v>12.55</c:v>
                </c:pt>
                <c:pt idx="14">
                  <c:v>12.6</c:v>
                </c:pt>
                <c:pt idx="15">
                  <c:v>12.65</c:v>
                </c:pt>
                <c:pt idx="16">
                  <c:v>12.7</c:v>
                </c:pt>
                <c:pt idx="17">
                  <c:v>12.75</c:v>
                </c:pt>
                <c:pt idx="18">
                  <c:v>13</c:v>
                </c:pt>
                <c:pt idx="19">
                  <c:v>13.05</c:v>
                </c:pt>
                <c:pt idx="20">
                  <c:v>13.15</c:v>
                </c:pt>
                <c:pt idx="21">
                  <c:v>13.2</c:v>
                </c:pt>
                <c:pt idx="22">
                  <c:v>13.25</c:v>
                </c:pt>
                <c:pt idx="23">
                  <c:v>13.3</c:v>
                </c:pt>
                <c:pt idx="24">
                  <c:v>13.35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'd5L5x1-V15-Vp3-a30-I300-b70'!$Z$4</c:f>
              <c:strCache>
                <c:ptCount val="1"/>
                <c:pt idx="0">
                  <c:v>tбак. ср., °С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4562840018608919"/>
                  <c:y val="0.6727485843395888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бак.ср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+ 0,0042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+ 12,012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'd5L5x1-V15-Vp3-a30-I300-b70'!$C$5:$C$29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'd5L5x1-V15-Vp3-a30-I300-b70'!$Z$5:$Z$29</c:f>
              <c:numCache>
                <c:formatCode>0.00</c:formatCode>
                <c:ptCount val="25"/>
                <c:pt idx="0">
                  <c:v>11.933333333333332</c:v>
                </c:pt>
                <c:pt idx="1">
                  <c:v>11.966666666666669</c:v>
                </c:pt>
                <c:pt idx="2">
                  <c:v>12.050000000000002</c:v>
                </c:pt>
                <c:pt idx="3">
                  <c:v>12.083333333333334</c:v>
                </c:pt>
                <c:pt idx="4">
                  <c:v>12.1</c:v>
                </c:pt>
                <c:pt idx="5">
                  <c:v>12.133333333333333</c:v>
                </c:pt>
                <c:pt idx="6">
                  <c:v>12.15</c:v>
                </c:pt>
                <c:pt idx="7">
                  <c:v>12.183333333333332</c:v>
                </c:pt>
                <c:pt idx="8">
                  <c:v>12.233333333333334</c:v>
                </c:pt>
                <c:pt idx="9">
                  <c:v>12.266666666666666</c:v>
                </c:pt>
                <c:pt idx="10">
                  <c:v>12.316666666666668</c:v>
                </c:pt>
                <c:pt idx="11">
                  <c:v>12.333333333333334</c:v>
                </c:pt>
                <c:pt idx="12">
                  <c:v>12.366666666666667</c:v>
                </c:pt>
                <c:pt idx="13">
                  <c:v>12.416666666666666</c:v>
                </c:pt>
                <c:pt idx="14">
                  <c:v>12.450000000000001</c:v>
                </c:pt>
                <c:pt idx="15">
                  <c:v>12.483333333333334</c:v>
                </c:pt>
                <c:pt idx="16">
                  <c:v>12.516666666666666</c:v>
                </c:pt>
                <c:pt idx="17">
                  <c:v>12.566666666666668</c:v>
                </c:pt>
                <c:pt idx="18">
                  <c:v>12.666666666666666</c:v>
                </c:pt>
                <c:pt idx="19">
                  <c:v>12.716666666666669</c:v>
                </c:pt>
                <c:pt idx="20">
                  <c:v>12.833333333333334</c:v>
                </c:pt>
                <c:pt idx="21">
                  <c:v>12.883333333333335</c:v>
                </c:pt>
                <c:pt idx="22">
                  <c:v>12.916666666666666</c:v>
                </c:pt>
                <c:pt idx="23">
                  <c:v>12.949999999999998</c:v>
                </c:pt>
                <c:pt idx="24">
                  <c:v>13.016666666666666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339488"/>
        <c:axId val="528339096"/>
      </c:scatterChart>
      <c:valAx>
        <c:axId val="528339488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75526867308063772"/>
              <c:y val="0.775577342880701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28339096"/>
        <c:crosses val="autoZero"/>
        <c:crossBetween val="midCat"/>
        <c:majorUnit val="10"/>
      </c:valAx>
      <c:valAx>
        <c:axId val="528339096"/>
        <c:scaling>
          <c:orientation val="minMax"/>
          <c:max val="13.5"/>
          <c:min val="1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5695572714660506E-2"/>
              <c:y val="5.013442056831526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28339488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77229091491134916"/>
          <c:y val="0.28701750878211413"/>
          <c:w val="0.21907117277003565"/>
          <c:h val="0.4422354686097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Приріст температури теплоносія 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на вході і виході СК та температура оточуючого середовища впродовж експерименту</a:t>
            </a:r>
            <a:endParaRPr lang="uk-UA" sz="1400" b="1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rich>
      </c:tx>
      <c:layout>
        <c:manualLayout>
          <c:xMode val="edge"/>
          <c:yMode val="edge"/>
          <c:x val="0.19876162115091664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044561096529594E-2"/>
          <c:y val="0.12959086413952969"/>
          <c:w val="0.75513572470107904"/>
          <c:h val="0.568059027053164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'd5L5x1-V15-Vp3-a30-I300-b70'!$V$4</c:f>
              <c:strCache>
                <c:ptCount val="1"/>
                <c:pt idx="0">
                  <c:v>Δtвх,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6310613929212847"/>
                  <c:y val="0.5401909531955911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</a:rPr>
                      <a:t>вх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+ 4E-05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+ 0,0116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+ 0,0268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'd5L5x1-V15-Vp3-a30-I300-b70'!$C$5:$C$29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'd5L5x1-V15-Vp3-a30-I300-b70'!$V$5:$V$29</c:f>
              <c:numCache>
                <c:formatCode>0.00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1.1500000000000004</c:v>
                </c:pt>
                <c:pt idx="3">
                  <c:v>1.8000000000000007</c:v>
                </c:pt>
                <c:pt idx="4">
                  <c:v>2.3000000000000007</c:v>
                </c:pt>
                <c:pt idx="5">
                  <c:v>2.9000000000000021</c:v>
                </c:pt>
                <c:pt idx="6">
                  <c:v>3.25</c:v>
                </c:pt>
                <c:pt idx="7">
                  <c:v>3.8500000000000014</c:v>
                </c:pt>
                <c:pt idx="8">
                  <c:v>4.1500000000000021</c:v>
                </c:pt>
                <c:pt idx="9">
                  <c:v>4.4499999999999993</c:v>
                </c:pt>
                <c:pt idx="10">
                  <c:v>4.9000000000000021</c:v>
                </c:pt>
                <c:pt idx="11">
                  <c:v>5.1500000000000021</c:v>
                </c:pt>
                <c:pt idx="12">
                  <c:v>5.3000000000000007</c:v>
                </c:pt>
                <c:pt idx="13">
                  <c:v>5.5</c:v>
                </c:pt>
                <c:pt idx="14">
                  <c:v>5.9000000000000021</c:v>
                </c:pt>
                <c:pt idx="15">
                  <c:v>6.0500000000000007</c:v>
                </c:pt>
                <c:pt idx="16">
                  <c:v>6.1500000000000021</c:v>
                </c:pt>
                <c:pt idx="17">
                  <c:v>6.3000000000000007</c:v>
                </c:pt>
                <c:pt idx="18">
                  <c:v>6.4499999999999993</c:v>
                </c:pt>
                <c:pt idx="19">
                  <c:v>6.5500000000000007</c:v>
                </c:pt>
                <c:pt idx="20">
                  <c:v>6.9000000000000021</c:v>
                </c:pt>
                <c:pt idx="21">
                  <c:v>7</c:v>
                </c:pt>
                <c:pt idx="22">
                  <c:v>7.0500000000000007</c:v>
                </c:pt>
                <c:pt idx="23">
                  <c:v>7.1500000000000021</c:v>
                </c:pt>
                <c:pt idx="24">
                  <c:v>7.1999999999999993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'd5L5x1-V15-Vp3-a30-I300-b70'!$W$4</c:f>
              <c:strCache>
                <c:ptCount val="1"/>
                <c:pt idx="0">
                  <c:v>Δtвих,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-5.1789630177668043E-2"/>
                  <c:y val="0.6648296130320832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</a:rPr>
                      <a:t>вих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= -2E-09x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5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+ 1E-06x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- 0,0003x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+ 0,0213x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- 0,4783x + 2,4749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'd5L5x1-V15-Vp3-a30-I300-b70'!$C$5:$C$29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'd5L5x1-V15-Vp3-a30-I300-b70'!$W$5:$W$29</c:f>
              <c:numCache>
                <c:formatCode>0.00</c:formatCode>
                <c:ptCount val="25"/>
                <c:pt idx="0">
                  <c:v>0</c:v>
                </c:pt>
                <c:pt idx="1">
                  <c:v>0.44999999999999929</c:v>
                </c:pt>
                <c:pt idx="2">
                  <c:v>1.4499999999999993</c:v>
                </c:pt>
                <c:pt idx="3">
                  <c:v>2.5999999999999979</c:v>
                </c:pt>
                <c:pt idx="4">
                  <c:v>4.1999999999999993</c:v>
                </c:pt>
                <c:pt idx="5">
                  <c:v>5.5</c:v>
                </c:pt>
                <c:pt idx="6">
                  <c:v>6.9499999999999993</c:v>
                </c:pt>
                <c:pt idx="7">
                  <c:v>7.5999999999999979</c:v>
                </c:pt>
                <c:pt idx="8">
                  <c:v>8.3000000000000007</c:v>
                </c:pt>
                <c:pt idx="9">
                  <c:v>8.6999999999999993</c:v>
                </c:pt>
                <c:pt idx="10">
                  <c:v>9.3000000000000007</c:v>
                </c:pt>
                <c:pt idx="11">
                  <c:v>9.6999999999999993</c:v>
                </c:pt>
                <c:pt idx="12">
                  <c:v>10.25</c:v>
                </c:pt>
                <c:pt idx="13">
                  <c:v>10.55</c:v>
                </c:pt>
                <c:pt idx="14">
                  <c:v>10.95</c:v>
                </c:pt>
                <c:pt idx="15">
                  <c:v>11.149999999999999</c:v>
                </c:pt>
                <c:pt idx="16">
                  <c:v>11.3</c:v>
                </c:pt>
                <c:pt idx="17">
                  <c:v>11.399999999999999</c:v>
                </c:pt>
                <c:pt idx="18">
                  <c:v>11.45</c:v>
                </c:pt>
                <c:pt idx="19">
                  <c:v>11.55</c:v>
                </c:pt>
                <c:pt idx="20">
                  <c:v>11.5</c:v>
                </c:pt>
                <c:pt idx="21">
                  <c:v>11.599999999999998</c:v>
                </c:pt>
                <c:pt idx="22">
                  <c:v>12.099999999999998</c:v>
                </c:pt>
                <c:pt idx="23">
                  <c:v>12.25</c:v>
                </c:pt>
                <c:pt idx="24">
                  <c:v>12.349999999999998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'd5L5x1-V15-Vp3-a30-I300-b70'!$X$4</c:f>
              <c:strCache>
                <c:ptCount val="1"/>
                <c:pt idx="0">
                  <c:v>Δtпов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11436636099858583"/>
                  <c:y val="0.3374707012329726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Δt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пов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+ 5E-05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- 0,0038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+ 0,1605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+ 0,0059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'd5L5x1-V15-Vp3-a30-I300-b70'!$C$5:$C$29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'd5L5x1-V15-Vp3-a30-I300-b70'!$X$5:$X$29</c:f>
              <c:numCache>
                <c:formatCode>0.00</c:formatCode>
                <c:ptCount val="25"/>
                <c:pt idx="0">
                  <c:v>0</c:v>
                </c:pt>
                <c:pt idx="1">
                  <c:v>1.0500000000000007</c:v>
                </c:pt>
                <c:pt idx="2">
                  <c:v>1.6000000000000014</c:v>
                </c:pt>
                <c:pt idx="3">
                  <c:v>1.9000000000000021</c:v>
                </c:pt>
                <c:pt idx="4">
                  <c:v>2.3000000000000007</c:v>
                </c:pt>
                <c:pt idx="5">
                  <c:v>2.4499999999999993</c:v>
                </c:pt>
                <c:pt idx="6">
                  <c:v>2.75</c:v>
                </c:pt>
                <c:pt idx="7">
                  <c:v>2.9000000000000021</c:v>
                </c:pt>
                <c:pt idx="8">
                  <c:v>3</c:v>
                </c:pt>
                <c:pt idx="9">
                  <c:v>3.4000000000000021</c:v>
                </c:pt>
                <c:pt idx="10">
                  <c:v>3.4499999999999993</c:v>
                </c:pt>
                <c:pt idx="11">
                  <c:v>3.5500000000000007</c:v>
                </c:pt>
                <c:pt idx="12">
                  <c:v>3.6999999999999993</c:v>
                </c:pt>
                <c:pt idx="13">
                  <c:v>3.8000000000000007</c:v>
                </c:pt>
                <c:pt idx="14">
                  <c:v>3.8500000000000014</c:v>
                </c:pt>
                <c:pt idx="15">
                  <c:v>4</c:v>
                </c:pt>
                <c:pt idx="16">
                  <c:v>4.0500000000000007</c:v>
                </c:pt>
                <c:pt idx="17">
                  <c:v>4.3500000000000014</c:v>
                </c:pt>
                <c:pt idx="18">
                  <c:v>4.5</c:v>
                </c:pt>
                <c:pt idx="19">
                  <c:v>4.5500000000000007</c:v>
                </c:pt>
                <c:pt idx="20">
                  <c:v>4.6000000000000014</c:v>
                </c:pt>
                <c:pt idx="21">
                  <c:v>4.6500000000000021</c:v>
                </c:pt>
                <c:pt idx="22">
                  <c:v>4.6000000000000014</c:v>
                </c:pt>
                <c:pt idx="23">
                  <c:v>4.75</c:v>
                </c:pt>
                <c:pt idx="24">
                  <c:v>4.8000000000000007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'd5L5x1-V15-Vp3-a30-I300-b70'!$Y$4</c:f>
              <c:strCache>
                <c:ptCount val="1"/>
                <c:pt idx="0">
                  <c:v>Δtбак. ср.,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5919595935657099"/>
                  <c:y val="0.1354067583358237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</a:rPr>
                      <a:t>бак.ср.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-2E-06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+ 0,0042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+ 0,0454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'd5L5x1-V15-Vp3-a30-I300-b70'!$C$5:$C$29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'd5L5x1-V15-Vp3-a30-I300-b70'!$Y$5:$Y$29</c:f>
              <c:numCache>
                <c:formatCode>0.00</c:formatCode>
                <c:ptCount val="25"/>
                <c:pt idx="0">
                  <c:v>0</c:v>
                </c:pt>
                <c:pt idx="1">
                  <c:v>3.3333333333336768E-2</c:v>
                </c:pt>
                <c:pt idx="2">
                  <c:v>0.11666666666667069</c:v>
                </c:pt>
                <c:pt idx="3">
                  <c:v>0.15000000000000213</c:v>
                </c:pt>
                <c:pt idx="4">
                  <c:v>0.16666666666666785</c:v>
                </c:pt>
                <c:pt idx="5">
                  <c:v>0.20000000000000107</c:v>
                </c:pt>
                <c:pt idx="6">
                  <c:v>0.21666666666666856</c:v>
                </c:pt>
                <c:pt idx="7">
                  <c:v>0.25</c:v>
                </c:pt>
                <c:pt idx="8">
                  <c:v>0.30000000000000249</c:v>
                </c:pt>
                <c:pt idx="9">
                  <c:v>0.33333333333333393</c:v>
                </c:pt>
                <c:pt idx="10">
                  <c:v>0.38333333333333641</c:v>
                </c:pt>
                <c:pt idx="11">
                  <c:v>0.40000000000000213</c:v>
                </c:pt>
                <c:pt idx="12">
                  <c:v>0.43333333333333535</c:v>
                </c:pt>
                <c:pt idx="13">
                  <c:v>0.48333333333333428</c:v>
                </c:pt>
                <c:pt idx="14">
                  <c:v>0.51666666666666927</c:v>
                </c:pt>
                <c:pt idx="15">
                  <c:v>0.55000000000000249</c:v>
                </c:pt>
                <c:pt idx="16">
                  <c:v>0.58333333333333393</c:v>
                </c:pt>
                <c:pt idx="17">
                  <c:v>0.63333333333333641</c:v>
                </c:pt>
                <c:pt idx="18">
                  <c:v>0.73333333333333428</c:v>
                </c:pt>
                <c:pt idx="19">
                  <c:v>0.78333333333333677</c:v>
                </c:pt>
                <c:pt idx="20">
                  <c:v>0.90000000000000213</c:v>
                </c:pt>
                <c:pt idx="21">
                  <c:v>0.95000000000000284</c:v>
                </c:pt>
                <c:pt idx="22">
                  <c:v>0.98333333333333428</c:v>
                </c:pt>
                <c:pt idx="23">
                  <c:v>1.0166666666666657</c:v>
                </c:pt>
                <c:pt idx="24">
                  <c:v>1.0833333333333339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334392"/>
        <c:axId val="528338312"/>
      </c:scatterChart>
      <c:valAx>
        <c:axId val="528334392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4111542723826205"/>
              <c:y val="0.7064206478396853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28338312"/>
        <c:crosses val="autoZero"/>
        <c:crossBetween val="midCat"/>
        <c:majorUnit val="10"/>
      </c:valAx>
      <c:valAx>
        <c:axId val="528338312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840653251676872E-2"/>
              <c:y val="0.1022313978991389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28334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80931175269757949"/>
          <c:y val="0.28185549993202458"/>
          <c:w val="0.18816527200706168"/>
          <c:h val="0.217476376040735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</a:t>
            </a:r>
            <a:r>
              <a:rPr lang="el-GR" b="1">
                <a:latin typeface="Times New Roman" panose="02020603050405020304" pitchFamily="18" charset="0"/>
                <a:cs typeface="Times New Roman" panose="02020603050405020304" pitchFamily="18" charset="0"/>
              </a:rPr>
              <a:t>η</a:t>
            </a:r>
            <a:r>
              <a:rPr lang="uk-UA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ск</a:t>
            </a: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 сонячного колектора впродовж</a:t>
            </a:r>
            <a:r>
              <a:rPr lang="uk-UA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експерименту</a:t>
            </a:r>
            <a:endParaRPr lang="uk-UA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5346795596440419"/>
          <c:y val="2.574921601747216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913212268876111"/>
          <c:y val="0.10141733685478768"/>
          <c:w val="0.82494681260939273"/>
          <c:h val="0.715261977259067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'd5L5x1-V15-Vp3-a30-I300-b70'!$Q$4</c:f>
              <c:strCache>
                <c:ptCount val="1"/>
                <c:pt idx="0">
                  <c:v>ηск (за соняч-ним колек-тором)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0.20452553569585777"/>
                  <c:y val="0.7854227600837789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4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l-GR" sz="1400" b="0" i="0" baseline="0">
                        <a:effectLst/>
                      </a:rPr>
                      <a:t>η</a:t>
                    </a:r>
                    <a:r>
                      <a:rPr lang="uk-UA" sz="1400" b="0" i="0" baseline="-25000">
                        <a:effectLst/>
                      </a:rPr>
                      <a:t>ск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1E-07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- 9E-05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+ 0,0129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- 0,0089</a:t>
                    </a:r>
                    <a:endParaRPr lang="en-US" sz="1400" b="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'd5L5x1-V15-Vp3-a30-I300-b70'!$C$5:$C$29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'd5L5x1-V15-Vp3-a30-I300-b70'!$Q$5:$Q$29</c:f>
              <c:numCache>
                <c:formatCode>0.00</c:formatCode>
                <c:ptCount val="25"/>
                <c:pt idx="0">
                  <c:v>0.17437121085258464</c:v>
                </c:pt>
                <c:pt idx="1">
                  <c:v>0.16965847542413634</c:v>
                </c:pt>
                <c:pt idx="2">
                  <c:v>0.20264762342327394</c:v>
                </c:pt>
                <c:pt idx="3">
                  <c:v>0.24977497770775606</c:v>
                </c:pt>
                <c:pt idx="4">
                  <c:v>0.35345515713361725</c:v>
                </c:pt>
                <c:pt idx="5">
                  <c:v>0.4194334531318924</c:v>
                </c:pt>
                <c:pt idx="6">
                  <c:v>0.52311363255775356</c:v>
                </c:pt>
                <c:pt idx="7">
                  <c:v>0.52782636798620153</c:v>
                </c:pt>
                <c:pt idx="8">
                  <c:v>0.5655282514137876</c:v>
                </c:pt>
                <c:pt idx="9">
                  <c:v>0.5749537222706842</c:v>
                </c:pt>
                <c:pt idx="10">
                  <c:v>0.58909192855602877</c:v>
                </c:pt>
                <c:pt idx="11">
                  <c:v>0.60323013484137333</c:v>
                </c:pt>
                <c:pt idx="12">
                  <c:v>0.64093201826895929</c:v>
                </c:pt>
                <c:pt idx="13">
                  <c:v>0.65035748912585589</c:v>
                </c:pt>
                <c:pt idx="14">
                  <c:v>0.65035748912585567</c:v>
                </c:pt>
                <c:pt idx="15">
                  <c:v>0.65507022455430397</c:v>
                </c:pt>
                <c:pt idx="16">
                  <c:v>0.65978295998275227</c:v>
                </c:pt>
                <c:pt idx="17">
                  <c:v>0.65507022455430397</c:v>
                </c:pt>
                <c:pt idx="18">
                  <c:v>0.64564475369740759</c:v>
                </c:pt>
                <c:pt idx="19">
                  <c:v>0.64564475369740759</c:v>
                </c:pt>
                <c:pt idx="20">
                  <c:v>0.60794287026982163</c:v>
                </c:pt>
                <c:pt idx="21">
                  <c:v>0.60794287026982163</c:v>
                </c:pt>
                <c:pt idx="22">
                  <c:v>0.65035748912585567</c:v>
                </c:pt>
                <c:pt idx="23">
                  <c:v>0.65507022455430397</c:v>
                </c:pt>
                <c:pt idx="24">
                  <c:v>0.65978295998275227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736392"/>
        <c:axId val="415734040"/>
      </c:scatterChart>
      <c:valAx>
        <c:axId val="415736392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307517974009258"/>
              <c:y val="0.831250789456770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15734040"/>
        <c:crosses val="autoZero"/>
        <c:crossBetween val="midCat"/>
        <c:majorUnit val="10"/>
      </c:valAx>
      <c:valAx>
        <c:axId val="415734040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ск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6096496860861493E-2"/>
              <c:y val="6.2381555444024586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15736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Питома теплова потужність ССТ </a:t>
            </a:r>
            <a:r>
              <a:rPr lang="en-US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uk-UA" sz="1400" b="1" i="0" baseline="-25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 Дж/м</a:t>
            </a:r>
            <a:r>
              <a:rPr lang="uk-UA" sz="1400" b="1" i="0" baseline="30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 що 5 хвилин</a:t>
            </a:r>
            <a:endParaRPr lang="uk-UA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932669533536873"/>
          <c:y val="2.082658889760712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17594025864589"/>
          <c:y val="0.11442927587260812"/>
          <c:w val="0.80821608698092473"/>
          <c:h val="0.67620876436636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'd5L5x1-V15-Vp4-a50-I500-b10'!$N$4</c:f>
              <c:strCache>
                <c:ptCount val="1"/>
                <c:pt idx="0">
                  <c:v>Накопичення тепла ССТ Qсст, кДж/м2, що 5 хв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'd5L5x1-V15-Vp4-a50-I500-b10'!$C$5:$C$29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'd5L5x1-V15-Vp4-a50-I500-b10'!$N$5:$N$29</c:f>
              <c:numCache>
                <c:formatCode>0.00</c:formatCode>
                <c:ptCount val="25"/>
                <c:pt idx="0">
                  <c:v>0</c:v>
                </c:pt>
                <c:pt idx="1">
                  <c:v>5.5782045649266371E-13</c:v>
                </c:pt>
                <c:pt idx="2">
                  <c:v>15.701249999999108</c:v>
                </c:pt>
                <c:pt idx="3">
                  <c:v>0</c:v>
                </c:pt>
                <c:pt idx="4">
                  <c:v>10.467499999999962</c:v>
                </c:pt>
                <c:pt idx="5">
                  <c:v>5.2337500000008186</c:v>
                </c:pt>
                <c:pt idx="6">
                  <c:v>5.2337499999997021</c:v>
                </c:pt>
                <c:pt idx="7">
                  <c:v>52.337499999999814</c:v>
                </c:pt>
                <c:pt idx="8">
                  <c:v>0</c:v>
                </c:pt>
                <c:pt idx="9">
                  <c:v>10.467499999999962</c:v>
                </c:pt>
                <c:pt idx="10">
                  <c:v>5.2337499999997021</c:v>
                </c:pt>
                <c:pt idx="11">
                  <c:v>10.467500000000522</c:v>
                </c:pt>
                <c:pt idx="12">
                  <c:v>5.2337500000002608</c:v>
                </c:pt>
                <c:pt idx="13">
                  <c:v>10.467499999999404</c:v>
                </c:pt>
                <c:pt idx="14">
                  <c:v>5.2337499999997021</c:v>
                </c:pt>
                <c:pt idx="15">
                  <c:v>10.467500000001079</c:v>
                </c:pt>
                <c:pt idx="16">
                  <c:v>5.2337499999997021</c:v>
                </c:pt>
                <c:pt idx="17">
                  <c:v>36.636250000000153</c:v>
                </c:pt>
                <c:pt idx="18">
                  <c:v>5.2337499999997021</c:v>
                </c:pt>
                <c:pt idx="19">
                  <c:v>15.701249999999666</c:v>
                </c:pt>
                <c:pt idx="20">
                  <c:v>5.2337499999997021</c:v>
                </c:pt>
                <c:pt idx="21">
                  <c:v>15.701250000000783</c:v>
                </c:pt>
                <c:pt idx="22">
                  <c:v>5.2337499999997021</c:v>
                </c:pt>
                <c:pt idx="23">
                  <c:v>10.467500000000522</c:v>
                </c:pt>
                <c:pt idx="24">
                  <c:v>10.467499999999404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754864"/>
        <c:axId val="602755256"/>
      </c:barChart>
      <c:catAx>
        <c:axId val="60275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395414408152164"/>
              <c:y val="0.7960795852560690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602755256"/>
        <c:crosses val="autoZero"/>
        <c:auto val="1"/>
        <c:lblAlgn val="ctr"/>
        <c:lblOffset val="100"/>
        <c:noMultiLvlLbl val="0"/>
      </c:catAx>
      <c:valAx>
        <c:axId val="602755256"/>
        <c:scaling>
          <c:orientation val="minMax"/>
          <c:max val="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Дж/м</a:t>
                </a:r>
                <a:r>
                  <a:rPr lang="uk-UA" sz="1400" b="0" i="0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8.5851275946937991E-3"/>
              <c:y val="3.8337430292255836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60275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Миттєва потужність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ск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Вт/м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</a:p>
        </c:rich>
      </c:tx>
      <c:layout>
        <c:manualLayout>
          <c:xMode val="edge"/>
          <c:yMode val="edge"/>
          <c:x val="0.38236451469190358"/>
          <c:y val="3.898738589223376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73671508897137"/>
          <c:y val="0.10906787034652685"/>
          <c:w val="0.82330500918219474"/>
          <c:h val="0.731240506443990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'd5L5x1-V15-Vp3-a30-I300-b70'!$M$4</c:f>
              <c:strCache>
                <c:ptCount val="1"/>
                <c:pt idx="0">
                  <c:v>Миттєва потуж-ність СК Qск,  Вт/м2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940667440630964"/>
                  <c:y val="0.7932604969376723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Q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ск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4E-05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- 0,0257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+ 3,8705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- 2,6813</a:t>
                    </a:r>
                    <a:endParaRPr lang="en-US" sz="1400" b="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'd5L5x1-V15-Vp3-a30-I300-b70'!$C$5:$C$29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'd5L5x1-V15-Vp3-a30-I300-b70'!$M$5:$M$29</c:f>
              <c:numCache>
                <c:formatCode>0</c:formatCode>
                <c:ptCount val="25"/>
                <c:pt idx="0">
                  <c:v>0</c:v>
                </c:pt>
                <c:pt idx="1">
                  <c:v>11.630555555556752</c:v>
                </c:pt>
                <c:pt idx="2">
                  <c:v>40.706944444445838</c:v>
                </c:pt>
                <c:pt idx="3">
                  <c:v>52.33750000000073</c:v>
                </c:pt>
                <c:pt idx="4">
                  <c:v>58.152777777778191</c:v>
                </c:pt>
                <c:pt idx="5">
                  <c:v>69.783333333333687</c:v>
                </c:pt>
                <c:pt idx="6">
                  <c:v>75.598611111111751</c:v>
                </c:pt>
                <c:pt idx="7">
                  <c:v>87.229166666666657</c:v>
                </c:pt>
                <c:pt idx="8">
                  <c:v>104.67500000000086</c:v>
                </c:pt>
                <c:pt idx="9">
                  <c:v>116.30555555555574</c:v>
                </c:pt>
                <c:pt idx="10">
                  <c:v>133.75138888888995</c:v>
                </c:pt>
                <c:pt idx="11">
                  <c:v>139.5666666666674</c:v>
                </c:pt>
                <c:pt idx="12">
                  <c:v>151.19722222222288</c:v>
                </c:pt>
                <c:pt idx="13">
                  <c:v>168.64305555555583</c:v>
                </c:pt>
                <c:pt idx="14">
                  <c:v>180.27361111111199</c:v>
                </c:pt>
                <c:pt idx="15">
                  <c:v>191.90416666666749</c:v>
                </c:pt>
                <c:pt idx="16">
                  <c:v>203.5347222222224</c:v>
                </c:pt>
                <c:pt idx="17">
                  <c:v>220.98055555555661</c:v>
                </c:pt>
                <c:pt idx="18">
                  <c:v>255.87222222222252</c:v>
                </c:pt>
                <c:pt idx="19">
                  <c:v>273.31805555555673</c:v>
                </c:pt>
                <c:pt idx="20">
                  <c:v>314.02500000000072</c:v>
                </c:pt>
                <c:pt idx="21">
                  <c:v>331.47083333333427</c:v>
                </c:pt>
                <c:pt idx="22">
                  <c:v>343.10138888888918</c:v>
                </c:pt>
                <c:pt idx="23">
                  <c:v>354.73194444444403</c:v>
                </c:pt>
                <c:pt idx="24">
                  <c:v>377.99305555555577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737568"/>
        <c:axId val="415726984"/>
      </c:scatterChart>
      <c:valAx>
        <c:axId val="415737568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5042312850299149"/>
              <c:y val="0.8536886896368656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15726984"/>
        <c:crosses val="autoZero"/>
        <c:crossBetween val="midCat"/>
        <c:majorUnit val="10"/>
      </c:valAx>
      <c:valAx>
        <c:axId val="415726984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ск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Вт/м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7.9907385474749636E-3"/>
              <c:y val="4.396751516416549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1573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Питома теплова потужність ССТ </a:t>
            </a:r>
            <a:r>
              <a:rPr lang="en-US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uk-UA" sz="1400" b="1" i="0" baseline="-25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 Дж/м</a:t>
            </a:r>
            <a:r>
              <a:rPr lang="uk-UA" sz="1400" b="1" i="0" baseline="30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 що 5 хвилин</a:t>
            </a:r>
            <a:endParaRPr lang="uk-UA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932669533536873"/>
          <c:y val="2.082658889760712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17594025864589"/>
          <c:y val="0.11442927587260812"/>
          <c:w val="0.80821608698092473"/>
          <c:h val="0.67620876436636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'd5L5x1-V15-Vp3-a30-I300-b70'!$N$4</c:f>
              <c:strCache>
                <c:ptCount val="1"/>
                <c:pt idx="0">
                  <c:v>Накопичення тепла ССТ Qсст, кДж/м2, що 5 хв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'd5L5x1-V15-Vp3-a30-I300-b70'!$C$5:$C$29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'd5L5x1-V15-Vp3-a30-I300-b70'!$N$5:$N$29</c:f>
              <c:numCache>
                <c:formatCode>0.00</c:formatCode>
                <c:ptCount val="25"/>
                <c:pt idx="0">
                  <c:v>0</c:v>
                </c:pt>
                <c:pt idx="1">
                  <c:v>10.467500000001079</c:v>
                </c:pt>
                <c:pt idx="2">
                  <c:v>26.168750000000188</c:v>
                </c:pt>
                <c:pt idx="3">
                  <c:v>10.467499999999404</c:v>
                </c:pt>
                <c:pt idx="4">
                  <c:v>5.2337499999997021</c:v>
                </c:pt>
                <c:pt idx="5">
                  <c:v>10.467499999999962</c:v>
                </c:pt>
                <c:pt idx="6">
                  <c:v>5.2337500000002608</c:v>
                </c:pt>
                <c:pt idx="7">
                  <c:v>10.467499999999404</c:v>
                </c:pt>
                <c:pt idx="8">
                  <c:v>15.701250000000783</c:v>
                </c:pt>
                <c:pt idx="9">
                  <c:v>10.467499999999404</c:v>
                </c:pt>
                <c:pt idx="10">
                  <c:v>15.701250000000783</c:v>
                </c:pt>
                <c:pt idx="11">
                  <c:v>5.2337499999997021</c:v>
                </c:pt>
                <c:pt idx="12">
                  <c:v>10.467499999999962</c:v>
                </c:pt>
                <c:pt idx="13">
                  <c:v>15.701249999999666</c:v>
                </c:pt>
                <c:pt idx="14">
                  <c:v>10.467500000000522</c:v>
                </c:pt>
                <c:pt idx="15">
                  <c:v>10.467499999999962</c:v>
                </c:pt>
                <c:pt idx="16">
                  <c:v>10.467499999999404</c:v>
                </c:pt>
                <c:pt idx="17">
                  <c:v>15.701250000000783</c:v>
                </c:pt>
                <c:pt idx="18">
                  <c:v>31.402499999999332</c:v>
                </c:pt>
                <c:pt idx="19">
                  <c:v>15.701250000000783</c:v>
                </c:pt>
                <c:pt idx="20">
                  <c:v>36.636249999999592</c:v>
                </c:pt>
                <c:pt idx="21">
                  <c:v>15.701250000000224</c:v>
                </c:pt>
                <c:pt idx="22">
                  <c:v>10.467499999999404</c:v>
                </c:pt>
                <c:pt idx="23">
                  <c:v>10.467499999999404</c:v>
                </c:pt>
                <c:pt idx="24">
                  <c:v>20.935000000000485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729336"/>
        <c:axId val="415731688"/>
      </c:barChart>
      <c:catAx>
        <c:axId val="415729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395414408152164"/>
              <c:y val="0.7960795852560690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15731688"/>
        <c:crosses val="autoZero"/>
        <c:auto val="1"/>
        <c:lblAlgn val="ctr"/>
        <c:lblOffset val="100"/>
        <c:noMultiLvlLbl val="0"/>
      </c:catAx>
      <c:valAx>
        <c:axId val="415731688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Дж/м</a:t>
                </a:r>
                <a:r>
                  <a:rPr lang="uk-UA" sz="1400" b="0" i="0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8.5851275946937991E-3"/>
              <c:y val="3.8337430292255836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15729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ККД ССТ </a:t>
            </a:r>
            <a:r>
              <a:rPr lang="el-GR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η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 в цілому (що 5 хвилин)</a:t>
            </a:r>
          </a:p>
        </c:rich>
      </c:tx>
      <c:layout>
        <c:manualLayout>
          <c:xMode val="edge"/>
          <c:yMode val="edge"/>
          <c:x val="0.38457240904941487"/>
          <c:y val="3.504179723031842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4340443351794091E-2"/>
          <c:y val="0.11053502662164884"/>
          <c:w val="0.8949297755084048"/>
          <c:h val="0.727625214642504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'd5L5x1-V15-Vp3-a30-I300-b70'!$R$4</c:f>
              <c:strCache>
                <c:ptCount val="1"/>
                <c:pt idx="0">
                  <c:v>ηсст в цілому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invertIfNegative val="0"/>
          <c:cat>
            <c:numRef>
              <c:f>'d5L5x1-V15-Vp3-a30-I300-b70'!$C$5:$C$29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'd5L5x1-V15-Vp3-a30-I300-b70'!$R$5:$R$29</c:f>
              <c:numCache>
                <c:formatCode>0.00</c:formatCode>
                <c:ptCount val="25"/>
                <c:pt idx="0" formatCode="General">
                  <c:v>0</c:v>
                </c:pt>
                <c:pt idx="1">
                  <c:v>0.11630555555556754</c:v>
                </c:pt>
                <c:pt idx="2">
                  <c:v>0.29076388888889099</c:v>
                </c:pt>
                <c:pt idx="3">
                  <c:v>0.11630555555554893</c:v>
                </c:pt>
                <c:pt idx="4">
                  <c:v>5.8152777777774466E-2</c:v>
                </c:pt>
                <c:pt idx="5">
                  <c:v>0.11630555555555513</c:v>
                </c:pt>
                <c:pt idx="6">
                  <c:v>5.8152777777780676E-2</c:v>
                </c:pt>
                <c:pt idx="7">
                  <c:v>0.11630555555554893</c:v>
                </c:pt>
                <c:pt idx="8">
                  <c:v>0.17445833333334204</c:v>
                </c:pt>
                <c:pt idx="9">
                  <c:v>0.11630555555554893</c:v>
                </c:pt>
                <c:pt idx="10">
                  <c:v>0.17445833333334204</c:v>
                </c:pt>
                <c:pt idx="11">
                  <c:v>5.8152777777774466E-2</c:v>
                </c:pt>
                <c:pt idx="12">
                  <c:v>0.11630555555555513</c:v>
                </c:pt>
                <c:pt idx="13">
                  <c:v>0.17445833333332961</c:v>
                </c:pt>
                <c:pt idx="14">
                  <c:v>0.11630555555556135</c:v>
                </c:pt>
                <c:pt idx="15">
                  <c:v>0.11630555555555513</c:v>
                </c:pt>
                <c:pt idx="16">
                  <c:v>0.11630555555554893</c:v>
                </c:pt>
                <c:pt idx="17">
                  <c:v>0.17445833333334204</c:v>
                </c:pt>
                <c:pt idx="18">
                  <c:v>0.34891666666665921</c:v>
                </c:pt>
                <c:pt idx="19">
                  <c:v>0.17445833333334204</c:v>
                </c:pt>
                <c:pt idx="20">
                  <c:v>0.40706944444443993</c:v>
                </c:pt>
                <c:pt idx="21">
                  <c:v>0.17445833333333582</c:v>
                </c:pt>
                <c:pt idx="22">
                  <c:v>0.11630555555554893</c:v>
                </c:pt>
                <c:pt idx="23">
                  <c:v>0.11630555555554893</c:v>
                </c:pt>
                <c:pt idx="24">
                  <c:v>0.23261111111111649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5737960"/>
        <c:axId val="415732080"/>
      </c:barChart>
      <c:catAx>
        <c:axId val="415737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5466312780149742"/>
              <c:y val="0.8537004965634207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15732080"/>
        <c:crosses val="autoZero"/>
        <c:auto val="1"/>
        <c:lblAlgn val="ctr"/>
        <c:lblOffset val="100"/>
        <c:noMultiLvlLbl val="1"/>
      </c:catAx>
      <c:valAx>
        <c:axId val="415732080"/>
        <c:scaling>
          <c:orientation val="minMax"/>
          <c:max val="0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478590528882705E-2"/>
              <c:y val="4.33258252527194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15737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Накопичення тепла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кДж/м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баком акумулятором</a:t>
            </a:r>
            <a:r>
              <a:rPr lang="uk-UA" sz="1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впродовж експерименту</a:t>
            </a:r>
            <a:endParaRPr lang="uk-UA" sz="14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4154406236031256"/>
          <c:y val="9.096501139703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615420613312418"/>
          <c:y val="0.15199416687666148"/>
          <c:w val="0.83046697688115267"/>
          <c:h val="0.665710834949904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'd5L5x1-V15-Vp3-a30-I300-b70'!$P$4</c:f>
              <c:strCache>
                <c:ptCount val="1"/>
                <c:pt idx="0">
                  <c:v>Q, кДж/м2, кількість ви-промінюван-ня, що надхо-дила з нако-пиченням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53432509696954433"/>
                  <c:y val="0.7104592014195463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Q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сст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-3E-14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- 9E-13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+ 90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- 90</a:t>
                    </a:r>
                    <a:endParaRPr lang="en-US" sz="1400" b="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cat>
            <c:numRef>
              <c:f>'d5L5x1-V15-Vp3-a30-I300-b70'!$C$5:$C$29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'd5L5x1-V15-Vp3-a30-I300-b70'!$P$5:$P$29</c:f>
              <c:numCache>
                <c:formatCode>0</c:formatCode>
                <c:ptCount val="25"/>
                <c:pt idx="0">
                  <c:v>0</c:v>
                </c:pt>
                <c:pt idx="1">
                  <c:v>90</c:v>
                </c:pt>
                <c:pt idx="2">
                  <c:v>180</c:v>
                </c:pt>
                <c:pt idx="3">
                  <c:v>270</c:v>
                </c:pt>
                <c:pt idx="4">
                  <c:v>360</c:v>
                </c:pt>
                <c:pt idx="5">
                  <c:v>450</c:v>
                </c:pt>
                <c:pt idx="6">
                  <c:v>540</c:v>
                </c:pt>
                <c:pt idx="7">
                  <c:v>630</c:v>
                </c:pt>
                <c:pt idx="8">
                  <c:v>720</c:v>
                </c:pt>
                <c:pt idx="9">
                  <c:v>810</c:v>
                </c:pt>
                <c:pt idx="10">
                  <c:v>900</c:v>
                </c:pt>
                <c:pt idx="11">
                  <c:v>990</c:v>
                </c:pt>
                <c:pt idx="12">
                  <c:v>1080</c:v>
                </c:pt>
                <c:pt idx="13">
                  <c:v>1170</c:v>
                </c:pt>
                <c:pt idx="14">
                  <c:v>1260</c:v>
                </c:pt>
                <c:pt idx="15">
                  <c:v>1350</c:v>
                </c:pt>
                <c:pt idx="16">
                  <c:v>1440</c:v>
                </c:pt>
                <c:pt idx="17">
                  <c:v>1530</c:v>
                </c:pt>
                <c:pt idx="18">
                  <c:v>1620</c:v>
                </c:pt>
                <c:pt idx="19">
                  <c:v>1710</c:v>
                </c:pt>
                <c:pt idx="20">
                  <c:v>1800</c:v>
                </c:pt>
                <c:pt idx="21">
                  <c:v>1890</c:v>
                </c:pt>
                <c:pt idx="22">
                  <c:v>1980</c:v>
                </c:pt>
                <c:pt idx="23">
                  <c:v>2070</c:v>
                </c:pt>
                <c:pt idx="24">
                  <c:v>2160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727376"/>
        <c:axId val="415734432"/>
      </c:barChart>
      <c:catAx>
        <c:axId val="41572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579942695179908"/>
              <c:y val="0.853213786570542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15734432"/>
        <c:crosses val="autoZero"/>
        <c:auto val="1"/>
        <c:lblAlgn val="ctr"/>
        <c:lblOffset val="100"/>
        <c:noMultiLvlLbl val="0"/>
      </c:catAx>
      <c:valAx>
        <c:axId val="415734432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кДж/м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5210782222892647E-3"/>
              <c:y val="7.942541381529053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22225"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1572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ККД ССТ </a:t>
            </a:r>
            <a:r>
              <a:rPr lang="el-GR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η</a:t>
            </a:r>
            <a:r>
              <a:rPr lang="uk-UA" sz="1400" b="1" i="0" u="none" strike="noStrike" baseline="-25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в цілому (за накопиченням теплової енергї в баку акумуляторі)</a:t>
            </a:r>
            <a:endParaRPr lang="uk-UA" sz="14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6636324263228425"/>
          <c:y val="5.527721204632060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8965930538873801E-2"/>
          <c:y val="0.15623852062542198"/>
          <c:w val="0.87689225720062847"/>
          <c:h val="0.683268336273649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'd5L5x1-V15-Vp3-a30-I300-b70'!$S$4</c:f>
              <c:strCache>
                <c:ptCount val="1"/>
                <c:pt idx="0">
                  <c:v>ηсст       (за накопи-ченням)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0.2356272399410359"/>
                  <c:y val="0.7129157853787385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3E-07x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- 5E-05x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+ 0,0064x + 0,1712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'd5L5x1-V15-Vp3-a30-I300-b70'!$C$5:$C$29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'd5L5x1-V15-Vp3-a30-I300-b70'!$S$5:$S$29</c:f>
              <c:numCache>
                <c:formatCode>0.00</c:formatCode>
                <c:ptCount val="25"/>
                <c:pt idx="0" formatCode="General">
                  <c:v>0</c:v>
                </c:pt>
                <c:pt idx="1">
                  <c:v>0.11630555555556756</c:v>
                </c:pt>
                <c:pt idx="2">
                  <c:v>0.20353472222222924</c:v>
                </c:pt>
                <c:pt idx="3">
                  <c:v>0.17445833333333582</c:v>
                </c:pt>
                <c:pt idx="4">
                  <c:v>0.14538194444444549</c:v>
                </c:pt>
                <c:pt idx="5">
                  <c:v>0.13956666666666742</c:v>
                </c:pt>
                <c:pt idx="6">
                  <c:v>0.12599768518518628</c:v>
                </c:pt>
                <c:pt idx="7">
                  <c:v>0.12461309523809525</c:v>
                </c:pt>
                <c:pt idx="8">
                  <c:v>0.13084375000000109</c:v>
                </c:pt>
                <c:pt idx="9">
                  <c:v>0.12922839506172862</c:v>
                </c:pt>
                <c:pt idx="10">
                  <c:v>0.13375138888888999</c:v>
                </c:pt>
                <c:pt idx="11">
                  <c:v>0.12687878787878856</c:v>
                </c:pt>
                <c:pt idx="12">
                  <c:v>0.12599768518518578</c:v>
                </c:pt>
                <c:pt idx="13">
                  <c:v>0.12972542735042761</c:v>
                </c:pt>
                <c:pt idx="14">
                  <c:v>0.12876686507936574</c:v>
                </c:pt>
                <c:pt idx="15">
                  <c:v>0.12793611111111169</c:v>
                </c:pt>
                <c:pt idx="16">
                  <c:v>0.127209201388889</c:v>
                </c:pt>
                <c:pt idx="17">
                  <c:v>0.12998856209150392</c:v>
                </c:pt>
                <c:pt idx="18">
                  <c:v>0.14215123456790144</c:v>
                </c:pt>
                <c:pt idx="19">
                  <c:v>0.14385160818713516</c:v>
                </c:pt>
                <c:pt idx="20">
                  <c:v>0.15701250000000039</c:v>
                </c:pt>
                <c:pt idx="21">
                  <c:v>0.15784325396825444</c:v>
                </c:pt>
                <c:pt idx="22">
                  <c:v>0.15595517676767692</c:v>
                </c:pt>
                <c:pt idx="23">
                  <c:v>0.15423128019323659</c:v>
                </c:pt>
                <c:pt idx="24">
                  <c:v>0.1574971064814816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725808"/>
        <c:axId val="415732472"/>
      </c:scatterChart>
      <c:valAx>
        <c:axId val="415725808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482279775662703"/>
              <c:y val="0.8462302854078270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15732472"/>
        <c:crosses val="autoZero"/>
        <c:crossBetween val="midCat"/>
      </c:valAx>
      <c:valAx>
        <c:axId val="415732472"/>
        <c:scaling>
          <c:orientation val="minMax"/>
          <c:max val="0.19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75159219596879E-2"/>
              <c:y val="0.1082357560589422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1572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коефіцієнта тепловтрат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K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к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Вт/(м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К),</a:t>
            </a:r>
            <a:r>
              <a:rPr lang="uk-UA" sz="1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сонячного колектора впродовж експерименту</a:t>
            </a:r>
            <a:endParaRPr lang="uk-UA" sz="14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5416202339624843"/>
          <c:y val="3.651767875639413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0863599677159"/>
          <c:y val="0.1459162622607946"/>
          <c:w val="0.83319468469593538"/>
          <c:h val="0.692799802903981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'd5L5x1-V15-Vp3-a30-I300-b70'!$AC$4</c:f>
              <c:strCache>
                <c:ptCount val="1"/>
                <c:pt idx="0">
                  <c:v>Kк', Вт/(м2К)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8.3892150574769356E-2"/>
                  <c:y val="0.745303294234095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uk-UA"/>
                </a:p>
              </c:txPr>
            </c:trendlineLbl>
          </c:trendline>
          <c:xVal>
            <c:numRef>
              <c:f>'d5L5x1-V15-Vp3-a30-I300-b70'!$C$5:$C$29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'd5L5x1-V15-Vp3-a30-I300-b70'!$AC$5:$AC$29</c:f>
              <c:numCache>
                <c:formatCode>0.000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0.93197278911579662</c:v>
                </c:pt>
                <c:pt idx="12">
                  <c:v>3.3055555555556899</c:v>
                </c:pt>
                <c:pt idx="13">
                  <c:v>7.0089699074074643</c:v>
                </c:pt>
                <c:pt idx="14">
                  <c:v>10.173845193508313</c:v>
                </c:pt>
                <c:pt idx="15">
                  <c:v>12.787453183520787</c:v>
                </c:pt>
                <c:pt idx="16">
                  <c:v>15.576073232323278</c:v>
                </c:pt>
                <c:pt idx="17">
                  <c:v>18.896825396825626</c:v>
                </c:pt>
                <c:pt idx="18">
                  <c:v>26.565323565323627</c:v>
                </c:pt>
                <c:pt idx="19">
                  <c:v>30.737345679012606</c:v>
                </c:pt>
                <c:pt idx="20">
                  <c:v>42.625000000000178</c:v>
                </c:pt>
                <c:pt idx="21">
                  <c:v>47.342369477911845</c:v>
                </c:pt>
                <c:pt idx="22">
                  <c:v>51.383058984910896</c:v>
                </c:pt>
                <c:pt idx="23">
                  <c:v>53.59315718157174</c:v>
                </c:pt>
                <c:pt idx="24">
                  <c:v>59.266598915989192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726200"/>
        <c:axId val="415735608"/>
      </c:scatterChart>
      <c:valAx>
        <c:axId val="415726200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569667849136763"/>
              <c:y val="0.8536602096707345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15735608"/>
        <c:crosses val="autoZero"/>
        <c:crossBetween val="midCat"/>
        <c:majorUnit val="10"/>
      </c:valAx>
      <c:valAx>
        <c:axId val="415735608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Вт/(м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К)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6.7319189029117453E-3"/>
              <c:y val="7.0038796852792573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15726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розрахункової інтенсивності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I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ск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Вт/м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сонячного колектора впродовж експерименту</a:t>
            </a:r>
          </a:p>
        </c:rich>
      </c:tx>
      <c:layout>
        <c:manualLayout>
          <c:xMode val="edge"/>
          <c:yMode val="edge"/>
          <c:x val="0.17783594312008602"/>
          <c:y val="4.39585492801874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11799330796509"/>
          <c:y val="0.15820194802586102"/>
          <c:w val="0.85104536239641304"/>
          <c:h val="0.679288014233619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'd5L5x1-V15-Vp3-a30-I300-b70'!$AD$4</c:f>
              <c:strCache>
                <c:ptCount val="1"/>
                <c:pt idx="0">
                  <c:v>I', Вт/м2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0.27297725370965614"/>
                  <c:y val="0.743816266647714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uk-UA"/>
                </a:p>
              </c:txPr>
            </c:trendlineLbl>
          </c:trendline>
          <c:xVal>
            <c:numRef>
              <c:f>'d5L5x1-V15-Vp3-a30-I300-b70'!$C$5:$C$29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'd5L5x1-V15-Vp3-a30-I300-b70'!$AD$5:$AD$29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13.672839506173757</c:v>
                </c:pt>
                <c:pt idx="5">
                  <c:v>47.51851851851935</c:v>
                </c:pt>
                <c:pt idx="6">
                  <c:v>61.330246913581668</c:v>
                </c:pt>
                <c:pt idx="7">
                  <c:v>95.175925925925895</c:v>
                </c:pt>
                <c:pt idx="8">
                  <c:v>137.50000000000196</c:v>
                </c:pt>
                <c:pt idx="9">
                  <c:v>161.56790123456827</c:v>
                </c:pt>
                <c:pt idx="10">
                  <c:v>207.44753086419993</c:v>
                </c:pt>
                <c:pt idx="11">
                  <c:v>223.03703703703869</c:v>
                </c:pt>
                <c:pt idx="12">
                  <c:v>248.88271604938419</c:v>
                </c:pt>
                <c:pt idx="13">
                  <c:v>289.42901234567961</c:v>
                </c:pt>
                <c:pt idx="14">
                  <c:v>321.49691358024887</c:v>
                </c:pt>
                <c:pt idx="15">
                  <c:v>347.34259259259443</c:v>
                </c:pt>
                <c:pt idx="16">
                  <c:v>374.07716049382759</c:v>
                </c:pt>
                <c:pt idx="17">
                  <c:v>410.17901234568131</c:v>
                </c:pt>
                <c:pt idx="18">
                  <c:v>487.71604938271668</c:v>
                </c:pt>
                <c:pt idx="19">
                  <c:v>527.37345679012606</c:v>
                </c:pt>
                <c:pt idx="20">
                  <c:v>623.16666666666833</c:v>
                </c:pt>
                <c:pt idx="21">
                  <c:v>662.82407407407618</c:v>
                </c:pt>
                <c:pt idx="22">
                  <c:v>690.44753086419803</c:v>
                </c:pt>
                <c:pt idx="23">
                  <c:v>715.40432098765348</c:v>
                </c:pt>
                <c:pt idx="24">
                  <c:v>767.09567901234607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729728"/>
        <c:axId val="415732864"/>
      </c:scatterChart>
      <c:valAx>
        <c:axId val="415729728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5032484334022937"/>
              <c:y val="0.856041866076183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15732864"/>
        <c:crosses val="autoZero"/>
        <c:crossBetween val="midCat"/>
        <c:majorUnit val="10"/>
      </c:valAx>
      <c:valAx>
        <c:axId val="415732864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ск</a:t>
                </a: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Вт/м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2674810295951528E-3"/>
              <c:y val="8.2811907251845354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1572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Температури теплоносія на вході і виході СК та температура оточуючого середовища впродовж експерименту</a:t>
            </a:r>
          </a:p>
        </c:rich>
      </c:tx>
      <c:layout>
        <c:manualLayout>
          <c:xMode val="edge"/>
          <c:yMode val="edge"/>
          <c:x val="0.12118171607501446"/>
          <c:y val="3.486616609674549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12239915650874"/>
          <c:y val="0.14411720010131038"/>
          <c:w val="0.75368446653038901"/>
          <c:h val="0.624978459081261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'd5L5x1-V15-Vp5-a70-I700-b30'!$D$4</c:f>
              <c:strCache>
                <c:ptCount val="1"/>
                <c:pt idx="0">
                  <c:v>Tin
(287FE6EF05000002)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5670606301774453"/>
                  <c:y val="0.4660888671671727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вх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+ 4E-05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+ 0,0116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+ 12,227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'd5L5x1-V15-Vp5-a70-I700-b30'!$C$5:$C$29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'd5L5x1-V15-Vp5-a70-I700-b30'!$D$5:$D$29</c:f>
              <c:numCache>
                <c:formatCode>General</c:formatCode>
                <c:ptCount val="25"/>
                <c:pt idx="0">
                  <c:v>12.1</c:v>
                </c:pt>
                <c:pt idx="1">
                  <c:v>12.7</c:v>
                </c:pt>
                <c:pt idx="2">
                  <c:v>13.45</c:v>
                </c:pt>
                <c:pt idx="3">
                  <c:v>14.15</c:v>
                </c:pt>
                <c:pt idx="4">
                  <c:v>14.65</c:v>
                </c:pt>
                <c:pt idx="5">
                  <c:v>15.25</c:v>
                </c:pt>
                <c:pt idx="6">
                  <c:v>15.65</c:v>
                </c:pt>
                <c:pt idx="7">
                  <c:v>16.149999999999999</c:v>
                </c:pt>
                <c:pt idx="8">
                  <c:v>16.399999999999999</c:v>
                </c:pt>
                <c:pt idx="9">
                  <c:v>16.649999999999999</c:v>
                </c:pt>
                <c:pt idx="10">
                  <c:v>17.05</c:v>
                </c:pt>
                <c:pt idx="11">
                  <c:v>17.25</c:v>
                </c:pt>
                <c:pt idx="12">
                  <c:v>17.45</c:v>
                </c:pt>
                <c:pt idx="13">
                  <c:v>17.600000000000001</c:v>
                </c:pt>
                <c:pt idx="14">
                  <c:v>18</c:v>
                </c:pt>
                <c:pt idx="15">
                  <c:v>18.149999999999999</c:v>
                </c:pt>
                <c:pt idx="16">
                  <c:v>18.3</c:v>
                </c:pt>
                <c:pt idx="17">
                  <c:v>18.399999999999999</c:v>
                </c:pt>
                <c:pt idx="18">
                  <c:v>18.5</c:v>
                </c:pt>
                <c:pt idx="19">
                  <c:v>18.600000000000001</c:v>
                </c:pt>
                <c:pt idx="20">
                  <c:v>18.7</c:v>
                </c:pt>
                <c:pt idx="21">
                  <c:v>19</c:v>
                </c:pt>
                <c:pt idx="22">
                  <c:v>19.05</c:v>
                </c:pt>
                <c:pt idx="23">
                  <c:v>19.149999999999999</c:v>
                </c:pt>
                <c:pt idx="24">
                  <c:v>19.2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'd5L5x1-V15-Vp5-a70-I700-b30'!$E$4</c:f>
              <c:strCache>
                <c:ptCount val="1"/>
                <c:pt idx="0">
                  <c:v>Tout
(283BB0F005000000)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-5.3254355275747033E-2"/>
                  <c:y val="0.519506665412209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вих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= -2E-09x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5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+ 1E-06x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- 0,0003x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+ 0,0213x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- 0,4783x + 11,675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'd5L5x1-V15-Vp5-a70-I700-b30'!$C$5:$C$29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'd5L5x1-V15-Vp5-a70-I700-b30'!$E$5:$E$29</c:f>
              <c:numCache>
                <c:formatCode>General</c:formatCode>
                <c:ptCount val="25"/>
                <c:pt idx="0">
                  <c:v>12.2</c:v>
                </c:pt>
                <c:pt idx="1">
                  <c:v>12.6</c:v>
                </c:pt>
                <c:pt idx="2">
                  <c:v>13.25</c:v>
                </c:pt>
                <c:pt idx="3">
                  <c:v>16.2</c:v>
                </c:pt>
                <c:pt idx="4">
                  <c:v>19.2</c:v>
                </c:pt>
                <c:pt idx="5">
                  <c:v>20.65</c:v>
                </c:pt>
                <c:pt idx="6">
                  <c:v>22.05</c:v>
                </c:pt>
                <c:pt idx="7">
                  <c:v>23.2</c:v>
                </c:pt>
                <c:pt idx="8">
                  <c:v>24.3</c:v>
                </c:pt>
                <c:pt idx="9">
                  <c:v>25.25</c:v>
                </c:pt>
                <c:pt idx="10">
                  <c:v>26.1</c:v>
                </c:pt>
                <c:pt idx="11">
                  <c:v>26.45</c:v>
                </c:pt>
                <c:pt idx="12">
                  <c:v>25.7</c:v>
                </c:pt>
                <c:pt idx="13">
                  <c:v>25.2</c:v>
                </c:pt>
                <c:pt idx="14">
                  <c:v>24.6</c:v>
                </c:pt>
                <c:pt idx="15">
                  <c:v>24.25</c:v>
                </c:pt>
                <c:pt idx="16">
                  <c:v>23.7</c:v>
                </c:pt>
                <c:pt idx="17">
                  <c:v>23.4</c:v>
                </c:pt>
                <c:pt idx="18">
                  <c:v>23.2</c:v>
                </c:pt>
                <c:pt idx="19">
                  <c:v>22.75</c:v>
                </c:pt>
                <c:pt idx="20">
                  <c:v>22.6</c:v>
                </c:pt>
                <c:pt idx="21">
                  <c:v>22.4</c:v>
                </c:pt>
                <c:pt idx="22">
                  <c:v>22.25</c:v>
                </c:pt>
                <c:pt idx="23">
                  <c:v>22.15</c:v>
                </c:pt>
                <c:pt idx="24">
                  <c:v>22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'd5L5x1-V15-Vp5-a70-I700-b30'!$I$4</c:f>
              <c:strCache>
                <c:ptCount val="1"/>
                <c:pt idx="0">
                  <c:v>Tpov1
(28F24BEF0500007D)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7632113123402798"/>
                  <c:y val="0.4231183771546753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пов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9E-06</a:t>
                    </a:r>
                    <a:r>
                      <a:rPr lang="el-GR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- 0,0016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+ 0,118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+ 14,2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'd5L5x1-V15-Vp5-a70-I700-b30'!$C$5:$C$29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'd5L5x1-V15-Vp5-a70-I700-b30'!$I$5:$I$29</c:f>
              <c:numCache>
                <c:formatCode>General</c:formatCode>
                <c:ptCount val="25"/>
                <c:pt idx="0">
                  <c:v>17.399999999999999</c:v>
                </c:pt>
                <c:pt idx="1">
                  <c:v>18.350000000000001</c:v>
                </c:pt>
                <c:pt idx="2">
                  <c:v>18.45</c:v>
                </c:pt>
                <c:pt idx="3">
                  <c:v>18.7</c:v>
                </c:pt>
                <c:pt idx="4">
                  <c:v>19.3</c:v>
                </c:pt>
                <c:pt idx="5">
                  <c:v>19.350000000000001</c:v>
                </c:pt>
                <c:pt idx="6">
                  <c:v>19.55</c:v>
                </c:pt>
                <c:pt idx="7">
                  <c:v>19.600000000000001</c:v>
                </c:pt>
                <c:pt idx="8">
                  <c:v>19.600000000000001</c:v>
                </c:pt>
                <c:pt idx="9">
                  <c:v>19.7</c:v>
                </c:pt>
                <c:pt idx="10">
                  <c:v>19.7</c:v>
                </c:pt>
                <c:pt idx="11">
                  <c:v>20</c:v>
                </c:pt>
                <c:pt idx="12">
                  <c:v>19.75</c:v>
                </c:pt>
                <c:pt idx="13">
                  <c:v>20.149999999999999</c:v>
                </c:pt>
                <c:pt idx="14">
                  <c:v>20.149999999999999</c:v>
                </c:pt>
                <c:pt idx="15">
                  <c:v>20.2</c:v>
                </c:pt>
                <c:pt idx="16">
                  <c:v>20.2</c:v>
                </c:pt>
                <c:pt idx="17">
                  <c:v>20.25</c:v>
                </c:pt>
                <c:pt idx="18">
                  <c:v>20.2</c:v>
                </c:pt>
                <c:pt idx="19">
                  <c:v>20.3</c:v>
                </c:pt>
                <c:pt idx="20">
                  <c:v>20.3</c:v>
                </c:pt>
                <c:pt idx="21">
                  <c:v>20.350000000000001</c:v>
                </c:pt>
                <c:pt idx="22">
                  <c:v>20.350000000000001</c:v>
                </c:pt>
                <c:pt idx="23">
                  <c:v>20.399999999999999</c:v>
                </c:pt>
                <c:pt idx="24">
                  <c:v>20.5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736784"/>
        <c:axId val="415728160"/>
      </c:scatterChart>
      <c:valAx>
        <c:axId val="415736784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</a:p>
            </c:rich>
          </c:tx>
          <c:layout>
            <c:manualLayout>
              <c:xMode val="edge"/>
              <c:yMode val="edge"/>
              <c:x val="0.88651271229706274"/>
              <c:y val="0.739191662638689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15728160"/>
        <c:crosses val="autoZero"/>
        <c:crossBetween val="midCat"/>
        <c:majorUnit val="10"/>
      </c:valAx>
      <c:valAx>
        <c:axId val="415728160"/>
        <c:scaling>
          <c:orientation val="minMax"/>
          <c:max val="29"/>
          <c:min val="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6.0455527236524156E-2"/>
              <c:y val="8.261202063859070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15736784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8744483253458961"/>
          <c:y val="0.29106641553932172"/>
          <c:w val="0.11255530438082048"/>
          <c:h val="0.2798595602431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температури в баку</a:t>
            </a:r>
            <a:r>
              <a:rPr lang="uk-UA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акамуляторі залежно від часу нагріву</a:t>
            </a:r>
            <a:endParaRPr lang="uk-UA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6398019877986603"/>
          <c:y val="2.687987422183542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4206667833502762E-2"/>
          <c:y val="0.12496938913953974"/>
          <c:w val="0.69130867318946176"/>
          <c:h val="0.623180123581792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'd5L5x1-V15-Vp5-a70-I700-b30'!$F$4</c:f>
              <c:strCache>
                <c:ptCount val="1"/>
                <c:pt idx="0">
                  <c:v>Tbak1
(28336BF00500008F)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6563230878473414"/>
                  <c:y val="0.4361403894919584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бак1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= 1E-06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+ 0,0002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- 0,0011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+ 12,03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'd5L5x1-V15-Vp5-a70-I700-b30'!$C$5:$C$29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'd5L5x1-V15-Vp5-a70-I700-b30'!$F$5:$F$29</c:f>
              <c:numCache>
                <c:formatCode>General</c:formatCode>
                <c:ptCount val="25"/>
                <c:pt idx="0">
                  <c:v>11.25</c:v>
                </c:pt>
                <c:pt idx="1">
                  <c:v>11.25</c:v>
                </c:pt>
                <c:pt idx="2">
                  <c:v>11.25</c:v>
                </c:pt>
                <c:pt idx="3">
                  <c:v>11.25</c:v>
                </c:pt>
                <c:pt idx="4">
                  <c:v>11.3</c:v>
                </c:pt>
                <c:pt idx="5">
                  <c:v>11.3</c:v>
                </c:pt>
                <c:pt idx="6">
                  <c:v>11.3</c:v>
                </c:pt>
                <c:pt idx="7">
                  <c:v>11.3</c:v>
                </c:pt>
                <c:pt idx="8">
                  <c:v>11.3</c:v>
                </c:pt>
                <c:pt idx="9">
                  <c:v>11.35</c:v>
                </c:pt>
                <c:pt idx="10">
                  <c:v>11.35</c:v>
                </c:pt>
                <c:pt idx="11">
                  <c:v>11.35</c:v>
                </c:pt>
                <c:pt idx="12">
                  <c:v>11.4</c:v>
                </c:pt>
                <c:pt idx="13">
                  <c:v>11.45</c:v>
                </c:pt>
                <c:pt idx="14">
                  <c:v>11.45</c:v>
                </c:pt>
                <c:pt idx="15">
                  <c:v>11.45</c:v>
                </c:pt>
                <c:pt idx="16">
                  <c:v>11.5</c:v>
                </c:pt>
                <c:pt idx="17">
                  <c:v>11.5</c:v>
                </c:pt>
                <c:pt idx="18">
                  <c:v>11.5</c:v>
                </c:pt>
                <c:pt idx="19">
                  <c:v>11.55</c:v>
                </c:pt>
                <c:pt idx="20">
                  <c:v>11.55</c:v>
                </c:pt>
                <c:pt idx="21">
                  <c:v>11.6</c:v>
                </c:pt>
                <c:pt idx="22">
                  <c:v>11.6</c:v>
                </c:pt>
                <c:pt idx="23">
                  <c:v>11.65</c:v>
                </c:pt>
                <c:pt idx="24">
                  <c:v>11.65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'd5L5x1-V15-Vp5-a70-I700-b30'!$G$4</c:f>
              <c:strCache>
                <c:ptCount val="1"/>
                <c:pt idx="0">
                  <c:v>Tbak2
(288DCEF00500007A)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6215560575570623"/>
                  <c:y val="0.5913587693657009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бак2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-3E-06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+ 0,0035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+ 12,16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'd5L5x1-V15-Vp5-a70-I700-b30'!$C$5:$C$29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'd5L5x1-V15-Vp5-a70-I700-b30'!$G$5:$G$29</c:f>
              <c:numCache>
                <c:formatCode>General</c:formatCode>
                <c:ptCount val="25"/>
                <c:pt idx="0">
                  <c:v>11.35</c:v>
                </c:pt>
                <c:pt idx="1">
                  <c:v>11.4</c:v>
                </c:pt>
                <c:pt idx="2">
                  <c:v>11.4</c:v>
                </c:pt>
                <c:pt idx="3">
                  <c:v>11.45</c:v>
                </c:pt>
                <c:pt idx="4">
                  <c:v>11.5</c:v>
                </c:pt>
                <c:pt idx="5">
                  <c:v>11.5</c:v>
                </c:pt>
                <c:pt idx="6">
                  <c:v>11.55</c:v>
                </c:pt>
                <c:pt idx="7">
                  <c:v>11.55</c:v>
                </c:pt>
                <c:pt idx="8">
                  <c:v>11.55</c:v>
                </c:pt>
                <c:pt idx="9">
                  <c:v>11.6</c:v>
                </c:pt>
                <c:pt idx="10">
                  <c:v>11.65</c:v>
                </c:pt>
                <c:pt idx="11">
                  <c:v>11.7</c:v>
                </c:pt>
                <c:pt idx="12">
                  <c:v>11.7</c:v>
                </c:pt>
                <c:pt idx="13">
                  <c:v>11.75</c:v>
                </c:pt>
                <c:pt idx="14">
                  <c:v>11.75</c:v>
                </c:pt>
                <c:pt idx="15">
                  <c:v>11.75</c:v>
                </c:pt>
                <c:pt idx="16">
                  <c:v>12</c:v>
                </c:pt>
                <c:pt idx="17">
                  <c:v>12.05</c:v>
                </c:pt>
                <c:pt idx="18">
                  <c:v>12.05</c:v>
                </c:pt>
                <c:pt idx="19">
                  <c:v>12.1</c:v>
                </c:pt>
                <c:pt idx="20">
                  <c:v>12.1</c:v>
                </c:pt>
                <c:pt idx="21">
                  <c:v>12.15</c:v>
                </c:pt>
                <c:pt idx="22">
                  <c:v>12.15</c:v>
                </c:pt>
                <c:pt idx="23">
                  <c:v>12.2</c:v>
                </c:pt>
                <c:pt idx="24">
                  <c:v>12.25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'd5L5x1-V15-Vp5-a70-I700-b30'!$H$4</c:f>
              <c:strCache>
                <c:ptCount val="1"/>
                <c:pt idx="0">
                  <c:v>Tbak3
(284EB3F00500003D)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1.7035362734589218E-2"/>
                  <c:y val="0.754914875048526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бак3</a:t>
                    </a:r>
                    <a:r>
                      <a:rPr lang="en-US" baseline="0"/>
                      <a:t> = -9E-12x</a:t>
                    </a:r>
                    <a:r>
                      <a:rPr lang="en-US" baseline="30000"/>
                      <a:t>6</a:t>
                    </a:r>
                    <a:r>
                      <a:rPr lang="en-US" baseline="0"/>
                      <a:t> + 3E-09x</a:t>
                    </a:r>
                    <a:r>
                      <a:rPr lang="en-US" baseline="30000"/>
                      <a:t>5</a:t>
                    </a:r>
                    <a:r>
                      <a:rPr lang="en-US" baseline="0"/>
                      <a:t> - 4E-07x</a:t>
                    </a:r>
                    <a:r>
                      <a:rPr lang="en-US" baseline="30000"/>
                      <a:t>4</a:t>
                    </a:r>
                    <a:r>
                      <a:rPr lang="en-US" baseline="0"/>
                      <a:t> + 3E-05x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- 0,0007x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+ 0,01x + 12,104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'd5L5x1-V15-Vp5-a70-I700-b30'!$C$5:$C$29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'd5L5x1-V15-Vp5-a70-I700-b30'!$H$5:$H$29</c:f>
              <c:numCache>
                <c:formatCode>General</c:formatCode>
                <c:ptCount val="25"/>
                <c:pt idx="0">
                  <c:v>11.35</c:v>
                </c:pt>
                <c:pt idx="1">
                  <c:v>11.4</c:v>
                </c:pt>
                <c:pt idx="2">
                  <c:v>11.45</c:v>
                </c:pt>
                <c:pt idx="3">
                  <c:v>11.45</c:v>
                </c:pt>
                <c:pt idx="4">
                  <c:v>11.5</c:v>
                </c:pt>
                <c:pt idx="5">
                  <c:v>11.5</c:v>
                </c:pt>
                <c:pt idx="6">
                  <c:v>11.55</c:v>
                </c:pt>
                <c:pt idx="7">
                  <c:v>11.6</c:v>
                </c:pt>
                <c:pt idx="8">
                  <c:v>11.65</c:v>
                </c:pt>
                <c:pt idx="9">
                  <c:v>11.7</c:v>
                </c:pt>
                <c:pt idx="10">
                  <c:v>11.7</c:v>
                </c:pt>
                <c:pt idx="11">
                  <c:v>11.75</c:v>
                </c:pt>
                <c:pt idx="12">
                  <c:v>12.05</c:v>
                </c:pt>
                <c:pt idx="13">
                  <c:v>12.05</c:v>
                </c:pt>
                <c:pt idx="14">
                  <c:v>12.05</c:v>
                </c:pt>
                <c:pt idx="15">
                  <c:v>12.1</c:v>
                </c:pt>
                <c:pt idx="16">
                  <c:v>12.15</c:v>
                </c:pt>
                <c:pt idx="17">
                  <c:v>12.15</c:v>
                </c:pt>
                <c:pt idx="18">
                  <c:v>12.2</c:v>
                </c:pt>
                <c:pt idx="19">
                  <c:v>12.25</c:v>
                </c:pt>
                <c:pt idx="20">
                  <c:v>12.25</c:v>
                </c:pt>
                <c:pt idx="21">
                  <c:v>12.3</c:v>
                </c:pt>
                <c:pt idx="22">
                  <c:v>12.3</c:v>
                </c:pt>
                <c:pt idx="23">
                  <c:v>12.3</c:v>
                </c:pt>
                <c:pt idx="24">
                  <c:v>12.35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'd5L5x1-V15-Vp5-a70-I700-b30'!$Z$4</c:f>
              <c:strCache>
                <c:ptCount val="1"/>
                <c:pt idx="0">
                  <c:v>tбак. ср., °С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4706805223919173"/>
                  <c:y val="0.561883713594078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бак.ср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+ 0,0042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+ 12,012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'd5L5x1-V15-Vp5-a70-I700-b30'!$C$5:$C$29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'd5L5x1-V15-Vp5-a70-I700-b30'!$Z$5:$Z$29</c:f>
              <c:numCache>
                <c:formatCode>0.00</c:formatCode>
                <c:ptCount val="25"/>
                <c:pt idx="0">
                  <c:v>11.316666666666668</c:v>
                </c:pt>
                <c:pt idx="1">
                  <c:v>11.35</c:v>
                </c:pt>
                <c:pt idx="2">
                  <c:v>11.366666666666665</c:v>
                </c:pt>
                <c:pt idx="3">
                  <c:v>11.383333333333333</c:v>
                </c:pt>
                <c:pt idx="4">
                  <c:v>11.433333333333332</c:v>
                </c:pt>
                <c:pt idx="5">
                  <c:v>11.433333333333332</c:v>
                </c:pt>
                <c:pt idx="6">
                  <c:v>11.466666666666669</c:v>
                </c:pt>
                <c:pt idx="7">
                  <c:v>11.483333333333334</c:v>
                </c:pt>
                <c:pt idx="8">
                  <c:v>11.5</c:v>
                </c:pt>
                <c:pt idx="9">
                  <c:v>11.549999999999999</c:v>
                </c:pt>
                <c:pt idx="10">
                  <c:v>11.566666666666668</c:v>
                </c:pt>
                <c:pt idx="11">
                  <c:v>11.6</c:v>
                </c:pt>
                <c:pt idx="12">
                  <c:v>11.716666666666669</c:v>
                </c:pt>
                <c:pt idx="13">
                  <c:v>11.75</c:v>
                </c:pt>
                <c:pt idx="14">
                  <c:v>11.75</c:v>
                </c:pt>
                <c:pt idx="15">
                  <c:v>11.766666666666666</c:v>
                </c:pt>
                <c:pt idx="16">
                  <c:v>11.883333333333333</c:v>
                </c:pt>
                <c:pt idx="17">
                  <c:v>11.9</c:v>
                </c:pt>
                <c:pt idx="18">
                  <c:v>11.916666666666666</c:v>
                </c:pt>
                <c:pt idx="19">
                  <c:v>11.966666666666667</c:v>
                </c:pt>
                <c:pt idx="20">
                  <c:v>11.966666666666667</c:v>
                </c:pt>
                <c:pt idx="21">
                  <c:v>12.016666666666666</c:v>
                </c:pt>
                <c:pt idx="22">
                  <c:v>12.016666666666666</c:v>
                </c:pt>
                <c:pt idx="23">
                  <c:v>12.050000000000002</c:v>
                </c:pt>
                <c:pt idx="24">
                  <c:v>12.083333333333334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730512"/>
        <c:axId val="415730904"/>
      </c:scatterChart>
      <c:valAx>
        <c:axId val="415730512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75526867308063772"/>
              <c:y val="0.775577342880701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15730904"/>
        <c:crosses val="autoZero"/>
        <c:crossBetween val="midCat"/>
        <c:majorUnit val="10"/>
      </c:valAx>
      <c:valAx>
        <c:axId val="415730904"/>
        <c:scaling>
          <c:orientation val="minMax"/>
          <c:max val="12.6"/>
          <c:min val="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5695572714660506E-2"/>
              <c:y val="5.013442056831526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15730512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77229091491134916"/>
          <c:y val="0.28701750878211413"/>
          <c:w val="0.21907117277003565"/>
          <c:h val="0.4422354686097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Приріст температури теплоносія 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на вході і виході СК та температура оточуючого середовища впродовж експерименту</a:t>
            </a:r>
            <a:endParaRPr lang="uk-UA" sz="1400" b="1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rich>
      </c:tx>
      <c:layout>
        <c:manualLayout>
          <c:xMode val="edge"/>
          <c:yMode val="edge"/>
          <c:x val="0.19876162115091664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044561096529594E-2"/>
          <c:y val="0.12959086413952969"/>
          <c:w val="0.75513572470107904"/>
          <c:h val="0.568059027053164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'd5L5x1-V15-Vp5-a70-I700-b30'!$V$4</c:f>
              <c:strCache>
                <c:ptCount val="1"/>
                <c:pt idx="0">
                  <c:v>Δtвх,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6310613929212847"/>
                  <c:y val="0.4407852601367633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</a:rPr>
                      <a:t>вх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+ 4E-05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+ 0,0116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+ 0,0268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'd5L5x1-V15-Vp5-a70-I700-b30'!$C$5:$C$29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'd5L5x1-V15-Vp5-a70-I700-b30'!$V$5:$V$29</c:f>
              <c:numCache>
                <c:formatCode>0.00</c:formatCode>
                <c:ptCount val="25"/>
                <c:pt idx="0">
                  <c:v>0</c:v>
                </c:pt>
                <c:pt idx="1">
                  <c:v>0.59999999999999964</c:v>
                </c:pt>
                <c:pt idx="2">
                  <c:v>1.3499999999999996</c:v>
                </c:pt>
                <c:pt idx="3">
                  <c:v>2.0500000000000007</c:v>
                </c:pt>
                <c:pt idx="4">
                  <c:v>2.5500000000000007</c:v>
                </c:pt>
                <c:pt idx="5">
                  <c:v>3.1500000000000004</c:v>
                </c:pt>
                <c:pt idx="6">
                  <c:v>3.5500000000000007</c:v>
                </c:pt>
                <c:pt idx="7">
                  <c:v>4.0499999999999989</c:v>
                </c:pt>
                <c:pt idx="8">
                  <c:v>4.2999999999999989</c:v>
                </c:pt>
                <c:pt idx="9">
                  <c:v>4.5499999999999989</c:v>
                </c:pt>
                <c:pt idx="10">
                  <c:v>4.9500000000000011</c:v>
                </c:pt>
                <c:pt idx="11">
                  <c:v>5.15</c:v>
                </c:pt>
                <c:pt idx="12">
                  <c:v>5.35</c:v>
                </c:pt>
                <c:pt idx="13">
                  <c:v>5.5000000000000018</c:v>
                </c:pt>
                <c:pt idx="14">
                  <c:v>5.9</c:v>
                </c:pt>
                <c:pt idx="15">
                  <c:v>6.0499999999999989</c:v>
                </c:pt>
                <c:pt idx="16">
                  <c:v>6.2000000000000011</c:v>
                </c:pt>
                <c:pt idx="17">
                  <c:v>6.2999999999999989</c:v>
                </c:pt>
                <c:pt idx="18">
                  <c:v>6.4</c:v>
                </c:pt>
                <c:pt idx="19">
                  <c:v>6.5000000000000018</c:v>
                </c:pt>
                <c:pt idx="20">
                  <c:v>6.6</c:v>
                </c:pt>
                <c:pt idx="21">
                  <c:v>6.9</c:v>
                </c:pt>
                <c:pt idx="22">
                  <c:v>6.9500000000000011</c:v>
                </c:pt>
                <c:pt idx="23">
                  <c:v>7.0499999999999989</c:v>
                </c:pt>
                <c:pt idx="24">
                  <c:v>7.1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'd5L5x1-V15-Vp5-a70-I700-b30'!$W$4</c:f>
              <c:strCache>
                <c:ptCount val="1"/>
                <c:pt idx="0">
                  <c:v>Δtвих,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-1.9266878510760619E-2"/>
                  <c:y val="0.6367643191434738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</a:rPr>
                      <a:t>вих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= -2E-09x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5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+ 1E-06x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- 0,0003x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+ 0,0213x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- 0,4783x + 2,4749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'd5L5x1-V15-Vp5-a70-I700-b30'!$C$5:$C$29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'd5L5x1-V15-Vp5-a70-I700-b30'!$W$5:$W$29</c:f>
              <c:numCache>
                <c:formatCode>0.00</c:formatCode>
                <c:ptCount val="25"/>
                <c:pt idx="0">
                  <c:v>0</c:v>
                </c:pt>
                <c:pt idx="1">
                  <c:v>0.40000000000000036</c:v>
                </c:pt>
                <c:pt idx="2">
                  <c:v>1.0500000000000007</c:v>
                </c:pt>
                <c:pt idx="3">
                  <c:v>4</c:v>
                </c:pt>
                <c:pt idx="4">
                  <c:v>7</c:v>
                </c:pt>
                <c:pt idx="5">
                  <c:v>8.4499999999999993</c:v>
                </c:pt>
                <c:pt idx="6">
                  <c:v>9.8500000000000014</c:v>
                </c:pt>
                <c:pt idx="7">
                  <c:v>11</c:v>
                </c:pt>
                <c:pt idx="8">
                  <c:v>12.100000000000001</c:v>
                </c:pt>
                <c:pt idx="9">
                  <c:v>13.05</c:v>
                </c:pt>
                <c:pt idx="10">
                  <c:v>13.900000000000002</c:v>
                </c:pt>
                <c:pt idx="11">
                  <c:v>14.25</c:v>
                </c:pt>
                <c:pt idx="12">
                  <c:v>13.5</c:v>
                </c:pt>
                <c:pt idx="13">
                  <c:v>13</c:v>
                </c:pt>
                <c:pt idx="14">
                  <c:v>12.400000000000002</c:v>
                </c:pt>
                <c:pt idx="15">
                  <c:v>12.05</c:v>
                </c:pt>
                <c:pt idx="16">
                  <c:v>11.5</c:v>
                </c:pt>
                <c:pt idx="17">
                  <c:v>11.2</c:v>
                </c:pt>
                <c:pt idx="18">
                  <c:v>11</c:v>
                </c:pt>
                <c:pt idx="19">
                  <c:v>10.55</c:v>
                </c:pt>
                <c:pt idx="20">
                  <c:v>10.400000000000002</c:v>
                </c:pt>
                <c:pt idx="21">
                  <c:v>10.199999999999999</c:v>
                </c:pt>
                <c:pt idx="22">
                  <c:v>10.050000000000001</c:v>
                </c:pt>
                <c:pt idx="23">
                  <c:v>9.9499999999999993</c:v>
                </c:pt>
                <c:pt idx="24">
                  <c:v>9.8000000000000007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'd5L5x1-V15-Vp5-a70-I700-b30'!$X$4</c:f>
              <c:strCache>
                <c:ptCount val="1"/>
                <c:pt idx="0">
                  <c:v>Δtпов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7.8886995543777733E-2"/>
                  <c:y val="0.3427257618722180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Δt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пов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+ 5E-05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- 0,0038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+ 0,1605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+ 0,0059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'd5L5x1-V15-Vp5-a70-I700-b30'!$C$5:$C$29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'd5L5x1-V15-Vp5-a70-I700-b30'!$X$5:$X$29</c:f>
              <c:numCache>
                <c:formatCode>0.00</c:formatCode>
                <c:ptCount val="25"/>
                <c:pt idx="0">
                  <c:v>0</c:v>
                </c:pt>
                <c:pt idx="1">
                  <c:v>0.95000000000000284</c:v>
                </c:pt>
                <c:pt idx="2">
                  <c:v>1.0500000000000007</c:v>
                </c:pt>
                <c:pt idx="3">
                  <c:v>1.3000000000000007</c:v>
                </c:pt>
                <c:pt idx="4">
                  <c:v>1.9000000000000021</c:v>
                </c:pt>
                <c:pt idx="5">
                  <c:v>1.9500000000000028</c:v>
                </c:pt>
                <c:pt idx="6">
                  <c:v>2.1500000000000021</c:v>
                </c:pt>
                <c:pt idx="7">
                  <c:v>2.2000000000000028</c:v>
                </c:pt>
                <c:pt idx="8">
                  <c:v>2.2000000000000028</c:v>
                </c:pt>
                <c:pt idx="9">
                  <c:v>2.3000000000000007</c:v>
                </c:pt>
                <c:pt idx="10">
                  <c:v>2.3000000000000007</c:v>
                </c:pt>
                <c:pt idx="11">
                  <c:v>2.6000000000000014</c:v>
                </c:pt>
                <c:pt idx="12">
                  <c:v>2.3500000000000014</c:v>
                </c:pt>
                <c:pt idx="13">
                  <c:v>2.75</c:v>
                </c:pt>
                <c:pt idx="14">
                  <c:v>2.75</c:v>
                </c:pt>
                <c:pt idx="15">
                  <c:v>2.8000000000000007</c:v>
                </c:pt>
                <c:pt idx="16">
                  <c:v>2.8000000000000007</c:v>
                </c:pt>
                <c:pt idx="17">
                  <c:v>2.8500000000000014</c:v>
                </c:pt>
                <c:pt idx="18">
                  <c:v>2.8000000000000007</c:v>
                </c:pt>
                <c:pt idx="19">
                  <c:v>2.9000000000000021</c:v>
                </c:pt>
                <c:pt idx="20">
                  <c:v>2.9000000000000021</c:v>
                </c:pt>
                <c:pt idx="21">
                  <c:v>2.9500000000000028</c:v>
                </c:pt>
                <c:pt idx="22">
                  <c:v>2.9500000000000028</c:v>
                </c:pt>
                <c:pt idx="23">
                  <c:v>3</c:v>
                </c:pt>
                <c:pt idx="24">
                  <c:v>3.1000000000000014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'd5L5x1-V15-Vp5-a70-I700-b30'!$Y$4</c:f>
              <c:strCache>
                <c:ptCount val="1"/>
                <c:pt idx="0">
                  <c:v>Δtбак. ср.,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6215257314447168"/>
                  <c:y val="0.1675942654395821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</a:rPr>
                      <a:t>бак.ср.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-2E-06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+ 0,0042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+ 0,0454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'd5L5x1-V15-Vp5-a70-I700-b30'!$C$5:$C$29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'd5L5x1-V15-Vp5-a70-I700-b30'!$Y$5:$Y$29</c:f>
              <c:numCache>
                <c:formatCode>0.00</c:formatCode>
                <c:ptCount val="25"/>
                <c:pt idx="0">
                  <c:v>0</c:v>
                </c:pt>
                <c:pt idx="1">
                  <c:v>3.3333333333331439E-2</c:v>
                </c:pt>
                <c:pt idx="2">
                  <c:v>4.9999999999997158E-2</c:v>
                </c:pt>
                <c:pt idx="3">
                  <c:v>6.6666666666664653E-2</c:v>
                </c:pt>
                <c:pt idx="4">
                  <c:v>0.11666666666666359</c:v>
                </c:pt>
                <c:pt idx="5">
                  <c:v>0.11666666666666359</c:v>
                </c:pt>
                <c:pt idx="6">
                  <c:v>0.15000000000000036</c:v>
                </c:pt>
                <c:pt idx="7">
                  <c:v>0.16666666666666607</c:v>
                </c:pt>
                <c:pt idx="8">
                  <c:v>0.18333333333333179</c:v>
                </c:pt>
                <c:pt idx="9">
                  <c:v>0.23333333333333073</c:v>
                </c:pt>
                <c:pt idx="10">
                  <c:v>0.25</c:v>
                </c:pt>
                <c:pt idx="11">
                  <c:v>0.28333333333333144</c:v>
                </c:pt>
                <c:pt idx="12">
                  <c:v>0.40000000000000036</c:v>
                </c:pt>
                <c:pt idx="13">
                  <c:v>0.43333333333333179</c:v>
                </c:pt>
                <c:pt idx="14">
                  <c:v>0.43333333333333179</c:v>
                </c:pt>
                <c:pt idx="15">
                  <c:v>0.44999999999999751</c:v>
                </c:pt>
                <c:pt idx="16">
                  <c:v>0.56666666666666465</c:v>
                </c:pt>
                <c:pt idx="17">
                  <c:v>0.58333333333333215</c:v>
                </c:pt>
                <c:pt idx="18">
                  <c:v>0.59999999999999787</c:v>
                </c:pt>
                <c:pt idx="19">
                  <c:v>0.64999999999999858</c:v>
                </c:pt>
                <c:pt idx="20">
                  <c:v>0.64999999999999858</c:v>
                </c:pt>
                <c:pt idx="21">
                  <c:v>0.69999999999999751</c:v>
                </c:pt>
                <c:pt idx="22">
                  <c:v>0.69999999999999751</c:v>
                </c:pt>
                <c:pt idx="23">
                  <c:v>0.73333333333333428</c:v>
                </c:pt>
                <c:pt idx="24">
                  <c:v>0.76666666666666572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733256"/>
        <c:axId val="415743448"/>
      </c:scatterChart>
      <c:valAx>
        <c:axId val="415733256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4111542723826205"/>
              <c:y val="0.7064206478396853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15743448"/>
        <c:crosses val="autoZero"/>
        <c:crossBetween val="midCat"/>
        <c:majorUnit val="10"/>
      </c:valAx>
      <c:valAx>
        <c:axId val="415743448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840653251676872E-2"/>
              <c:y val="0.1022313978991389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15733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80931175269757949"/>
          <c:y val="0.28185549993202458"/>
          <c:w val="0.18816527200706168"/>
          <c:h val="0.217476376040735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ККД ССТ </a:t>
            </a:r>
            <a:r>
              <a:rPr lang="el-GR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η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 в цілому (що 5 хвилин)</a:t>
            </a:r>
          </a:p>
        </c:rich>
      </c:tx>
      <c:layout>
        <c:manualLayout>
          <c:xMode val="edge"/>
          <c:yMode val="edge"/>
          <c:x val="0.38457240904941487"/>
          <c:y val="3.504179723031842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4340443351794091E-2"/>
          <c:y val="0.11053502662164884"/>
          <c:w val="0.8949297755084048"/>
          <c:h val="0.727625214642504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'd5L5x1-V15-Vp4-a50-I500-b10'!$R$4</c:f>
              <c:strCache>
                <c:ptCount val="1"/>
                <c:pt idx="0">
                  <c:v>ηсст в цілому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invertIfNegative val="0"/>
          <c:cat>
            <c:numRef>
              <c:f>'d5L5x1-V15-Vp4-a50-I500-b10'!$C$5:$C$29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'd5L5x1-V15-Vp4-a50-I500-b10'!$R$5:$R$29</c:f>
              <c:numCache>
                <c:formatCode>0.00</c:formatCode>
                <c:ptCount val="25"/>
                <c:pt idx="0" formatCode="General">
                  <c:v>0</c:v>
                </c:pt>
                <c:pt idx="1">
                  <c:v>3.7188030432844254E-15</c:v>
                </c:pt>
                <c:pt idx="2">
                  <c:v>0.10467499999999406</c:v>
                </c:pt>
                <c:pt idx="3">
                  <c:v>0</c:v>
                </c:pt>
                <c:pt idx="4">
                  <c:v>6.9783333333333072E-2</c:v>
                </c:pt>
                <c:pt idx="5">
                  <c:v>3.4891666666672122E-2</c:v>
                </c:pt>
                <c:pt idx="6">
                  <c:v>3.4891666666664677E-2</c:v>
                </c:pt>
                <c:pt idx="7">
                  <c:v>0.34891666666666543</c:v>
                </c:pt>
                <c:pt idx="8">
                  <c:v>0</c:v>
                </c:pt>
                <c:pt idx="9">
                  <c:v>6.9783333333333072E-2</c:v>
                </c:pt>
                <c:pt idx="10">
                  <c:v>3.4891666666664677E-2</c:v>
                </c:pt>
                <c:pt idx="11">
                  <c:v>6.9783333333336819E-2</c:v>
                </c:pt>
                <c:pt idx="12">
                  <c:v>3.489166666666841E-2</c:v>
                </c:pt>
                <c:pt idx="13">
                  <c:v>6.9783333333329353E-2</c:v>
                </c:pt>
                <c:pt idx="14">
                  <c:v>3.4891666666664677E-2</c:v>
                </c:pt>
                <c:pt idx="15">
                  <c:v>6.9783333333340525E-2</c:v>
                </c:pt>
                <c:pt idx="16">
                  <c:v>3.4891666666664677E-2</c:v>
                </c:pt>
                <c:pt idx="17">
                  <c:v>0.24424166666666769</c:v>
                </c:pt>
                <c:pt idx="18">
                  <c:v>3.4891666666664677E-2</c:v>
                </c:pt>
                <c:pt idx="19">
                  <c:v>0.10467499999999777</c:v>
                </c:pt>
                <c:pt idx="20">
                  <c:v>3.4891666666664677E-2</c:v>
                </c:pt>
                <c:pt idx="21">
                  <c:v>0.10467500000000522</c:v>
                </c:pt>
                <c:pt idx="22">
                  <c:v>3.4891666666664677E-2</c:v>
                </c:pt>
                <c:pt idx="23">
                  <c:v>6.9783333333336819E-2</c:v>
                </c:pt>
                <c:pt idx="24">
                  <c:v>6.9783333333329353E-2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2761920"/>
        <c:axId val="602755648"/>
      </c:barChart>
      <c:catAx>
        <c:axId val="60276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5466312780149742"/>
              <c:y val="0.8537004965634207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602755648"/>
        <c:crosses val="autoZero"/>
        <c:auto val="1"/>
        <c:lblAlgn val="ctr"/>
        <c:lblOffset val="100"/>
        <c:noMultiLvlLbl val="1"/>
      </c:catAx>
      <c:valAx>
        <c:axId val="602755648"/>
        <c:scaling>
          <c:orientation val="minMax"/>
          <c:max val="0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478590528882705E-2"/>
              <c:y val="4.33258252527194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60276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</a:t>
            </a:r>
            <a:r>
              <a:rPr lang="el-GR" b="1">
                <a:latin typeface="Times New Roman" panose="02020603050405020304" pitchFamily="18" charset="0"/>
                <a:cs typeface="Times New Roman" panose="02020603050405020304" pitchFamily="18" charset="0"/>
              </a:rPr>
              <a:t>η</a:t>
            </a:r>
            <a:r>
              <a:rPr lang="uk-UA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ск</a:t>
            </a: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 сонячного колектора впродовж</a:t>
            </a:r>
            <a:r>
              <a:rPr lang="uk-UA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експерименту</a:t>
            </a:r>
            <a:endParaRPr lang="uk-UA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5346795596440419"/>
          <c:y val="2.574921601747216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913212268876111"/>
          <c:y val="0.10141733685478768"/>
          <c:w val="0.82494681260939273"/>
          <c:h val="0.715261977259067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'd5L5x1-V15-Vp5-a70-I700-b30'!$Q$4</c:f>
              <c:strCache>
                <c:ptCount val="1"/>
                <c:pt idx="0">
                  <c:v>ηск (за соняч-ним колек-тором)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0.20307473646632559"/>
                  <c:y val="0.73796182686903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4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l-GR" sz="1400" b="0" i="0" baseline="0">
                        <a:effectLst/>
                      </a:rPr>
                      <a:t>η</a:t>
                    </a:r>
                    <a:r>
                      <a:rPr lang="uk-UA" sz="1400" b="0" i="0" baseline="-25000">
                        <a:effectLst/>
                      </a:rPr>
                      <a:t>ск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1E-07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- 9E-05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+ 0,0129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- 0,0089</a:t>
                    </a:r>
                    <a:endParaRPr lang="en-US" sz="1400" b="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'd5L5x1-V15-Vp5-a70-I700-b30'!$C$5:$C$29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'd5L5x1-V15-Vp5-a70-I700-b30'!$Q$5:$Q$29</c:f>
              <c:numCache>
                <c:formatCode>0.00</c:formatCode>
                <c:ptCount val="25"/>
                <c:pt idx="0">
                  <c:v>3.1415885917779793E-3</c:v>
                </c:pt>
                <c:pt idx="1">
                  <c:v>-3.1415885917779793E-3</c:v>
                </c:pt>
                <c:pt idx="2">
                  <c:v>-6.2831771835559587E-3</c:v>
                </c:pt>
                <c:pt idx="3">
                  <c:v>6.4402566131448777E-2</c:v>
                </c:pt>
                <c:pt idx="4">
                  <c:v>0.14294228092589856</c:v>
                </c:pt>
                <c:pt idx="5">
                  <c:v>0.16964578395601143</c:v>
                </c:pt>
                <c:pt idx="6">
                  <c:v>0.2010616698737914</c:v>
                </c:pt>
                <c:pt idx="7">
                  <c:v>0.22148199572034835</c:v>
                </c:pt>
                <c:pt idx="8">
                  <c:v>0.24818549875046131</c:v>
                </c:pt>
                <c:pt idx="9">
                  <c:v>0.27017661889290723</c:v>
                </c:pt>
                <c:pt idx="10">
                  <c:v>0.28431376755590815</c:v>
                </c:pt>
                <c:pt idx="11">
                  <c:v>0.2890261504435751</c:v>
                </c:pt>
                <c:pt idx="12">
                  <c:v>0.25918105882168424</c:v>
                </c:pt>
                <c:pt idx="13">
                  <c:v>0.2387607329751272</c:v>
                </c:pt>
                <c:pt idx="14">
                  <c:v>0.20734484705734743</c:v>
                </c:pt>
                <c:pt idx="15">
                  <c:v>0.19163690409845749</c:v>
                </c:pt>
                <c:pt idx="16">
                  <c:v>0.16964578395601143</c:v>
                </c:pt>
                <c:pt idx="17">
                  <c:v>0.15707942958889953</c:v>
                </c:pt>
                <c:pt idx="18">
                  <c:v>0.14765466381356554</c:v>
                </c:pt>
                <c:pt idx="19">
                  <c:v>0.13037592655878655</c:v>
                </c:pt>
                <c:pt idx="20">
                  <c:v>0.12252195507934169</c:v>
                </c:pt>
                <c:pt idx="21">
                  <c:v>0.10681401212045165</c:v>
                </c:pt>
                <c:pt idx="22">
                  <c:v>0.10053083493689569</c:v>
                </c:pt>
                <c:pt idx="23">
                  <c:v>9.4247657753339723E-2</c:v>
                </c:pt>
                <c:pt idx="24">
                  <c:v>8.796448056978376E-2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738744"/>
        <c:axId val="415742272"/>
      </c:scatterChart>
      <c:valAx>
        <c:axId val="415738744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307517974009258"/>
              <c:y val="0.831250789456770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15742272"/>
        <c:crosses val="autoZero"/>
        <c:crossBetween val="midCat"/>
        <c:majorUnit val="10"/>
      </c:valAx>
      <c:valAx>
        <c:axId val="415742272"/>
        <c:scaling>
          <c:orientation val="minMax"/>
          <c:max val="0.30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ск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6096496860861493E-2"/>
              <c:y val="6.2381555444024586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15738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Миттєва потужність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ск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Вт/м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</a:p>
        </c:rich>
      </c:tx>
      <c:layout>
        <c:manualLayout>
          <c:xMode val="edge"/>
          <c:yMode val="edge"/>
          <c:x val="0.38236451469190358"/>
          <c:y val="3.898738589223376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73671508897137"/>
          <c:y val="0.10906787034652685"/>
          <c:w val="0.82330500918219474"/>
          <c:h val="0.731240506443990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'd5L5x1-V15-Vp5-a70-I700-b30'!$M$4</c:f>
              <c:strCache>
                <c:ptCount val="1"/>
                <c:pt idx="0">
                  <c:v>Миттєва потуж-ність СК Qск,  Вт/м2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940667440630964"/>
                  <c:y val="0.7932604969376723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Q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ск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4E-05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- 0,0257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+ 3,8705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- 2,6813</a:t>
                    </a:r>
                    <a:endParaRPr lang="en-US" sz="1400" b="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'd5L5x1-V15-Vp5-a70-I700-b30'!$C$5:$C$29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'd5L5x1-V15-Vp5-a70-I700-b30'!$M$5:$M$29</c:f>
              <c:numCache>
                <c:formatCode>0</c:formatCode>
                <c:ptCount val="25"/>
                <c:pt idx="0">
                  <c:v>0</c:v>
                </c:pt>
                <c:pt idx="1">
                  <c:v>11.63055555555489</c:v>
                </c:pt>
                <c:pt idx="2">
                  <c:v>17.445833333332335</c:v>
                </c:pt>
                <c:pt idx="3">
                  <c:v>23.261111111110402</c:v>
                </c:pt>
                <c:pt idx="4">
                  <c:v>40.706944444443366</c:v>
                </c:pt>
                <c:pt idx="5">
                  <c:v>40.706944444443366</c:v>
                </c:pt>
                <c:pt idx="6">
                  <c:v>52.337500000000112</c:v>
                </c:pt>
                <c:pt idx="7">
                  <c:v>58.152777777777558</c:v>
                </c:pt>
                <c:pt idx="8">
                  <c:v>63.968055555555011</c:v>
                </c:pt>
                <c:pt idx="9">
                  <c:v>81.413888888887953</c:v>
                </c:pt>
                <c:pt idx="10">
                  <c:v>87.229166666666657</c:v>
                </c:pt>
                <c:pt idx="11">
                  <c:v>98.859722222221549</c:v>
                </c:pt>
                <c:pt idx="12">
                  <c:v>139.56666666666675</c:v>
                </c:pt>
                <c:pt idx="13">
                  <c:v>151.19722222222165</c:v>
                </c:pt>
                <c:pt idx="14">
                  <c:v>151.19722222222165</c:v>
                </c:pt>
                <c:pt idx="15">
                  <c:v>157.01249999999908</c:v>
                </c:pt>
                <c:pt idx="16">
                  <c:v>197.71944444444372</c:v>
                </c:pt>
                <c:pt idx="17">
                  <c:v>203.5347222222218</c:v>
                </c:pt>
                <c:pt idx="18">
                  <c:v>209.34999999999923</c:v>
                </c:pt>
                <c:pt idx="19">
                  <c:v>226.79583333333284</c:v>
                </c:pt>
                <c:pt idx="20">
                  <c:v>226.79583333333278</c:v>
                </c:pt>
                <c:pt idx="21">
                  <c:v>244.24166666666574</c:v>
                </c:pt>
                <c:pt idx="22">
                  <c:v>244.24166666666574</c:v>
                </c:pt>
                <c:pt idx="23">
                  <c:v>255.87222222222252</c:v>
                </c:pt>
                <c:pt idx="24">
                  <c:v>267.5027777777774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746584"/>
        <c:axId val="415749328"/>
      </c:scatterChart>
      <c:valAx>
        <c:axId val="415746584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5042312850299149"/>
              <c:y val="0.8536886896368656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15749328"/>
        <c:crosses val="autoZero"/>
        <c:crossBetween val="midCat"/>
        <c:majorUnit val="10"/>
      </c:valAx>
      <c:valAx>
        <c:axId val="415749328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ск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Вт/м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7.9907385474749636E-3"/>
              <c:y val="4.396751516416549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15746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Питома теплова потужність ССТ </a:t>
            </a:r>
            <a:r>
              <a:rPr lang="en-US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uk-UA" sz="1400" b="1" i="0" baseline="-25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 Дж/м</a:t>
            </a:r>
            <a:r>
              <a:rPr lang="uk-UA" sz="1400" b="1" i="0" baseline="30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 що 5 хвилин</a:t>
            </a:r>
            <a:endParaRPr lang="uk-UA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932669533536873"/>
          <c:y val="2.082658889760712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17594025864589"/>
          <c:y val="0.11442927587260812"/>
          <c:w val="0.80821608698092473"/>
          <c:h val="0.67620876436636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'd5L5x1-V15-Vp5-a70-I700-b30'!$N$4</c:f>
              <c:strCache>
                <c:ptCount val="1"/>
                <c:pt idx="0">
                  <c:v>Накопичення тепла ССТ Qсст, кДж/м2, що 5 хв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'd5L5x1-V15-Vp5-a70-I700-b30'!$C$5:$C$29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'd5L5x1-V15-Vp5-a70-I700-b30'!$N$5:$N$29</c:f>
              <c:numCache>
                <c:formatCode>0.00</c:formatCode>
                <c:ptCount val="25"/>
                <c:pt idx="0">
                  <c:v>0</c:v>
                </c:pt>
                <c:pt idx="1">
                  <c:v>10.467499999999404</c:v>
                </c:pt>
                <c:pt idx="2">
                  <c:v>5.2337499999997021</c:v>
                </c:pt>
                <c:pt idx="3">
                  <c:v>5.2337500000002608</c:v>
                </c:pt>
                <c:pt idx="4">
                  <c:v>15.701249999999666</c:v>
                </c:pt>
                <c:pt idx="5">
                  <c:v>0</c:v>
                </c:pt>
                <c:pt idx="6">
                  <c:v>10.467500000001079</c:v>
                </c:pt>
                <c:pt idx="7">
                  <c:v>5.2337499999997021</c:v>
                </c:pt>
                <c:pt idx="8">
                  <c:v>5.2337499999997021</c:v>
                </c:pt>
                <c:pt idx="9">
                  <c:v>15.701249999999666</c:v>
                </c:pt>
                <c:pt idx="10">
                  <c:v>5.2337500000008186</c:v>
                </c:pt>
                <c:pt idx="11">
                  <c:v>10.467499999999404</c:v>
                </c:pt>
                <c:pt idx="12">
                  <c:v>36.636250000000707</c:v>
                </c:pt>
                <c:pt idx="13">
                  <c:v>10.467499999999404</c:v>
                </c:pt>
                <c:pt idx="14">
                  <c:v>0</c:v>
                </c:pt>
                <c:pt idx="15">
                  <c:v>5.2337499999997021</c:v>
                </c:pt>
                <c:pt idx="16">
                  <c:v>36.636250000000153</c:v>
                </c:pt>
                <c:pt idx="17">
                  <c:v>5.2337500000002608</c:v>
                </c:pt>
                <c:pt idx="18">
                  <c:v>5.2337499999997021</c:v>
                </c:pt>
                <c:pt idx="19">
                  <c:v>15.701250000000224</c:v>
                </c:pt>
                <c:pt idx="20">
                  <c:v>0</c:v>
                </c:pt>
                <c:pt idx="21">
                  <c:v>15.701249999999666</c:v>
                </c:pt>
                <c:pt idx="22">
                  <c:v>0</c:v>
                </c:pt>
                <c:pt idx="23">
                  <c:v>10.467500000001079</c:v>
                </c:pt>
                <c:pt idx="24">
                  <c:v>10.467499999999404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748936"/>
        <c:axId val="415750112"/>
      </c:barChart>
      <c:catAx>
        <c:axId val="415748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395414408152164"/>
              <c:y val="0.7960795852560690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15750112"/>
        <c:crosses val="autoZero"/>
        <c:auto val="1"/>
        <c:lblAlgn val="ctr"/>
        <c:lblOffset val="100"/>
        <c:noMultiLvlLbl val="0"/>
      </c:catAx>
      <c:valAx>
        <c:axId val="415750112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Дж/м</a:t>
                </a:r>
                <a:r>
                  <a:rPr lang="uk-UA" sz="1400" b="0" i="0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8.5851275946937991E-3"/>
              <c:y val="3.8337430292255836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15748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ККД ССТ </a:t>
            </a:r>
            <a:r>
              <a:rPr lang="el-GR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η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 в цілому (що 5 хвилин)</a:t>
            </a:r>
          </a:p>
        </c:rich>
      </c:tx>
      <c:layout>
        <c:manualLayout>
          <c:xMode val="edge"/>
          <c:yMode val="edge"/>
          <c:x val="0.38457240904941487"/>
          <c:y val="3.504179723031842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4340443351794091E-2"/>
          <c:y val="0.11053502662164884"/>
          <c:w val="0.8949297755084048"/>
          <c:h val="0.727625214642504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'd5L5x1-V15-Vp5-a70-I700-b30'!$R$4</c:f>
              <c:strCache>
                <c:ptCount val="1"/>
                <c:pt idx="0">
                  <c:v>ηсст в цілому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invertIfNegative val="0"/>
          <c:cat>
            <c:numRef>
              <c:f>'d5L5x1-V15-Vp5-a70-I700-b30'!$C$5:$C$29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'd5L5x1-V15-Vp5-a70-I700-b30'!$R$5:$R$29</c:f>
              <c:numCache>
                <c:formatCode>0.00</c:formatCode>
                <c:ptCount val="25"/>
                <c:pt idx="0" formatCode="General">
                  <c:v>0</c:v>
                </c:pt>
                <c:pt idx="1">
                  <c:v>4.9845238095235257E-2</c:v>
                </c:pt>
                <c:pt idx="2">
                  <c:v>2.4922619047617629E-2</c:v>
                </c:pt>
                <c:pt idx="3">
                  <c:v>2.492261904762029E-2</c:v>
                </c:pt>
                <c:pt idx="4">
                  <c:v>7.4767857142855554E-2</c:v>
                </c:pt>
                <c:pt idx="5">
                  <c:v>0</c:v>
                </c:pt>
                <c:pt idx="6">
                  <c:v>4.984523809524323E-2</c:v>
                </c:pt>
                <c:pt idx="7">
                  <c:v>2.4922619047617629E-2</c:v>
                </c:pt>
                <c:pt idx="8">
                  <c:v>2.4922619047617629E-2</c:v>
                </c:pt>
                <c:pt idx="9">
                  <c:v>7.4767857142855554E-2</c:v>
                </c:pt>
                <c:pt idx="10">
                  <c:v>2.4922619047622944E-2</c:v>
                </c:pt>
                <c:pt idx="11">
                  <c:v>4.9845238095235257E-2</c:v>
                </c:pt>
                <c:pt idx="12">
                  <c:v>0.17445833333333668</c:v>
                </c:pt>
                <c:pt idx="13">
                  <c:v>4.9845238095235257E-2</c:v>
                </c:pt>
                <c:pt idx="14">
                  <c:v>0</c:v>
                </c:pt>
                <c:pt idx="15">
                  <c:v>2.4922619047617629E-2</c:v>
                </c:pt>
                <c:pt idx="16">
                  <c:v>0.17445833333333405</c:v>
                </c:pt>
                <c:pt idx="17">
                  <c:v>2.492261904762029E-2</c:v>
                </c:pt>
                <c:pt idx="18">
                  <c:v>2.4922619047617629E-2</c:v>
                </c:pt>
                <c:pt idx="19">
                  <c:v>7.4767857142858204E-2</c:v>
                </c:pt>
                <c:pt idx="20">
                  <c:v>0</c:v>
                </c:pt>
                <c:pt idx="21">
                  <c:v>7.4767857142855554E-2</c:v>
                </c:pt>
                <c:pt idx="22">
                  <c:v>0</c:v>
                </c:pt>
                <c:pt idx="23">
                  <c:v>4.984523809524323E-2</c:v>
                </c:pt>
                <c:pt idx="24">
                  <c:v>4.9845238095235257E-2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5742664"/>
        <c:axId val="415744624"/>
      </c:barChart>
      <c:catAx>
        <c:axId val="415742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5466312780149742"/>
              <c:y val="0.8537004965634207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15744624"/>
        <c:crosses val="autoZero"/>
        <c:auto val="1"/>
        <c:lblAlgn val="ctr"/>
        <c:lblOffset val="100"/>
        <c:noMultiLvlLbl val="1"/>
      </c:catAx>
      <c:valAx>
        <c:axId val="415744624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478590528882705E-2"/>
              <c:y val="4.33258252527194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15742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Накопичення тепла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кДж/м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баком акумулятором</a:t>
            </a:r>
            <a:r>
              <a:rPr lang="uk-UA" sz="1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впродовж експерименту</a:t>
            </a:r>
            <a:endParaRPr lang="uk-UA" sz="14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4154406236031256"/>
          <c:y val="9.096501139703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615420613312418"/>
          <c:y val="0.15199416687666148"/>
          <c:w val="0.83046697688115267"/>
          <c:h val="0.665710834949904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'd5L5x1-V15-Vp5-a70-I700-b30'!$P$4</c:f>
              <c:strCache>
                <c:ptCount val="1"/>
                <c:pt idx="0">
                  <c:v>Q, кДж/м2, кількість ви-промінюван-ня, що надхо-дила з нако-пиченням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53432509696954433"/>
                  <c:y val="0.7104592014195463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Q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сст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-3E-14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- 9E-13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+ 90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- 90</a:t>
                    </a:r>
                    <a:endParaRPr lang="en-US" sz="1400" b="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cat>
            <c:numRef>
              <c:f>'d5L5x1-V15-Vp5-a70-I700-b30'!$C$5:$C$29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'd5L5x1-V15-Vp5-a70-I700-b30'!$P$5:$P$29</c:f>
              <c:numCache>
                <c:formatCode>0</c:formatCode>
                <c:ptCount val="25"/>
                <c:pt idx="0">
                  <c:v>0</c:v>
                </c:pt>
                <c:pt idx="1">
                  <c:v>210</c:v>
                </c:pt>
                <c:pt idx="2">
                  <c:v>420</c:v>
                </c:pt>
                <c:pt idx="3">
                  <c:v>630</c:v>
                </c:pt>
                <c:pt idx="4">
                  <c:v>840</c:v>
                </c:pt>
                <c:pt idx="5">
                  <c:v>1050</c:v>
                </c:pt>
                <c:pt idx="6">
                  <c:v>1260</c:v>
                </c:pt>
                <c:pt idx="7">
                  <c:v>1470</c:v>
                </c:pt>
                <c:pt idx="8">
                  <c:v>1680</c:v>
                </c:pt>
                <c:pt idx="9">
                  <c:v>1890</c:v>
                </c:pt>
                <c:pt idx="10">
                  <c:v>2100</c:v>
                </c:pt>
                <c:pt idx="11">
                  <c:v>2310</c:v>
                </c:pt>
                <c:pt idx="12">
                  <c:v>2520</c:v>
                </c:pt>
                <c:pt idx="13">
                  <c:v>2730</c:v>
                </c:pt>
                <c:pt idx="14">
                  <c:v>2940</c:v>
                </c:pt>
                <c:pt idx="15">
                  <c:v>3150</c:v>
                </c:pt>
                <c:pt idx="16">
                  <c:v>3360</c:v>
                </c:pt>
                <c:pt idx="17">
                  <c:v>3570</c:v>
                </c:pt>
                <c:pt idx="18">
                  <c:v>3780</c:v>
                </c:pt>
                <c:pt idx="19">
                  <c:v>3990</c:v>
                </c:pt>
                <c:pt idx="20">
                  <c:v>4200</c:v>
                </c:pt>
                <c:pt idx="21">
                  <c:v>4410</c:v>
                </c:pt>
                <c:pt idx="22">
                  <c:v>4620</c:v>
                </c:pt>
                <c:pt idx="23">
                  <c:v>4830</c:v>
                </c:pt>
                <c:pt idx="24">
                  <c:v>5040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739136"/>
        <c:axId val="415738352"/>
      </c:barChart>
      <c:catAx>
        <c:axId val="415739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579942695179908"/>
              <c:y val="0.853213786570542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15738352"/>
        <c:crosses val="autoZero"/>
        <c:auto val="1"/>
        <c:lblAlgn val="ctr"/>
        <c:lblOffset val="100"/>
        <c:noMultiLvlLbl val="0"/>
      </c:catAx>
      <c:valAx>
        <c:axId val="415738352"/>
        <c:scaling>
          <c:orientation val="minMax"/>
          <c:max val="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кДж/м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5210782222892647E-3"/>
              <c:y val="7.942541381529053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22225"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1573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ККД ССТ </a:t>
            </a:r>
            <a:r>
              <a:rPr lang="el-GR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η</a:t>
            </a:r>
            <a:r>
              <a:rPr lang="uk-UA" sz="1400" b="1" i="0" u="none" strike="noStrike" baseline="-25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в цілому (за накопиченням теплової енергї в баку акумуляторі)</a:t>
            </a:r>
            <a:endParaRPr lang="uk-UA" sz="14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6636324263228425"/>
          <c:y val="5.527721204632060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8965930538873801E-2"/>
          <c:y val="0.15623852062542198"/>
          <c:w val="0.87689225720062847"/>
          <c:h val="0.683268336273649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'd5L5x1-V15-Vp5-a70-I700-b30'!$S$4</c:f>
              <c:strCache>
                <c:ptCount val="1"/>
                <c:pt idx="0">
                  <c:v>ηсст       (за накопи-ченням)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356272399410359"/>
                  <c:y val="0.7129157853787385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3E-07x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- 5E-05x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+ 0,0064x + 0,1712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'd5L5x1-V15-Vp5-a70-I700-b30'!$C$5:$C$29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'd5L5x1-V15-Vp5-a70-I700-b30'!$S$5:$S$29</c:f>
              <c:numCache>
                <c:formatCode>0.00</c:formatCode>
                <c:ptCount val="25"/>
                <c:pt idx="0" formatCode="General">
                  <c:v>0</c:v>
                </c:pt>
                <c:pt idx="1">
                  <c:v>4.9845238095235257E-2</c:v>
                </c:pt>
                <c:pt idx="2">
                  <c:v>3.7383928571426445E-2</c:v>
                </c:pt>
                <c:pt idx="3">
                  <c:v>3.3230158730157729E-2</c:v>
                </c:pt>
                <c:pt idx="4">
                  <c:v>4.3614583333332187E-2</c:v>
                </c:pt>
                <c:pt idx="5">
                  <c:v>3.4891666666665752E-2</c:v>
                </c:pt>
                <c:pt idx="6">
                  <c:v>3.7383928571428658E-2</c:v>
                </c:pt>
                <c:pt idx="7">
                  <c:v>3.5603741496598514E-2</c:v>
                </c:pt>
                <c:pt idx="8">
                  <c:v>3.4268601190475909E-2</c:v>
                </c:pt>
                <c:pt idx="9">
                  <c:v>3.8768518518518084E-2</c:v>
                </c:pt>
                <c:pt idx="10">
                  <c:v>3.7383928571428575E-2</c:v>
                </c:pt>
                <c:pt idx="11">
                  <c:v>3.8516774891774637E-2</c:v>
                </c:pt>
                <c:pt idx="12">
                  <c:v>4.9845238095238137E-2</c:v>
                </c:pt>
                <c:pt idx="13">
                  <c:v>4.9845238095237922E-2</c:v>
                </c:pt>
                <c:pt idx="14">
                  <c:v>4.628486394557807E-2</c:v>
                </c:pt>
                <c:pt idx="15">
                  <c:v>4.4860714285714032E-2</c:v>
                </c:pt>
                <c:pt idx="16">
                  <c:v>5.2960565476190297E-2</c:v>
                </c:pt>
                <c:pt idx="17">
                  <c:v>5.1311274509803828E-2</c:v>
                </c:pt>
                <c:pt idx="18">
                  <c:v>4.9845238095237922E-2</c:v>
                </c:pt>
                <c:pt idx="19">
                  <c:v>5.1156954887217942E-2</c:v>
                </c:pt>
                <c:pt idx="20">
                  <c:v>4.8599107142857041E-2</c:v>
                </c:pt>
                <c:pt idx="21">
                  <c:v>4.9845238095237922E-2</c:v>
                </c:pt>
                <c:pt idx="22">
                  <c:v>4.7579545454545284E-2</c:v>
                </c:pt>
                <c:pt idx="23">
                  <c:v>4.7678053830227808E-2</c:v>
                </c:pt>
                <c:pt idx="24">
                  <c:v>4.7768353174603116E-2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741880"/>
        <c:axId val="415739920"/>
      </c:scatterChart>
      <c:valAx>
        <c:axId val="415741880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482279775662703"/>
              <c:y val="0.8462302854078270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15739920"/>
        <c:crosses val="autoZero"/>
        <c:crossBetween val="midCat"/>
      </c:valAx>
      <c:valAx>
        <c:axId val="415739920"/>
        <c:scaling>
          <c:orientation val="minMax"/>
          <c:max val="6.000000000000001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75159219596879E-2"/>
              <c:y val="0.1082357560589422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15741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коефіцієнта тепловтрат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K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к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Вт/(м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К),</a:t>
            </a:r>
            <a:r>
              <a:rPr lang="uk-UA" sz="1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сонячного колектора впродовж експерименту</a:t>
            </a:r>
            <a:endParaRPr lang="uk-UA" sz="14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5416202339624843"/>
          <c:y val="3.651767875639413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0863599677159"/>
          <c:y val="0.1459162622607946"/>
          <c:w val="0.83319468469593538"/>
          <c:h val="0.692799802903981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'd5L5x1-V15-Vp5-a70-I700-b30'!$AC$4</c:f>
              <c:strCache>
                <c:ptCount val="1"/>
                <c:pt idx="0">
                  <c:v>Kк', Вт/(м2К)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8.3892150574769356E-2"/>
                  <c:y val="0.745303294234095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uk-UA"/>
                </a:p>
              </c:txPr>
            </c:trendlineLbl>
          </c:trendline>
          <c:xVal>
            <c:numRef>
              <c:f>'d5L5x1-V15-Vp5-a70-I700-b30'!$C$5:$C$29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'd5L5x1-V15-Vp5-a70-I700-b30'!$AC$5:$AC$29</c:f>
              <c:numCache>
                <c:formatCode>0.000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746976"/>
        <c:axId val="415747368"/>
      </c:scatterChart>
      <c:valAx>
        <c:axId val="415746976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569667849136763"/>
              <c:y val="0.8536602096707345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15747368"/>
        <c:crosses val="autoZero"/>
        <c:crossBetween val="midCat"/>
        <c:majorUnit val="10"/>
      </c:valAx>
      <c:valAx>
        <c:axId val="415747368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Вт/(м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К)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6.7319189029117453E-3"/>
              <c:y val="7.0038796852792573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1574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розрахункової інтенсивності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I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ск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Вт/м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сонячного колектора впродовж експерименту</a:t>
            </a:r>
          </a:p>
        </c:rich>
      </c:tx>
      <c:layout>
        <c:manualLayout>
          <c:xMode val="edge"/>
          <c:yMode val="edge"/>
          <c:x val="0.17783594312008602"/>
          <c:y val="4.39585492801874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11799330796509"/>
          <c:y val="0.15820194802586102"/>
          <c:w val="0.85104536239641304"/>
          <c:h val="0.679288014233619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'd5L5x1-V15-Vp5-a70-I700-b30'!$AD$4</c:f>
              <c:strCache>
                <c:ptCount val="1"/>
                <c:pt idx="0">
                  <c:v>I', Вт/м2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7297725370965614"/>
                  <c:y val="0.743816266647714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uk-UA"/>
                </a:p>
              </c:txPr>
            </c:trendlineLbl>
          </c:trendline>
          <c:xVal>
            <c:numRef>
              <c:f>'d5L5x1-V15-Vp5-a70-I700-b30'!$C$5:$C$29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'd5L5x1-V15-Vp5-a70-I700-b30'!$AD$5:$AD$29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7.7932098765408062</c:v>
                </c:pt>
                <c:pt idx="5">
                  <c:v>17.570987654318564</c:v>
                </c:pt>
                <c:pt idx="6">
                  <c:v>46.972222222222463</c:v>
                </c:pt>
                <c:pt idx="7">
                  <c:v>67.895061728394523</c:v>
                </c:pt>
                <c:pt idx="8">
                  <c:v>85.262345679011091</c:v>
                </c:pt>
                <c:pt idx="9">
                  <c:v>126.69753086419544</c:v>
                </c:pt>
                <c:pt idx="10">
                  <c:v>146.7314814814815</c:v>
                </c:pt>
                <c:pt idx="11">
                  <c:v>170.79938271604789</c:v>
                </c:pt>
                <c:pt idx="12">
                  <c:v>269.25925925925941</c:v>
                </c:pt>
                <c:pt idx="13">
                  <c:v>290.66049382715926</c:v>
                </c:pt>
                <c:pt idx="14">
                  <c:v>297.77160493827034</c:v>
                </c:pt>
                <c:pt idx="15">
                  <c:v>312.47222222222018</c:v>
                </c:pt>
                <c:pt idx="16">
                  <c:v>405.5987654320972</c:v>
                </c:pt>
                <c:pt idx="17">
                  <c:v>419.41049382715954</c:v>
                </c:pt>
                <c:pt idx="18">
                  <c:v>434.99999999999829</c:v>
                </c:pt>
                <c:pt idx="19">
                  <c:v>473.7685185185174</c:v>
                </c:pt>
                <c:pt idx="20">
                  <c:v>475.54629629629505</c:v>
                </c:pt>
                <c:pt idx="21">
                  <c:v>518.75925925925719</c:v>
                </c:pt>
                <c:pt idx="22">
                  <c:v>519.64814814814611</c:v>
                </c:pt>
                <c:pt idx="23">
                  <c:v>546.38271604938336</c:v>
                </c:pt>
                <c:pt idx="24">
                  <c:v>571.3395061728387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745016"/>
        <c:axId val="415741096"/>
      </c:scatterChart>
      <c:valAx>
        <c:axId val="415745016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5032484334022937"/>
              <c:y val="0.856041866076183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15741096"/>
        <c:crosses val="autoZero"/>
        <c:crossBetween val="midCat"/>
        <c:majorUnit val="10"/>
      </c:valAx>
      <c:valAx>
        <c:axId val="415741096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ск</a:t>
                </a: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Вт/м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2674810295951528E-3"/>
              <c:y val="8.2811907251845354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15745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Температури теплоносія на вході і виході СК та температура оточуючого середовища впродовж експерименту</a:t>
            </a:r>
          </a:p>
        </c:rich>
      </c:tx>
      <c:layout>
        <c:manualLayout>
          <c:xMode val="edge"/>
          <c:yMode val="edge"/>
          <c:x val="0.12118171607501446"/>
          <c:y val="3.486616609674549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12239915650874"/>
          <c:y val="0.14411720010131038"/>
          <c:w val="0.75368446653038901"/>
          <c:h val="0.624978459081261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'd5L5x1-V15-Vp3-a70-I700-b30'!$D$4</c:f>
              <c:strCache>
                <c:ptCount val="1"/>
                <c:pt idx="0">
                  <c:v>Tin
(287FE6EF05000002)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5670606301774453"/>
                  <c:y val="0.4660888671671727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вх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+ 4E-05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+ 0,0116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+ 12,227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'd5L5x1-V15-Vp3-a70-I700-b30'!$C$5:$C$29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'd5L5x1-V15-Vp3-a70-I700-b30'!$D$5:$D$29</c:f>
              <c:numCache>
                <c:formatCode>General</c:formatCode>
                <c:ptCount val="25"/>
                <c:pt idx="0">
                  <c:v>13.25</c:v>
                </c:pt>
                <c:pt idx="1">
                  <c:v>13.45</c:v>
                </c:pt>
                <c:pt idx="2">
                  <c:v>13.65</c:v>
                </c:pt>
                <c:pt idx="3">
                  <c:v>14.15</c:v>
                </c:pt>
                <c:pt idx="4">
                  <c:v>14.4</c:v>
                </c:pt>
                <c:pt idx="5">
                  <c:v>14.65</c:v>
                </c:pt>
                <c:pt idx="6">
                  <c:v>15.15</c:v>
                </c:pt>
                <c:pt idx="7">
                  <c:v>15.4</c:v>
                </c:pt>
                <c:pt idx="8">
                  <c:v>15.65</c:v>
                </c:pt>
                <c:pt idx="9">
                  <c:v>16</c:v>
                </c:pt>
                <c:pt idx="10">
                  <c:v>16.25</c:v>
                </c:pt>
                <c:pt idx="11">
                  <c:v>16.45</c:v>
                </c:pt>
                <c:pt idx="12">
                  <c:v>16.649999999999999</c:v>
                </c:pt>
                <c:pt idx="13">
                  <c:v>17.05</c:v>
                </c:pt>
                <c:pt idx="14">
                  <c:v>17.2</c:v>
                </c:pt>
                <c:pt idx="15">
                  <c:v>17.399999999999999</c:v>
                </c:pt>
                <c:pt idx="16">
                  <c:v>17.5</c:v>
                </c:pt>
                <c:pt idx="17">
                  <c:v>17.649999999999999</c:v>
                </c:pt>
                <c:pt idx="18">
                  <c:v>18</c:v>
                </c:pt>
                <c:pt idx="19">
                  <c:v>18.100000000000001</c:v>
                </c:pt>
                <c:pt idx="20">
                  <c:v>18.25</c:v>
                </c:pt>
                <c:pt idx="21">
                  <c:v>18.350000000000001</c:v>
                </c:pt>
                <c:pt idx="22">
                  <c:v>18.45</c:v>
                </c:pt>
                <c:pt idx="23">
                  <c:v>18.55</c:v>
                </c:pt>
                <c:pt idx="24">
                  <c:v>18.600000000000001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'd5L5x1-V15-Vp3-a70-I700-b30'!$E$4</c:f>
              <c:strCache>
                <c:ptCount val="1"/>
                <c:pt idx="0">
                  <c:v>Tout
(283BB0F005000000)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-5.3254355275747033E-2"/>
                  <c:y val="0.4534874039487082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вих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= -2E-09x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5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+ 1E-06x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- 0,0003x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+ 0,0213x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- 0,4783x + 11,675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'd5L5x1-V15-Vp3-a70-I700-b30'!$C$5:$C$29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'd5L5x1-V15-Vp3-a70-I700-b30'!$E$5:$E$29</c:f>
              <c:numCache>
                <c:formatCode>General</c:formatCode>
                <c:ptCount val="25"/>
                <c:pt idx="0">
                  <c:v>13.45</c:v>
                </c:pt>
                <c:pt idx="1">
                  <c:v>13.65</c:v>
                </c:pt>
                <c:pt idx="2">
                  <c:v>14.6</c:v>
                </c:pt>
                <c:pt idx="3">
                  <c:v>18.05</c:v>
                </c:pt>
                <c:pt idx="4">
                  <c:v>21.05</c:v>
                </c:pt>
                <c:pt idx="5">
                  <c:v>24.05</c:v>
                </c:pt>
                <c:pt idx="6">
                  <c:v>26.7</c:v>
                </c:pt>
                <c:pt idx="7">
                  <c:v>29</c:v>
                </c:pt>
                <c:pt idx="8">
                  <c:v>30.25</c:v>
                </c:pt>
                <c:pt idx="9">
                  <c:v>30.45</c:v>
                </c:pt>
                <c:pt idx="10">
                  <c:v>29.75</c:v>
                </c:pt>
                <c:pt idx="11">
                  <c:v>29.3</c:v>
                </c:pt>
                <c:pt idx="12">
                  <c:v>28.7</c:v>
                </c:pt>
                <c:pt idx="13">
                  <c:v>28.25</c:v>
                </c:pt>
                <c:pt idx="14">
                  <c:v>27.7</c:v>
                </c:pt>
                <c:pt idx="15">
                  <c:v>27.3</c:v>
                </c:pt>
                <c:pt idx="16">
                  <c:v>26.75</c:v>
                </c:pt>
                <c:pt idx="17">
                  <c:v>26.4</c:v>
                </c:pt>
                <c:pt idx="18">
                  <c:v>26.05</c:v>
                </c:pt>
                <c:pt idx="19">
                  <c:v>25.5</c:v>
                </c:pt>
                <c:pt idx="20">
                  <c:v>25.1</c:v>
                </c:pt>
                <c:pt idx="21">
                  <c:v>24.6</c:v>
                </c:pt>
                <c:pt idx="22">
                  <c:v>24.3</c:v>
                </c:pt>
                <c:pt idx="23">
                  <c:v>24</c:v>
                </c:pt>
                <c:pt idx="24">
                  <c:v>23.55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'd5L5x1-V15-Vp3-a70-I700-b30'!$I$4</c:f>
              <c:strCache>
                <c:ptCount val="1"/>
                <c:pt idx="0">
                  <c:v>Tpov1
(28F24BEF0500007D)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6911496602491699"/>
                  <c:y val="0.3380641205077886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пов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9E-06</a:t>
                    </a:r>
                    <a:r>
                      <a:rPr lang="el-GR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- 0,0016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+ 0,118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+ 14,2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'd5L5x1-V15-Vp3-a70-I700-b30'!$C$5:$C$29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'd5L5x1-V15-Vp3-a70-I700-b30'!$I$5:$I$29</c:f>
              <c:numCache>
                <c:formatCode>General</c:formatCode>
                <c:ptCount val="25"/>
                <c:pt idx="0">
                  <c:v>17.350000000000001</c:v>
                </c:pt>
                <c:pt idx="1">
                  <c:v>17.55</c:v>
                </c:pt>
                <c:pt idx="2">
                  <c:v>18.05</c:v>
                </c:pt>
                <c:pt idx="3">
                  <c:v>18.45</c:v>
                </c:pt>
                <c:pt idx="4">
                  <c:v>18.75</c:v>
                </c:pt>
                <c:pt idx="5">
                  <c:v>19.399999999999999</c:v>
                </c:pt>
                <c:pt idx="6">
                  <c:v>19.25</c:v>
                </c:pt>
                <c:pt idx="7">
                  <c:v>19.399999999999999</c:v>
                </c:pt>
                <c:pt idx="8">
                  <c:v>19.5</c:v>
                </c:pt>
                <c:pt idx="9">
                  <c:v>19.75</c:v>
                </c:pt>
                <c:pt idx="10">
                  <c:v>19.5</c:v>
                </c:pt>
                <c:pt idx="11">
                  <c:v>19.649999999999999</c:v>
                </c:pt>
                <c:pt idx="12">
                  <c:v>20.149999999999999</c:v>
                </c:pt>
                <c:pt idx="13">
                  <c:v>19.75</c:v>
                </c:pt>
                <c:pt idx="14">
                  <c:v>20.05</c:v>
                </c:pt>
                <c:pt idx="15">
                  <c:v>20.3</c:v>
                </c:pt>
                <c:pt idx="16">
                  <c:v>20.149999999999999</c:v>
                </c:pt>
                <c:pt idx="17">
                  <c:v>20.25</c:v>
                </c:pt>
                <c:pt idx="18">
                  <c:v>20.45</c:v>
                </c:pt>
                <c:pt idx="19">
                  <c:v>20.2</c:v>
                </c:pt>
                <c:pt idx="20">
                  <c:v>20.55</c:v>
                </c:pt>
                <c:pt idx="21">
                  <c:v>20.350000000000001</c:v>
                </c:pt>
                <c:pt idx="22">
                  <c:v>20.350000000000001</c:v>
                </c:pt>
                <c:pt idx="23">
                  <c:v>20.65</c:v>
                </c:pt>
                <c:pt idx="24">
                  <c:v>20.55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743056"/>
        <c:axId val="415741488"/>
      </c:scatterChart>
      <c:valAx>
        <c:axId val="415743056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</a:p>
            </c:rich>
          </c:tx>
          <c:layout>
            <c:manualLayout>
              <c:xMode val="edge"/>
              <c:yMode val="edge"/>
              <c:x val="0.88651271229706274"/>
              <c:y val="0.739191662638689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15741488"/>
        <c:crosses val="autoZero"/>
        <c:crossBetween val="midCat"/>
        <c:majorUnit val="10"/>
      </c:valAx>
      <c:valAx>
        <c:axId val="415741488"/>
        <c:scaling>
          <c:orientation val="minMax"/>
          <c:max val="36"/>
          <c:min val="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6.0455527236524156E-2"/>
              <c:y val="8.261202063859070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15743056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8744483253458961"/>
          <c:y val="0.29106641553932172"/>
          <c:w val="0.11255530438082048"/>
          <c:h val="0.2798595602431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температури в баку</a:t>
            </a:r>
            <a:r>
              <a:rPr lang="uk-UA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акамуляторі залежно від часу нагріву</a:t>
            </a:r>
            <a:endParaRPr lang="uk-UA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6398019877986603"/>
          <c:y val="2.687987422183542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4206667833502762E-2"/>
          <c:y val="0.12496938913953974"/>
          <c:w val="0.69130867318946176"/>
          <c:h val="0.623180123581792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'd5L5x1-V15-Vp3-a70-I700-b30'!$F$4</c:f>
              <c:strCache>
                <c:ptCount val="1"/>
                <c:pt idx="0">
                  <c:v>Tbak1
(28336BF00500008F)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6573025046771689"/>
                  <c:y val="0.4276000119293095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бак1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= 1E-06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+ 0,0002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- 0,0011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+ 12,03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'd5L5x1-V15-Vp3-a70-I700-b30'!$C$5:$C$29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'd5L5x1-V15-Vp3-a70-I700-b30'!$F$5:$F$29</c:f>
              <c:numCache>
                <c:formatCode>General</c:formatCode>
                <c:ptCount val="25"/>
                <c:pt idx="0">
                  <c:v>11.2</c:v>
                </c:pt>
                <c:pt idx="1">
                  <c:v>11.2</c:v>
                </c:pt>
                <c:pt idx="2">
                  <c:v>11.2</c:v>
                </c:pt>
                <c:pt idx="3">
                  <c:v>11.25</c:v>
                </c:pt>
                <c:pt idx="4">
                  <c:v>11.25</c:v>
                </c:pt>
                <c:pt idx="5">
                  <c:v>11.25</c:v>
                </c:pt>
                <c:pt idx="6">
                  <c:v>11.25</c:v>
                </c:pt>
                <c:pt idx="7">
                  <c:v>11.25</c:v>
                </c:pt>
                <c:pt idx="8">
                  <c:v>11.3</c:v>
                </c:pt>
                <c:pt idx="9">
                  <c:v>11.3</c:v>
                </c:pt>
                <c:pt idx="10">
                  <c:v>11.35</c:v>
                </c:pt>
                <c:pt idx="11">
                  <c:v>11.35</c:v>
                </c:pt>
                <c:pt idx="12">
                  <c:v>11.35</c:v>
                </c:pt>
                <c:pt idx="13">
                  <c:v>11.4</c:v>
                </c:pt>
                <c:pt idx="14">
                  <c:v>11.4</c:v>
                </c:pt>
                <c:pt idx="15">
                  <c:v>11.4</c:v>
                </c:pt>
                <c:pt idx="16">
                  <c:v>11.45</c:v>
                </c:pt>
                <c:pt idx="17">
                  <c:v>11.45</c:v>
                </c:pt>
                <c:pt idx="18">
                  <c:v>11.5</c:v>
                </c:pt>
                <c:pt idx="19">
                  <c:v>11.5</c:v>
                </c:pt>
                <c:pt idx="20">
                  <c:v>11.5</c:v>
                </c:pt>
                <c:pt idx="21">
                  <c:v>11.55</c:v>
                </c:pt>
                <c:pt idx="22">
                  <c:v>11.55</c:v>
                </c:pt>
                <c:pt idx="23">
                  <c:v>11.6</c:v>
                </c:pt>
                <c:pt idx="24">
                  <c:v>11.6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'd5L5x1-V15-Vp3-a70-I700-b30'!$G$4</c:f>
              <c:strCache>
                <c:ptCount val="1"/>
                <c:pt idx="0">
                  <c:v>Tbak2
(288DCEF00500007A)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6225354743868897"/>
                  <c:y val="0.6102446726601645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бак2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-3E-06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+ 0,0035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+ 12,16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'd5L5x1-V15-Vp3-a70-I700-b30'!$C$5:$C$29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'd5L5x1-V15-Vp3-a70-I700-b30'!$G$5:$G$29</c:f>
              <c:numCache>
                <c:formatCode>General</c:formatCode>
                <c:ptCount val="25"/>
                <c:pt idx="0">
                  <c:v>11.3</c:v>
                </c:pt>
                <c:pt idx="1">
                  <c:v>11.3</c:v>
                </c:pt>
                <c:pt idx="2">
                  <c:v>11.3</c:v>
                </c:pt>
                <c:pt idx="3">
                  <c:v>11.3</c:v>
                </c:pt>
                <c:pt idx="4">
                  <c:v>11.35</c:v>
                </c:pt>
                <c:pt idx="5">
                  <c:v>11.35</c:v>
                </c:pt>
                <c:pt idx="6">
                  <c:v>11.4</c:v>
                </c:pt>
                <c:pt idx="7">
                  <c:v>11.45</c:v>
                </c:pt>
                <c:pt idx="8">
                  <c:v>11.45</c:v>
                </c:pt>
                <c:pt idx="9">
                  <c:v>11.5</c:v>
                </c:pt>
                <c:pt idx="10">
                  <c:v>11.5</c:v>
                </c:pt>
                <c:pt idx="11">
                  <c:v>11.55</c:v>
                </c:pt>
                <c:pt idx="12">
                  <c:v>11.6</c:v>
                </c:pt>
                <c:pt idx="13">
                  <c:v>11.6</c:v>
                </c:pt>
                <c:pt idx="14">
                  <c:v>11.65</c:v>
                </c:pt>
                <c:pt idx="15">
                  <c:v>11.65</c:v>
                </c:pt>
                <c:pt idx="16">
                  <c:v>11.7</c:v>
                </c:pt>
                <c:pt idx="17">
                  <c:v>11.7</c:v>
                </c:pt>
                <c:pt idx="18">
                  <c:v>11.75</c:v>
                </c:pt>
                <c:pt idx="19">
                  <c:v>11.75</c:v>
                </c:pt>
                <c:pt idx="20">
                  <c:v>12</c:v>
                </c:pt>
                <c:pt idx="21">
                  <c:v>12</c:v>
                </c:pt>
                <c:pt idx="22">
                  <c:v>12.05</c:v>
                </c:pt>
                <c:pt idx="23">
                  <c:v>12.05</c:v>
                </c:pt>
                <c:pt idx="24">
                  <c:v>12.1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'd5L5x1-V15-Vp3-a70-I700-b30'!$H$4</c:f>
              <c:strCache>
                <c:ptCount val="1"/>
                <c:pt idx="0">
                  <c:v>Tbak3
(284EB3F00500003D)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1.7035362734589218E-2"/>
                  <c:y val="0.754914875048526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бак3</a:t>
                    </a:r>
                    <a:r>
                      <a:rPr lang="en-US" baseline="0"/>
                      <a:t> = -9E-12x</a:t>
                    </a:r>
                    <a:r>
                      <a:rPr lang="en-US" baseline="30000"/>
                      <a:t>6</a:t>
                    </a:r>
                    <a:r>
                      <a:rPr lang="en-US" baseline="0"/>
                      <a:t> + 3E-09x</a:t>
                    </a:r>
                    <a:r>
                      <a:rPr lang="en-US" baseline="30000"/>
                      <a:t>5</a:t>
                    </a:r>
                    <a:r>
                      <a:rPr lang="en-US" baseline="0"/>
                      <a:t> - 4E-07x</a:t>
                    </a:r>
                    <a:r>
                      <a:rPr lang="en-US" baseline="30000"/>
                      <a:t>4</a:t>
                    </a:r>
                    <a:r>
                      <a:rPr lang="en-US" baseline="0"/>
                      <a:t> + 3E-05x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- 0,0007x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+ 0,01x + 12,104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'd5L5x1-V15-Vp3-a70-I700-b30'!$C$5:$C$29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'd5L5x1-V15-Vp3-a70-I700-b30'!$H$5:$H$29</c:f>
              <c:numCache>
                <c:formatCode>General</c:formatCode>
                <c:ptCount val="25"/>
                <c:pt idx="0">
                  <c:v>11.2</c:v>
                </c:pt>
                <c:pt idx="1">
                  <c:v>11.2</c:v>
                </c:pt>
                <c:pt idx="2">
                  <c:v>11.25</c:v>
                </c:pt>
                <c:pt idx="3">
                  <c:v>11.3</c:v>
                </c:pt>
                <c:pt idx="4">
                  <c:v>11.3</c:v>
                </c:pt>
                <c:pt idx="5">
                  <c:v>11.3</c:v>
                </c:pt>
                <c:pt idx="6">
                  <c:v>11.35</c:v>
                </c:pt>
                <c:pt idx="7">
                  <c:v>11.4</c:v>
                </c:pt>
                <c:pt idx="8">
                  <c:v>11.45</c:v>
                </c:pt>
                <c:pt idx="9">
                  <c:v>11.5</c:v>
                </c:pt>
                <c:pt idx="10">
                  <c:v>11.55</c:v>
                </c:pt>
                <c:pt idx="11">
                  <c:v>11.6</c:v>
                </c:pt>
                <c:pt idx="12">
                  <c:v>11.6</c:v>
                </c:pt>
                <c:pt idx="13">
                  <c:v>11.65</c:v>
                </c:pt>
                <c:pt idx="14">
                  <c:v>11.65</c:v>
                </c:pt>
                <c:pt idx="15">
                  <c:v>11.7</c:v>
                </c:pt>
                <c:pt idx="16">
                  <c:v>11.75</c:v>
                </c:pt>
                <c:pt idx="17">
                  <c:v>11.75</c:v>
                </c:pt>
                <c:pt idx="18">
                  <c:v>12</c:v>
                </c:pt>
                <c:pt idx="19">
                  <c:v>12</c:v>
                </c:pt>
                <c:pt idx="20">
                  <c:v>12.05</c:v>
                </c:pt>
                <c:pt idx="21">
                  <c:v>12.05</c:v>
                </c:pt>
                <c:pt idx="22">
                  <c:v>12.1</c:v>
                </c:pt>
                <c:pt idx="23">
                  <c:v>12.1</c:v>
                </c:pt>
                <c:pt idx="24">
                  <c:v>12.15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'd5L5x1-V15-Vp3-a70-I700-b30'!$Z$4</c:f>
              <c:strCache>
                <c:ptCount val="1"/>
                <c:pt idx="0">
                  <c:v>tбак. ср., °С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5004529802837951"/>
                  <c:y val="0.6123344020706593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бак.ср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+ 0,0042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+ 12,012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'd5L5x1-V15-Vp3-a70-I700-b30'!$C$5:$C$29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'd5L5x1-V15-Vp3-a70-I700-b30'!$Z$5:$Z$29</c:f>
              <c:numCache>
                <c:formatCode>0.00</c:formatCode>
                <c:ptCount val="25"/>
                <c:pt idx="0">
                  <c:v>11.233333333333334</c:v>
                </c:pt>
                <c:pt idx="1">
                  <c:v>11.233333333333334</c:v>
                </c:pt>
                <c:pt idx="2">
                  <c:v>11.25</c:v>
                </c:pt>
                <c:pt idx="3">
                  <c:v>11.283333333333333</c:v>
                </c:pt>
                <c:pt idx="4">
                  <c:v>11.300000000000002</c:v>
                </c:pt>
                <c:pt idx="5">
                  <c:v>11.300000000000002</c:v>
                </c:pt>
                <c:pt idx="6">
                  <c:v>11.333333333333334</c:v>
                </c:pt>
                <c:pt idx="7">
                  <c:v>11.366666666666667</c:v>
                </c:pt>
                <c:pt idx="8">
                  <c:v>11.4</c:v>
                </c:pt>
                <c:pt idx="9">
                  <c:v>11.433333333333332</c:v>
                </c:pt>
                <c:pt idx="10">
                  <c:v>11.466666666666669</c:v>
                </c:pt>
                <c:pt idx="11">
                  <c:v>11.5</c:v>
                </c:pt>
                <c:pt idx="12">
                  <c:v>11.516666666666666</c:v>
                </c:pt>
                <c:pt idx="13">
                  <c:v>11.549999999999999</c:v>
                </c:pt>
                <c:pt idx="14">
                  <c:v>11.566666666666668</c:v>
                </c:pt>
                <c:pt idx="15">
                  <c:v>11.583333333333334</c:v>
                </c:pt>
                <c:pt idx="16">
                  <c:v>11.633333333333333</c:v>
                </c:pt>
                <c:pt idx="17">
                  <c:v>11.633333333333333</c:v>
                </c:pt>
                <c:pt idx="18">
                  <c:v>11.75</c:v>
                </c:pt>
                <c:pt idx="19">
                  <c:v>11.75</c:v>
                </c:pt>
                <c:pt idx="20">
                  <c:v>11.85</c:v>
                </c:pt>
                <c:pt idx="21">
                  <c:v>11.866666666666667</c:v>
                </c:pt>
                <c:pt idx="22">
                  <c:v>11.9</c:v>
                </c:pt>
                <c:pt idx="23">
                  <c:v>11.916666666666666</c:v>
                </c:pt>
                <c:pt idx="24">
                  <c:v>11.950000000000001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748544"/>
        <c:axId val="415745408"/>
      </c:scatterChart>
      <c:valAx>
        <c:axId val="415748544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75526867308063772"/>
              <c:y val="0.775577342880701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15745408"/>
        <c:crosses val="autoZero"/>
        <c:crossBetween val="midCat"/>
        <c:majorUnit val="10"/>
      </c:valAx>
      <c:valAx>
        <c:axId val="415745408"/>
        <c:scaling>
          <c:orientation val="minMax"/>
          <c:max val="12.6"/>
          <c:min val="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5695572714660506E-2"/>
              <c:y val="5.013442056831526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15748544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77229091491134916"/>
          <c:y val="0.28701750878211413"/>
          <c:w val="0.21907117277003565"/>
          <c:h val="0.4422354686097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Накопичення тепла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кДж/м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баком акумулятором</a:t>
            </a:r>
            <a:r>
              <a:rPr lang="uk-UA" sz="1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впродовж експерименту</a:t>
            </a:r>
            <a:endParaRPr lang="uk-UA" sz="14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4154406236031256"/>
          <c:y val="9.096501139703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615420613312418"/>
          <c:y val="0.15199416687666148"/>
          <c:w val="0.83046697688115267"/>
          <c:h val="0.665710834949904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'd5L5x1-V15-Vp4-a50-I500-b10'!$P$4</c:f>
              <c:strCache>
                <c:ptCount val="1"/>
                <c:pt idx="0">
                  <c:v>Q, кДж/м2, кількість ви-промінюван-ня, що надхо-дила з нако-пиченням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53432509696954433"/>
                  <c:y val="0.7104592014195463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Q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сст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-3E-14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- 9E-13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+ 90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- 90</a:t>
                    </a:r>
                    <a:endParaRPr lang="en-US" sz="1400" b="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cat>
            <c:numRef>
              <c:f>'d5L5x1-V15-Vp4-a50-I500-b10'!$C$5:$C$29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'd5L5x1-V15-Vp4-a50-I500-b10'!$P$5:$P$29</c:f>
              <c:numCache>
                <c:formatCode>0</c:formatCode>
                <c:ptCount val="25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  <c:pt idx="21">
                  <c:v>3150</c:v>
                </c:pt>
                <c:pt idx="22">
                  <c:v>3300</c:v>
                </c:pt>
                <c:pt idx="23">
                  <c:v>3450</c:v>
                </c:pt>
                <c:pt idx="24">
                  <c:v>3600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756432"/>
        <c:axId val="602769368"/>
      </c:barChart>
      <c:catAx>
        <c:axId val="60275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579942695179908"/>
              <c:y val="0.853213786570542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602769368"/>
        <c:crosses val="autoZero"/>
        <c:auto val="1"/>
        <c:lblAlgn val="ctr"/>
        <c:lblOffset val="100"/>
        <c:noMultiLvlLbl val="0"/>
      </c:catAx>
      <c:valAx>
        <c:axId val="602769368"/>
        <c:scaling>
          <c:orientation val="minMax"/>
          <c:max val="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кДж/м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5210782222892647E-3"/>
              <c:y val="7.942541381529053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22225"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60275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Приріст температури теплоносія 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на вході і виході СК та температура оточуючого середовища впродовж експерименту</a:t>
            </a:r>
            <a:endParaRPr lang="uk-UA" sz="1400" b="1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rich>
      </c:tx>
      <c:layout>
        <c:manualLayout>
          <c:xMode val="edge"/>
          <c:yMode val="edge"/>
          <c:x val="0.19876162115091664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044561096529594E-2"/>
          <c:y val="0.12959086413952969"/>
          <c:w val="0.75513572470107904"/>
          <c:h val="0.568059027053164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'd5L5x1-V15-Vp3-a70-I700-b30'!$V$4</c:f>
              <c:strCache>
                <c:ptCount val="1"/>
                <c:pt idx="0">
                  <c:v>Δtвх,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6310613929212847"/>
                  <c:y val="0.3880667704275935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</a:rPr>
                      <a:t>вх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+ 4E-05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+ 0,0116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+ 0,0268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'd5L5x1-V15-Vp3-a70-I700-b30'!$C$5:$C$29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'd5L5x1-V15-Vp3-a70-I700-b30'!$V$5:$V$29</c:f>
              <c:numCache>
                <c:formatCode>0.00</c:formatCode>
                <c:ptCount val="25"/>
                <c:pt idx="0">
                  <c:v>0</c:v>
                </c:pt>
                <c:pt idx="1">
                  <c:v>0.19999999999999929</c:v>
                </c:pt>
                <c:pt idx="2">
                  <c:v>0.40000000000000036</c:v>
                </c:pt>
                <c:pt idx="3">
                  <c:v>0.90000000000000036</c:v>
                </c:pt>
                <c:pt idx="4">
                  <c:v>1.1500000000000004</c:v>
                </c:pt>
                <c:pt idx="5">
                  <c:v>1.4000000000000004</c:v>
                </c:pt>
                <c:pt idx="6">
                  <c:v>1.9000000000000004</c:v>
                </c:pt>
                <c:pt idx="7">
                  <c:v>2.1500000000000004</c:v>
                </c:pt>
                <c:pt idx="8">
                  <c:v>2.4000000000000004</c:v>
                </c:pt>
                <c:pt idx="9">
                  <c:v>2.75</c:v>
                </c:pt>
                <c:pt idx="10">
                  <c:v>3</c:v>
                </c:pt>
                <c:pt idx="11">
                  <c:v>3.1999999999999993</c:v>
                </c:pt>
                <c:pt idx="12">
                  <c:v>3.3999999999999986</c:v>
                </c:pt>
                <c:pt idx="13">
                  <c:v>3.8000000000000007</c:v>
                </c:pt>
                <c:pt idx="14">
                  <c:v>3.9499999999999993</c:v>
                </c:pt>
                <c:pt idx="15">
                  <c:v>4.1499999999999986</c:v>
                </c:pt>
                <c:pt idx="16">
                  <c:v>4.25</c:v>
                </c:pt>
                <c:pt idx="17">
                  <c:v>4.3999999999999986</c:v>
                </c:pt>
                <c:pt idx="18">
                  <c:v>4.75</c:v>
                </c:pt>
                <c:pt idx="19">
                  <c:v>4.8500000000000014</c:v>
                </c:pt>
                <c:pt idx="20">
                  <c:v>5</c:v>
                </c:pt>
                <c:pt idx="21">
                  <c:v>5.1000000000000014</c:v>
                </c:pt>
                <c:pt idx="22">
                  <c:v>5.1999999999999993</c:v>
                </c:pt>
                <c:pt idx="23">
                  <c:v>5.3000000000000007</c:v>
                </c:pt>
                <c:pt idx="24">
                  <c:v>5.3500000000000014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'd5L5x1-V15-Vp3-a70-I700-b30'!$W$4</c:f>
              <c:strCache>
                <c:ptCount val="1"/>
                <c:pt idx="0">
                  <c:v>Δtвих,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-1.9266878510760619E-2"/>
                  <c:y val="0.6367643191434738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</a:rPr>
                      <a:t>вих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= -2E-09x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5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+ 1E-06x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- 0,0003x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+ 0,0213x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- 0,4783x + 2,4749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'd5L5x1-V15-Vp3-a70-I700-b30'!$C$5:$C$29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'd5L5x1-V15-Vp3-a70-I700-b30'!$W$5:$W$29</c:f>
              <c:numCache>
                <c:formatCode>0.00</c:formatCode>
                <c:ptCount val="25"/>
                <c:pt idx="0">
                  <c:v>0</c:v>
                </c:pt>
                <c:pt idx="1">
                  <c:v>0.20000000000000107</c:v>
                </c:pt>
                <c:pt idx="2">
                  <c:v>1.1500000000000004</c:v>
                </c:pt>
                <c:pt idx="3">
                  <c:v>4.6000000000000014</c:v>
                </c:pt>
                <c:pt idx="4">
                  <c:v>7.6000000000000014</c:v>
                </c:pt>
                <c:pt idx="5">
                  <c:v>10.600000000000001</c:v>
                </c:pt>
                <c:pt idx="6">
                  <c:v>13.25</c:v>
                </c:pt>
                <c:pt idx="7">
                  <c:v>15.55</c:v>
                </c:pt>
                <c:pt idx="8">
                  <c:v>16.8</c:v>
                </c:pt>
                <c:pt idx="9">
                  <c:v>17</c:v>
                </c:pt>
                <c:pt idx="10">
                  <c:v>16.3</c:v>
                </c:pt>
                <c:pt idx="11">
                  <c:v>15.850000000000001</c:v>
                </c:pt>
                <c:pt idx="12">
                  <c:v>15.25</c:v>
                </c:pt>
                <c:pt idx="13">
                  <c:v>14.8</c:v>
                </c:pt>
                <c:pt idx="14">
                  <c:v>14.25</c:v>
                </c:pt>
                <c:pt idx="15">
                  <c:v>13.850000000000001</c:v>
                </c:pt>
                <c:pt idx="16">
                  <c:v>13.3</c:v>
                </c:pt>
                <c:pt idx="17">
                  <c:v>12.95</c:v>
                </c:pt>
                <c:pt idx="18">
                  <c:v>12.600000000000001</c:v>
                </c:pt>
                <c:pt idx="19">
                  <c:v>12.05</c:v>
                </c:pt>
                <c:pt idx="20">
                  <c:v>11.650000000000002</c:v>
                </c:pt>
                <c:pt idx="21">
                  <c:v>11.150000000000002</c:v>
                </c:pt>
                <c:pt idx="22">
                  <c:v>10.850000000000001</c:v>
                </c:pt>
                <c:pt idx="23">
                  <c:v>10.55</c:v>
                </c:pt>
                <c:pt idx="24">
                  <c:v>10.100000000000001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'd5L5x1-V15-Vp3-a70-I700-b30'!$X$4</c:f>
              <c:strCache>
                <c:ptCount val="1"/>
                <c:pt idx="0">
                  <c:v>Δtпов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8.0365302437728062E-2"/>
                  <c:y val="0.2685257154488313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Δt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пов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+ 5E-05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- 0,0038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+ 0,1605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+ 0,0059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'd5L5x1-V15-Vp3-a70-I700-b30'!$C$5:$C$29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'd5L5x1-V15-Vp3-a70-I700-b30'!$X$5:$X$29</c:f>
              <c:numCache>
                <c:formatCode>0.00</c:formatCode>
                <c:ptCount val="25"/>
                <c:pt idx="0">
                  <c:v>0</c:v>
                </c:pt>
                <c:pt idx="1">
                  <c:v>0.19999999999999929</c:v>
                </c:pt>
                <c:pt idx="2">
                  <c:v>0.69999999999999929</c:v>
                </c:pt>
                <c:pt idx="3">
                  <c:v>1.0999999999999979</c:v>
                </c:pt>
                <c:pt idx="4">
                  <c:v>1.3999999999999986</c:v>
                </c:pt>
                <c:pt idx="5">
                  <c:v>2.0499999999999972</c:v>
                </c:pt>
                <c:pt idx="6">
                  <c:v>1.8999999999999986</c:v>
                </c:pt>
                <c:pt idx="7">
                  <c:v>2.0499999999999972</c:v>
                </c:pt>
                <c:pt idx="8">
                  <c:v>2.1499999999999986</c:v>
                </c:pt>
                <c:pt idx="9">
                  <c:v>2.3999999999999986</c:v>
                </c:pt>
                <c:pt idx="10">
                  <c:v>2.1499999999999986</c:v>
                </c:pt>
                <c:pt idx="11">
                  <c:v>2.2999999999999972</c:v>
                </c:pt>
                <c:pt idx="12">
                  <c:v>2.7999999999999972</c:v>
                </c:pt>
                <c:pt idx="13">
                  <c:v>2.3999999999999986</c:v>
                </c:pt>
                <c:pt idx="14">
                  <c:v>2.6999999999999993</c:v>
                </c:pt>
                <c:pt idx="15">
                  <c:v>2.9499999999999993</c:v>
                </c:pt>
                <c:pt idx="16">
                  <c:v>2.7999999999999972</c:v>
                </c:pt>
                <c:pt idx="17">
                  <c:v>2.8999999999999986</c:v>
                </c:pt>
                <c:pt idx="18">
                  <c:v>3.0999999999999979</c:v>
                </c:pt>
                <c:pt idx="19">
                  <c:v>2.8499999999999979</c:v>
                </c:pt>
                <c:pt idx="20">
                  <c:v>3.1999999999999993</c:v>
                </c:pt>
                <c:pt idx="21">
                  <c:v>3</c:v>
                </c:pt>
                <c:pt idx="22">
                  <c:v>3</c:v>
                </c:pt>
                <c:pt idx="23">
                  <c:v>3.2999999999999972</c:v>
                </c:pt>
                <c:pt idx="24">
                  <c:v>3.1999999999999993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'd5L5x1-V15-Vp3-a70-I700-b30'!$Y$4</c:f>
              <c:strCache>
                <c:ptCount val="1"/>
                <c:pt idx="0">
                  <c:v>Δtбак. ср.,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281515145836139"/>
                  <c:y val="0.1403811097274930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</a:rPr>
                      <a:t>бак.ср.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-2E-06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+ 0,0042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+ 0,0454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'd5L5x1-V15-Vp3-a70-I700-b30'!$C$5:$C$29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'd5L5x1-V15-Vp3-a70-I700-b30'!$Y$5:$Y$29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1.6666666666665719E-2</c:v>
                </c:pt>
                <c:pt idx="3">
                  <c:v>4.9999999999998934E-2</c:v>
                </c:pt>
                <c:pt idx="4">
                  <c:v>6.6666666666668206E-2</c:v>
                </c:pt>
                <c:pt idx="5">
                  <c:v>6.6666666666668206E-2</c:v>
                </c:pt>
                <c:pt idx="6">
                  <c:v>9.9999999999999645E-2</c:v>
                </c:pt>
                <c:pt idx="7">
                  <c:v>0.13333333333333286</c:v>
                </c:pt>
                <c:pt idx="8">
                  <c:v>0.16666666666666607</c:v>
                </c:pt>
                <c:pt idx="9">
                  <c:v>0.19999999999999751</c:v>
                </c:pt>
                <c:pt idx="10">
                  <c:v>0.23333333333333428</c:v>
                </c:pt>
                <c:pt idx="11">
                  <c:v>0.26666666666666572</c:v>
                </c:pt>
                <c:pt idx="12">
                  <c:v>0.28333333333333144</c:v>
                </c:pt>
                <c:pt idx="13">
                  <c:v>0.31666666666666465</c:v>
                </c:pt>
                <c:pt idx="14">
                  <c:v>0.33333333333333393</c:v>
                </c:pt>
                <c:pt idx="15">
                  <c:v>0.34999999999999964</c:v>
                </c:pt>
                <c:pt idx="16">
                  <c:v>0.39999999999999858</c:v>
                </c:pt>
                <c:pt idx="17">
                  <c:v>0.39999999999999858</c:v>
                </c:pt>
                <c:pt idx="18">
                  <c:v>0.51666666666666572</c:v>
                </c:pt>
                <c:pt idx="19">
                  <c:v>0.51666666666666572</c:v>
                </c:pt>
                <c:pt idx="20">
                  <c:v>0.61666666666666536</c:v>
                </c:pt>
                <c:pt idx="21">
                  <c:v>0.63333333333333286</c:v>
                </c:pt>
                <c:pt idx="22">
                  <c:v>0.66666666666666607</c:v>
                </c:pt>
                <c:pt idx="23">
                  <c:v>0.68333333333333179</c:v>
                </c:pt>
                <c:pt idx="24">
                  <c:v>0.71666666666666679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756776"/>
        <c:axId val="415754424"/>
      </c:scatterChart>
      <c:valAx>
        <c:axId val="415756776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4111542723826205"/>
              <c:y val="0.7064206478396853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15754424"/>
        <c:crosses val="autoZero"/>
        <c:crossBetween val="midCat"/>
        <c:majorUnit val="10"/>
      </c:valAx>
      <c:valAx>
        <c:axId val="415754424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840653251676872E-2"/>
              <c:y val="0.1022313978991389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15756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80931175269757949"/>
          <c:y val="0.28185549993202458"/>
          <c:w val="0.18816527200706168"/>
          <c:h val="0.217476376040735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</a:t>
            </a:r>
            <a:r>
              <a:rPr lang="el-GR" b="1">
                <a:latin typeface="Times New Roman" panose="02020603050405020304" pitchFamily="18" charset="0"/>
                <a:cs typeface="Times New Roman" panose="02020603050405020304" pitchFamily="18" charset="0"/>
              </a:rPr>
              <a:t>η</a:t>
            </a:r>
            <a:r>
              <a:rPr lang="uk-UA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ск</a:t>
            </a: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 сонячного колектора впродовж</a:t>
            </a:r>
            <a:r>
              <a:rPr lang="uk-UA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експерименту</a:t>
            </a:r>
            <a:endParaRPr lang="uk-UA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5346795596440419"/>
          <c:y val="2.574921601747216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913212268876111"/>
          <c:y val="0.10141733685478768"/>
          <c:w val="0.82494681260939273"/>
          <c:h val="0.715261977259067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'd5L5x1-V15-Vp3-a70-I700-b30'!$Q$4</c:f>
              <c:strCache>
                <c:ptCount val="1"/>
                <c:pt idx="0">
                  <c:v>ηск (за соняч-ним колек-тором)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0.20307473646632559"/>
                  <c:y val="0.73796182686903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4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l-GR" sz="1400" b="0" i="0" baseline="0">
                        <a:effectLst/>
                      </a:rPr>
                      <a:t>η</a:t>
                    </a:r>
                    <a:r>
                      <a:rPr lang="uk-UA" sz="1400" b="0" i="0" baseline="-25000">
                        <a:effectLst/>
                      </a:rPr>
                      <a:t>ск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1E-07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- 9E-05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+ 0,0129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- 0,0089</a:t>
                    </a:r>
                    <a:endParaRPr lang="en-US" sz="1400" b="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'd5L5x1-V15-Vp3-a70-I700-b30'!$C$5:$C$29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'd5L5x1-V15-Vp3-a70-I700-b30'!$Q$5:$Q$29</c:f>
              <c:numCache>
                <c:formatCode>0.00</c:formatCode>
                <c:ptCount val="25"/>
                <c:pt idx="0">
                  <c:v>4.3471834280012613E-3</c:v>
                </c:pt>
                <c:pt idx="1">
                  <c:v>4.3471834280013003E-3</c:v>
                </c:pt>
                <c:pt idx="2">
                  <c:v>2.0649121283006052E-2</c:v>
                </c:pt>
                <c:pt idx="3">
                  <c:v>8.4770076846024903E-2</c:v>
                </c:pt>
                <c:pt idx="4">
                  <c:v>0.14454384898104247</c:v>
                </c:pt>
                <c:pt idx="5">
                  <c:v>0.20431762111606</c:v>
                </c:pt>
                <c:pt idx="6">
                  <c:v>0.25104984296707372</c:v>
                </c:pt>
                <c:pt idx="7">
                  <c:v>0.29560847310408683</c:v>
                </c:pt>
                <c:pt idx="8">
                  <c:v>0.31734439024409317</c:v>
                </c:pt>
                <c:pt idx="9">
                  <c:v>0.31408400267309222</c:v>
                </c:pt>
                <c:pt idx="10">
                  <c:v>0.29343488139008617</c:v>
                </c:pt>
                <c:pt idx="11">
                  <c:v>0.27930653524908211</c:v>
                </c:pt>
                <c:pt idx="12">
                  <c:v>0.26191780153707694</c:v>
                </c:pt>
                <c:pt idx="13">
                  <c:v>0.24344227196807147</c:v>
                </c:pt>
                <c:pt idx="14">
                  <c:v>0.22822712997006703</c:v>
                </c:pt>
                <c:pt idx="15">
                  <c:v>0.21518557968606325</c:v>
                </c:pt>
                <c:pt idx="16">
                  <c:v>0.20105723354505906</c:v>
                </c:pt>
                <c:pt idx="17">
                  <c:v>0.19018927497505586</c:v>
                </c:pt>
                <c:pt idx="18">
                  <c:v>0.17497413297705142</c:v>
                </c:pt>
                <c:pt idx="19">
                  <c:v>0.16084578683604722</c:v>
                </c:pt>
                <c:pt idx="20">
                  <c:v>0.14889103240904378</c:v>
                </c:pt>
                <c:pt idx="21">
                  <c:v>0.13584948212503992</c:v>
                </c:pt>
                <c:pt idx="22">
                  <c:v>0.12715511526903739</c:v>
                </c:pt>
                <c:pt idx="23">
                  <c:v>0.11846074841303478</c:v>
                </c:pt>
                <c:pt idx="24">
                  <c:v>0.10759278984303158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757168"/>
        <c:axId val="415757560"/>
      </c:scatterChart>
      <c:valAx>
        <c:axId val="415757168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307517974009258"/>
              <c:y val="0.831250789456770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15757560"/>
        <c:crosses val="autoZero"/>
        <c:crossBetween val="midCat"/>
        <c:majorUnit val="10"/>
      </c:valAx>
      <c:valAx>
        <c:axId val="415757560"/>
        <c:scaling>
          <c:orientation val="minMax"/>
          <c:max val="0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ск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6096496860861493E-2"/>
              <c:y val="6.2381555444024586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1575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Миттєва потужність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ск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Вт/м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</a:p>
        </c:rich>
      </c:tx>
      <c:layout>
        <c:manualLayout>
          <c:xMode val="edge"/>
          <c:yMode val="edge"/>
          <c:x val="0.38236451469190358"/>
          <c:y val="3.898738589223376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73671508897137"/>
          <c:y val="0.10906787034652685"/>
          <c:w val="0.82330500918219474"/>
          <c:h val="0.731240506443990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'd5L5x1-V15-Vp3-a70-I700-b30'!$M$4</c:f>
              <c:strCache>
                <c:ptCount val="1"/>
                <c:pt idx="0">
                  <c:v>Миттєва потуж-ність СК Qск,  Вт/м2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940667440630964"/>
                  <c:y val="0.7932604969376723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Q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ск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4E-05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- 0,0257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+ 3,8705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- 2,6813</a:t>
                    </a:r>
                    <a:endParaRPr lang="en-US" sz="1400" b="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'd5L5x1-V15-Vp3-a70-I700-b30'!$C$5:$C$29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'd5L5x1-V15-Vp3-a70-I700-b30'!$M$5:$M$29</c:f>
              <c:numCache>
                <c:formatCode>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5.8152777777774451</c:v>
                </c:pt>
                <c:pt idx="3">
                  <c:v>17.445833333332956</c:v>
                </c:pt>
                <c:pt idx="4">
                  <c:v>23.261111111111642</c:v>
                </c:pt>
                <c:pt idx="5">
                  <c:v>23.261111111111646</c:v>
                </c:pt>
                <c:pt idx="6">
                  <c:v>34.891666666666545</c:v>
                </c:pt>
                <c:pt idx="7">
                  <c:v>46.522222222222041</c:v>
                </c:pt>
                <c:pt idx="8">
                  <c:v>58.152777777777565</c:v>
                </c:pt>
                <c:pt idx="9">
                  <c:v>69.78333333333245</c:v>
                </c:pt>
                <c:pt idx="10">
                  <c:v>81.413888888889204</c:v>
                </c:pt>
                <c:pt idx="11">
                  <c:v>93.044444444444082</c:v>
                </c:pt>
                <c:pt idx="12">
                  <c:v>98.859722222221535</c:v>
                </c:pt>
                <c:pt idx="13">
                  <c:v>110.49027777777705</c:v>
                </c:pt>
                <c:pt idx="14">
                  <c:v>116.30555555555574</c:v>
                </c:pt>
                <c:pt idx="15">
                  <c:v>122.1208333333332</c:v>
                </c:pt>
                <c:pt idx="16">
                  <c:v>139.56666666666615</c:v>
                </c:pt>
                <c:pt idx="17">
                  <c:v>139.56666666666615</c:v>
                </c:pt>
                <c:pt idx="18">
                  <c:v>180.27361111111068</c:v>
                </c:pt>
                <c:pt idx="19">
                  <c:v>180.27361111111071</c:v>
                </c:pt>
                <c:pt idx="20">
                  <c:v>215.16527777777731</c:v>
                </c:pt>
                <c:pt idx="21">
                  <c:v>220.98055555555536</c:v>
                </c:pt>
                <c:pt idx="22">
                  <c:v>232.61111111111086</c:v>
                </c:pt>
                <c:pt idx="23">
                  <c:v>238.42638888888834</c:v>
                </c:pt>
                <c:pt idx="24">
                  <c:v>250.05694444444444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752856"/>
        <c:axId val="415752072"/>
      </c:scatterChart>
      <c:valAx>
        <c:axId val="415752856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5042312850299149"/>
              <c:y val="0.8536886896368656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15752072"/>
        <c:crosses val="autoZero"/>
        <c:crossBetween val="midCat"/>
        <c:majorUnit val="10"/>
      </c:valAx>
      <c:valAx>
        <c:axId val="41575207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ск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Вт/м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7.9907385474749636E-3"/>
              <c:y val="4.396751516416549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15752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Питома теплова потужність ССТ </a:t>
            </a:r>
            <a:r>
              <a:rPr lang="en-US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uk-UA" sz="1400" b="1" i="0" baseline="-25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 Дж/м</a:t>
            </a:r>
            <a:r>
              <a:rPr lang="uk-UA" sz="1400" b="1" i="0" baseline="30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 що 5 хвилин</a:t>
            </a:r>
            <a:endParaRPr lang="uk-UA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932669533536873"/>
          <c:y val="2.082658889760712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17594025864589"/>
          <c:y val="0.11442927587260812"/>
          <c:w val="0.80821608698092473"/>
          <c:h val="0.67620876436636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'd5L5x1-V15-Vp3-a70-I700-b30'!$N$4</c:f>
              <c:strCache>
                <c:ptCount val="1"/>
                <c:pt idx="0">
                  <c:v>Накопичення тепла ССТ Qсст, кДж/м2, що 5 хв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'd5L5x1-V15-Vp3-a70-I700-b30'!$C$5:$C$29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'd5L5x1-V15-Vp3-a70-I700-b30'!$N$5:$N$29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5.2337499999997021</c:v>
                </c:pt>
                <c:pt idx="3">
                  <c:v>10.467499999999962</c:v>
                </c:pt>
                <c:pt idx="4">
                  <c:v>5.2337500000008186</c:v>
                </c:pt>
                <c:pt idx="5">
                  <c:v>0</c:v>
                </c:pt>
                <c:pt idx="6">
                  <c:v>10.467499999999404</c:v>
                </c:pt>
                <c:pt idx="7">
                  <c:v>10.467499999999962</c:v>
                </c:pt>
                <c:pt idx="8">
                  <c:v>10.467499999999962</c:v>
                </c:pt>
                <c:pt idx="9">
                  <c:v>10.467499999999404</c:v>
                </c:pt>
                <c:pt idx="10">
                  <c:v>10.467500000001079</c:v>
                </c:pt>
                <c:pt idx="11">
                  <c:v>10.467499999999404</c:v>
                </c:pt>
                <c:pt idx="12">
                  <c:v>5.2337499999997021</c:v>
                </c:pt>
                <c:pt idx="13">
                  <c:v>10.467499999999962</c:v>
                </c:pt>
                <c:pt idx="14">
                  <c:v>5.2337500000008186</c:v>
                </c:pt>
                <c:pt idx="15">
                  <c:v>5.2337499999997021</c:v>
                </c:pt>
                <c:pt idx="16">
                  <c:v>15.701249999999666</c:v>
                </c:pt>
                <c:pt idx="17">
                  <c:v>0</c:v>
                </c:pt>
                <c:pt idx="18">
                  <c:v>36.636250000000153</c:v>
                </c:pt>
                <c:pt idx="19">
                  <c:v>0</c:v>
                </c:pt>
                <c:pt idx="20">
                  <c:v>31.402499999999893</c:v>
                </c:pt>
                <c:pt idx="21">
                  <c:v>5.2337500000002608</c:v>
                </c:pt>
                <c:pt idx="22">
                  <c:v>10.467499999999962</c:v>
                </c:pt>
                <c:pt idx="23">
                  <c:v>5.2337499999997021</c:v>
                </c:pt>
                <c:pt idx="24">
                  <c:v>10.467500000000522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757952"/>
        <c:axId val="415752464"/>
      </c:barChart>
      <c:catAx>
        <c:axId val="41575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395414408152164"/>
              <c:y val="0.7960795852560690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15752464"/>
        <c:crosses val="autoZero"/>
        <c:auto val="1"/>
        <c:lblAlgn val="ctr"/>
        <c:lblOffset val="100"/>
        <c:noMultiLvlLbl val="0"/>
      </c:catAx>
      <c:valAx>
        <c:axId val="415752464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Дж/м</a:t>
                </a:r>
                <a:r>
                  <a:rPr lang="uk-UA" sz="1400" b="0" i="0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8.5851275946937991E-3"/>
              <c:y val="3.8337430292255836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1575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ККД ССТ </a:t>
            </a:r>
            <a:r>
              <a:rPr lang="el-GR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η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 в цілому (що 5 хвилин)</a:t>
            </a:r>
          </a:p>
        </c:rich>
      </c:tx>
      <c:layout>
        <c:manualLayout>
          <c:xMode val="edge"/>
          <c:yMode val="edge"/>
          <c:x val="0.38457240904941487"/>
          <c:y val="3.504179723031842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4340443351794091E-2"/>
          <c:y val="0.11053502662164884"/>
          <c:w val="0.8949297755084048"/>
          <c:h val="0.727625214642504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'd5L5x1-V15-Vp3-a70-I700-b30'!$R$4</c:f>
              <c:strCache>
                <c:ptCount val="1"/>
                <c:pt idx="0">
                  <c:v>ηсст в цілому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invertIfNegative val="0"/>
          <c:cat>
            <c:numRef>
              <c:f>'d5L5x1-V15-Vp3-a70-I700-b30'!$C$5:$C$29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'd5L5x1-V15-Vp3-a70-I700-b30'!$R$5:$R$29</c:f>
              <c:numCache>
                <c:formatCode>0.00</c:formatCode>
                <c:ptCount val="25"/>
                <c:pt idx="0" formatCode="General">
                  <c:v>0</c:v>
                </c:pt>
                <c:pt idx="1">
                  <c:v>0</c:v>
                </c:pt>
                <c:pt idx="2">
                  <c:v>2.4922619047617629E-2</c:v>
                </c:pt>
                <c:pt idx="3">
                  <c:v>4.9845238095237915E-2</c:v>
                </c:pt>
                <c:pt idx="4">
                  <c:v>2.4922619047622944E-2</c:v>
                </c:pt>
                <c:pt idx="5">
                  <c:v>0</c:v>
                </c:pt>
                <c:pt idx="6">
                  <c:v>4.9845238095235257E-2</c:v>
                </c:pt>
                <c:pt idx="7">
                  <c:v>4.9845238095237915E-2</c:v>
                </c:pt>
                <c:pt idx="8">
                  <c:v>4.9845238095237915E-2</c:v>
                </c:pt>
                <c:pt idx="9">
                  <c:v>4.9845238095235257E-2</c:v>
                </c:pt>
                <c:pt idx="10">
                  <c:v>4.984523809524323E-2</c:v>
                </c:pt>
                <c:pt idx="11">
                  <c:v>4.9845238095235257E-2</c:v>
                </c:pt>
                <c:pt idx="12">
                  <c:v>2.4922619047617629E-2</c:v>
                </c:pt>
                <c:pt idx="13">
                  <c:v>4.9845238095237915E-2</c:v>
                </c:pt>
                <c:pt idx="14">
                  <c:v>2.4922619047622944E-2</c:v>
                </c:pt>
                <c:pt idx="15">
                  <c:v>2.4922619047617629E-2</c:v>
                </c:pt>
                <c:pt idx="16">
                  <c:v>7.4767857142855554E-2</c:v>
                </c:pt>
                <c:pt idx="17">
                  <c:v>0</c:v>
                </c:pt>
                <c:pt idx="18">
                  <c:v>0.17445833333333405</c:v>
                </c:pt>
                <c:pt idx="19">
                  <c:v>0</c:v>
                </c:pt>
                <c:pt idx="20">
                  <c:v>0.14953571428571377</c:v>
                </c:pt>
                <c:pt idx="21">
                  <c:v>2.492261904762029E-2</c:v>
                </c:pt>
                <c:pt idx="22">
                  <c:v>4.9845238095237915E-2</c:v>
                </c:pt>
                <c:pt idx="23">
                  <c:v>2.4922619047617629E-2</c:v>
                </c:pt>
                <c:pt idx="24">
                  <c:v>4.9845238095240579E-2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5750896"/>
        <c:axId val="415755600"/>
      </c:barChart>
      <c:catAx>
        <c:axId val="41575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5466312780149742"/>
              <c:y val="0.8537004965634207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15755600"/>
        <c:crosses val="autoZero"/>
        <c:auto val="1"/>
        <c:lblAlgn val="ctr"/>
        <c:lblOffset val="100"/>
        <c:noMultiLvlLbl val="1"/>
      </c:catAx>
      <c:valAx>
        <c:axId val="415755600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478590528882705E-2"/>
              <c:y val="4.33258252527194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1575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Накопичення тепла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кДж/м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баком акумулятором</a:t>
            </a:r>
            <a:r>
              <a:rPr lang="uk-UA" sz="1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впродовж експерименту</a:t>
            </a:r>
            <a:endParaRPr lang="uk-UA" sz="14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4154406236031256"/>
          <c:y val="9.096501139703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615420613312418"/>
          <c:y val="0.15199416687666148"/>
          <c:w val="0.83046697688115267"/>
          <c:h val="0.665710834949904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'd5L5x1-V15-Vp3-a70-I700-b30'!$P$4</c:f>
              <c:strCache>
                <c:ptCount val="1"/>
                <c:pt idx="0">
                  <c:v>Q, кДж/м2, кількість ви-промінюван-ня, що надхо-дила з нако-пиченням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53432509696954433"/>
                  <c:y val="0.7104592014195463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Q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сст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-3E-14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- 9E-13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+ 90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- 90</a:t>
                    </a:r>
                    <a:endParaRPr lang="en-US" sz="1400" b="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cat>
            <c:numRef>
              <c:f>'d5L5x1-V15-Vp3-a70-I700-b30'!$C$5:$C$29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'd5L5x1-V15-Vp3-a70-I700-b30'!$P$5:$P$29</c:f>
              <c:numCache>
                <c:formatCode>0</c:formatCode>
                <c:ptCount val="25"/>
                <c:pt idx="0">
                  <c:v>0</c:v>
                </c:pt>
                <c:pt idx="1">
                  <c:v>210</c:v>
                </c:pt>
                <c:pt idx="2">
                  <c:v>420</c:v>
                </c:pt>
                <c:pt idx="3">
                  <c:v>630</c:v>
                </c:pt>
                <c:pt idx="4">
                  <c:v>840</c:v>
                </c:pt>
                <c:pt idx="5">
                  <c:v>1050</c:v>
                </c:pt>
                <c:pt idx="6">
                  <c:v>1260</c:v>
                </c:pt>
                <c:pt idx="7">
                  <c:v>1470</c:v>
                </c:pt>
                <c:pt idx="8">
                  <c:v>1680</c:v>
                </c:pt>
                <c:pt idx="9">
                  <c:v>1890</c:v>
                </c:pt>
                <c:pt idx="10">
                  <c:v>2100</c:v>
                </c:pt>
                <c:pt idx="11">
                  <c:v>2310</c:v>
                </c:pt>
                <c:pt idx="12">
                  <c:v>2520</c:v>
                </c:pt>
                <c:pt idx="13">
                  <c:v>2730</c:v>
                </c:pt>
                <c:pt idx="14">
                  <c:v>2940</c:v>
                </c:pt>
                <c:pt idx="15">
                  <c:v>3150</c:v>
                </c:pt>
                <c:pt idx="16">
                  <c:v>3360</c:v>
                </c:pt>
                <c:pt idx="17">
                  <c:v>3570</c:v>
                </c:pt>
                <c:pt idx="18">
                  <c:v>3780</c:v>
                </c:pt>
                <c:pt idx="19">
                  <c:v>3990</c:v>
                </c:pt>
                <c:pt idx="20">
                  <c:v>4200</c:v>
                </c:pt>
                <c:pt idx="21">
                  <c:v>4410</c:v>
                </c:pt>
                <c:pt idx="22">
                  <c:v>4620</c:v>
                </c:pt>
                <c:pt idx="23">
                  <c:v>4830</c:v>
                </c:pt>
                <c:pt idx="24">
                  <c:v>5040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755992"/>
        <c:axId val="415756384"/>
      </c:barChart>
      <c:catAx>
        <c:axId val="415755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579942695179908"/>
              <c:y val="0.853213786570542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15756384"/>
        <c:crosses val="autoZero"/>
        <c:auto val="1"/>
        <c:lblAlgn val="ctr"/>
        <c:lblOffset val="100"/>
        <c:noMultiLvlLbl val="0"/>
      </c:catAx>
      <c:valAx>
        <c:axId val="415756384"/>
        <c:scaling>
          <c:orientation val="minMax"/>
          <c:max val="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кДж/м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5210782222892647E-3"/>
              <c:y val="7.942541381529053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22225"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15755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ККД ССТ </a:t>
            </a:r>
            <a:r>
              <a:rPr lang="el-GR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η</a:t>
            </a:r>
            <a:r>
              <a:rPr lang="uk-UA" sz="1400" b="1" i="0" u="none" strike="noStrike" baseline="-25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в цілому (за накопиченням теплової енергї в баку акумуляторі)</a:t>
            </a:r>
            <a:endParaRPr lang="uk-UA" sz="14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6636324263228425"/>
          <c:y val="5.527721204632060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8965930538873801E-2"/>
          <c:y val="0.15623852062542198"/>
          <c:w val="0.87689225720062847"/>
          <c:h val="0.683268336273649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'd5L5x1-V15-Vp3-a70-I700-b30'!$S$4</c:f>
              <c:strCache>
                <c:ptCount val="1"/>
                <c:pt idx="0">
                  <c:v>ηсст       (за накопи-ченням)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0.2356272399410359"/>
                  <c:y val="0.7129157853787385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3E-07x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- 5E-05x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+ 0,0064x + 0,1712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'd5L5x1-V15-Vp3-a70-I700-b30'!$C$5:$C$29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'd5L5x1-V15-Vp3-a70-I700-b30'!$S$5:$S$29</c:f>
              <c:numCache>
                <c:formatCode>0.00</c:formatCode>
                <c:ptCount val="25"/>
                <c:pt idx="0" formatCode="General">
                  <c:v>0</c:v>
                </c:pt>
                <c:pt idx="1">
                  <c:v>0</c:v>
                </c:pt>
                <c:pt idx="2">
                  <c:v>1.2461309523808814E-2</c:v>
                </c:pt>
                <c:pt idx="3">
                  <c:v>2.4922619047618517E-2</c:v>
                </c:pt>
                <c:pt idx="4">
                  <c:v>2.4922619047619627E-2</c:v>
                </c:pt>
                <c:pt idx="5">
                  <c:v>1.9938095238095699E-2</c:v>
                </c:pt>
                <c:pt idx="6">
                  <c:v>2.4922619047618964E-2</c:v>
                </c:pt>
                <c:pt idx="7">
                  <c:v>2.8482993197278809E-2</c:v>
                </c:pt>
                <c:pt idx="8">
                  <c:v>3.11532738095237E-2</c:v>
                </c:pt>
                <c:pt idx="9">
                  <c:v>3.3230158730158318E-2</c:v>
                </c:pt>
                <c:pt idx="10">
                  <c:v>3.4891666666666814E-2</c:v>
                </c:pt>
                <c:pt idx="11">
                  <c:v>3.6251082251082117E-2</c:v>
                </c:pt>
                <c:pt idx="12">
                  <c:v>3.5307043650793415E-2</c:v>
                </c:pt>
                <c:pt idx="13">
                  <c:v>3.6425366300366073E-2</c:v>
                </c:pt>
                <c:pt idx="14">
                  <c:v>3.5603741496598701E-2</c:v>
                </c:pt>
                <c:pt idx="15">
                  <c:v>3.4891666666666633E-2</c:v>
                </c:pt>
                <c:pt idx="16">
                  <c:v>3.7383928571428443E-2</c:v>
                </c:pt>
                <c:pt idx="17">
                  <c:v>3.5184873949579712E-2</c:v>
                </c:pt>
                <c:pt idx="18">
                  <c:v>4.2922288359788278E-2</c:v>
                </c:pt>
                <c:pt idx="19">
                  <c:v>4.0663220551378366E-2</c:v>
                </c:pt>
                <c:pt idx="20">
                  <c:v>4.6106845238095148E-2</c:v>
                </c:pt>
                <c:pt idx="21">
                  <c:v>4.5098072562358246E-2</c:v>
                </c:pt>
                <c:pt idx="22">
                  <c:v>4.5313852813852779E-2</c:v>
                </c:pt>
                <c:pt idx="23">
                  <c:v>4.4427277432712117E-2</c:v>
                </c:pt>
                <c:pt idx="24">
                  <c:v>4.4653025793650804E-2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751680"/>
        <c:axId val="420643600"/>
      </c:scatterChart>
      <c:valAx>
        <c:axId val="415751680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482279775662703"/>
              <c:y val="0.8462302854078270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43600"/>
        <c:crosses val="autoZero"/>
        <c:crossBetween val="midCat"/>
      </c:valAx>
      <c:valAx>
        <c:axId val="420643600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75159219596879E-2"/>
              <c:y val="0.1082357560589422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1575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коефіцієнта тепловтрат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K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к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Вт/(м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К),</a:t>
            </a:r>
            <a:r>
              <a:rPr lang="uk-UA" sz="1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сонячного колектора впродовж експерименту</a:t>
            </a:r>
            <a:endParaRPr lang="uk-UA" sz="14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5416202339624843"/>
          <c:y val="3.651767875639413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0863599677159"/>
          <c:y val="0.1459162622607946"/>
          <c:w val="0.83319468469593538"/>
          <c:h val="0.692799802903981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'd5L5x1-V15-Vp3-a70-I700-b30'!$AC$4</c:f>
              <c:strCache>
                <c:ptCount val="1"/>
                <c:pt idx="0">
                  <c:v>Kк', Вт/(м2К)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8.3892150574769356E-2"/>
                  <c:y val="0.745303294234095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uk-UA"/>
                </a:p>
              </c:txPr>
            </c:trendlineLbl>
          </c:trendline>
          <c:xVal>
            <c:numRef>
              <c:f>'d5L5x1-V15-Vp3-a70-I700-b30'!$C$5:$C$29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'd5L5x1-V15-Vp3-a70-I700-b30'!$AC$5:$AC$29</c:f>
              <c:numCache>
                <c:formatCode>0.000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645952"/>
        <c:axId val="420640072"/>
      </c:scatterChart>
      <c:valAx>
        <c:axId val="420645952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569667849136763"/>
              <c:y val="0.8536602096707345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40072"/>
        <c:crosses val="autoZero"/>
        <c:crossBetween val="midCat"/>
        <c:majorUnit val="10"/>
      </c:valAx>
      <c:valAx>
        <c:axId val="420640072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Вт/(м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К)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6.7319189029117453E-3"/>
              <c:y val="7.0038796852792573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4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розрахункової інтенсивності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I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ск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Вт/м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сонячного колектора впродовж експерименту</a:t>
            </a:r>
          </a:p>
        </c:rich>
      </c:tx>
      <c:layout>
        <c:manualLayout>
          <c:xMode val="edge"/>
          <c:yMode val="edge"/>
          <c:x val="0.17783594312008602"/>
          <c:y val="4.39585492801874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11799330796509"/>
          <c:y val="0.15820194802586102"/>
          <c:w val="0.85104536239641304"/>
          <c:h val="0.679288014233619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'd5L5x1-V15-Vp3-a70-I700-b30'!$AD$4</c:f>
              <c:strCache>
                <c:ptCount val="1"/>
                <c:pt idx="0">
                  <c:v>I', Вт/м2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7297725370965614"/>
                  <c:y val="0.743816266647714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uk-UA"/>
                </a:p>
              </c:txPr>
            </c:trendlineLbl>
          </c:trendline>
          <c:xVal>
            <c:numRef>
              <c:f>'d5L5x1-V15-Vp3-a70-I700-b30'!$C$5:$C$29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'd5L5x1-V15-Vp3-a70-I700-b30'!$AD$5:$AD$29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4.6481481481478841</c:v>
                </c:pt>
                <c:pt idx="7">
                  <c:v>32.271604938271231</c:v>
                </c:pt>
                <c:pt idx="8">
                  <c:v>60.78395061728348</c:v>
                </c:pt>
                <c:pt idx="9">
                  <c:v>88.407407407405444</c:v>
                </c:pt>
                <c:pt idx="10">
                  <c:v>123.14197530864267</c:v>
                </c:pt>
                <c:pt idx="11">
                  <c:v>149.87654320987573</c:v>
                </c:pt>
                <c:pt idx="12">
                  <c:v>157.46604938271452</c:v>
                </c:pt>
                <c:pt idx="13">
                  <c:v>197.53395061728236</c:v>
                </c:pt>
                <c:pt idx="14">
                  <c:v>207.7901234567905</c:v>
                </c:pt>
                <c:pt idx="15">
                  <c:v>219.82407407407374</c:v>
                </c:pt>
                <c:pt idx="16">
                  <c:v>263.03703703703593</c:v>
                </c:pt>
                <c:pt idx="17">
                  <c:v>263.92592592592473</c:v>
                </c:pt>
                <c:pt idx="18">
                  <c:v>357.05246913580152</c:v>
                </c:pt>
                <c:pt idx="19">
                  <c:v>363.27469135802386</c:v>
                </c:pt>
                <c:pt idx="20">
                  <c:v>437.2561728395051</c:v>
                </c:pt>
                <c:pt idx="21">
                  <c:v>455.5123456790119</c:v>
                </c:pt>
                <c:pt idx="22">
                  <c:v>483.13580246913517</c:v>
                </c:pt>
                <c:pt idx="23">
                  <c:v>492.50308641975187</c:v>
                </c:pt>
                <c:pt idx="24">
                  <c:v>521.01543209876547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639680"/>
        <c:axId val="420645168"/>
      </c:scatterChart>
      <c:valAx>
        <c:axId val="420639680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5032484334022937"/>
              <c:y val="0.856041866076183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45168"/>
        <c:crosses val="autoZero"/>
        <c:crossBetween val="midCat"/>
        <c:majorUnit val="10"/>
      </c:valAx>
      <c:valAx>
        <c:axId val="420645168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ск</a:t>
                </a: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Вт/м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2674810295951528E-3"/>
              <c:y val="8.2811907251845354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3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Температури теплоносія на вході і виході СК та температура оточуючого середовища впродовж експерименту</a:t>
            </a:r>
          </a:p>
        </c:rich>
      </c:tx>
      <c:layout>
        <c:manualLayout>
          <c:xMode val="edge"/>
          <c:yMode val="edge"/>
          <c:x val="0.12118171607501446"/>
          <c:y val="3.486616609674549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12239915650874"/>
          <c:y val="0.14411720010131038"/>
          <c:w val="0.75368446653038901"/>
          <c:h val="0.624978459081261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'd5L5x1-V15-Vp5-a30-I700-b30'!$D$4</c:f>
              <c:strCache>
                <c:ptCount val="1"/>
                <c:pt idx="0">
                  <c:v>Tin
(287FE6EF05000002)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5670606301774453"/>
                  <c:y val="0.3846745475421110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вх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+ 4E-05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+ 0,0116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+ 12,227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'd5L5x1-V15-Vp5-a30-I700-b30'!$C$5:$C$30</c:f>
              <c:numCache>
                <c:formatCode>General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</c:numCache>
            </c:numRef>
          </c:xVal>
          <c:yVal>
            <c:numRef>
              <c:f>'d5L5x1-V15-Vp5-a30-I700-b30'!$D$5:$D$30</c:f>
              <c:numCache>
                <c:formatCode>General</c:formatCode>
                <c:ptCount val="26"/>
                <c:pt idx="0">
                  <c:v>11.3</c:v>
                </c:pt>
                <c:pt idx="1">
                  <c:v>11.65</c:v>
                </c:pt>
                <c:pt idx="2">
                  <c:v>12.1</c:v>
                </c:pt>
                <c:pt idx="3">
                  <c:v>12.35</c:v>
                </c:pt>
                <c:pt idx="4">
                  <c:v>12.55</c:v>
                </c:pt>
                <c:pt idx="5">
                  <c:v>13</c:v>
                </c:pt>
                <c:pt idx="6">
                  <c:v>13.25</c:v>
                </c:pt>
                <c:pt idx="7">
                  <c:v>13.5</c:v>
                </c:pt>
                <c:pt idx="8">
                  <c:v>13.75</c:v>
                </c:pt>
                <c:pt idx="9">
                  <c:v>14.2</c:v>
                </c:pt>
                <c:pt idx="10">
                  <c:v>14.4</c:v>
                </c:pt>
                <c:pt idx="11">
                  <c:v>14.55</c:v>
                </c:pt>
                <c:pt idx="12">
                  <c:v>14.65</c:v>
                </c:pt>
                <c:pt idx="13">
                  <c:v>14.75</c:v>
                </c:pt>
                <c:pt idx="14">
                  <c:v>15</c:v>
                </c:pt>
                <c:pt idx="15">
                  <c:v>15.1</c:v>
                </c:pt>
                <c:pt idx="16">
                  <c:v>15.2</c:v>
                </c:pt>
                <c:pt idx="17">
                  <c:v>15.2</c:v>
                </c:pt>
                <c:pt idx="18">
                  <c:v>15.2</c:v>
                </c:pt>
                <c:pt idx="19">
                  <c:v>15.2</c:v>
                </c:pt>
                <c:pt idx="20">
                  <c:v>15.25</c:v>
                </c:pt>
                <c:pt idx="21">
                  <c:v>15.2</c:v>
                </c:pt>
                <c:pt idx="22">
                  <c:v>15.15</c:v>
                </c:pt>
                <c:pt idx="23">
                  <c:v>15.15</c:v>
                </c:pt>
                <c:pt idx="24">
                  <c:v>15.2</c:v>
                </c:pt>
                <c:pt idx="25">
                  <c:v>15.25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'd5L5x1-V15-Vp5-a30-I700-b30'!$E$4</c:f>
              <c:strCache>
                <c:ptCount val="1"/>
                <c:pt idx="0">
                  <c:v>Tout
(283BB0F005000000)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5.1813122233924834E-2"/>
                  <c:y val="0.6780170034411527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вих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= -2E-09x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5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+ 1E-06x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- 0,0003x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+ 0,0213x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- 0,4783x + 11,675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'd5L5x1-V15-Vp5-a30-I700-b30'!$C$5:$C$30</c:f>
              <c:numCache>
                <c:formatCode>General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</c:numCache>
            </c:numRef>
          </c:xVal>
          <c:yVal>
            <c:numRef>
              <c:f>'d5L5x1-V15-Vp5-a30-I700-b30'!$E$5:$E$30</c:f>
              <c:numCache>
                <c:formatCode>General</c:formatCode>
                <c:ptCount val="26"/>
                <c:pt idx="0">
                  <c:v>12.3</c:v>
                </c:pt>
                <c:pt idx="1">
                  <c:v>12.45</c:v>
                </c:pt>
                <c:pt idx="2">
                  <c:v>12.6</c:v>
                </c:pt>
                <c:pt idx="3">
                  <c:v>13.1</c:v>
                </c:pt>
                <c:pt idx="4">
                  <c:v>14.55</c:v>
                </c:pt>
                <c:pt idx="5">
                  <c:v>18.100000000000001</c:v>
                </c:pt>
                <c:pt idx="6">
                  <c:v>21.25</c:v>
                </c:pt>
                <c:pt idx="7">
                  <c:v>23.7</c:v>
                </c:pt>
                <c:pt idx="8">
                  <c:v>25.25</c:v>
                </c:pt>
                <c:pt idx="9">
                  <c:v>25.25</c:v>
                </c:pt>
                <c:pt idx="10">
                  <c:v>25</c:v>
                </c:pt>
                <c:pt idx="11">
                  <c:v>27.5</c:v>
                </c:pt>
                <c:pt idx="12">
                  <c:v>29.5</c:v>
                </c:pt>
                <c:pt idx="13">
                  <c:v>31.4</c:v>
                </c:pt>
                <c:pt idx="14">
                  <c:v>32.1</c:v>
                </c:pt>
                <c:pt idx="15">
                  <c:v>31.75</c:v>
                </c:pt>
                <c:pt idx="16">
                  <c:v>31.25</c:v>
                </c:pt>
                <c:pt idx="17">
                  <c:v>32.4</c:v>
                </c:pt>
                <c:pt idx="18">
                  <c:v>33.049999999999997</c:v>
                </c:pt>
                <c:pt idx="19">
                  <c:v>33.15</c:v>
                </c:pt>
                <c:pt idx="20">
                  <c:v>32.5</c:v>
                </c:pt>
                <c:pt idx="21">
                  <c:v>33.700000000000003</c:v>
                </c:pt>
                <c:pt idx="22">
                  <c:v>34.4</c:v>
                </c:pt>
                <c:pt idx="23">
                  <c:v>35.15</c:v>
                </c:pt>
                <c:pt idx="24">
                  <c:v>34.4</c:v>
                </c:pt>
                <c:pt idx="25">
                  <c:v>33.549999999999997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'd5L5x1-V15-Vp5-a30-I700-b30'!$I$4</c:f>
              <c:strCache>
                <c:ptCount val="1"/>
                <c:pt idx="0">
                  <c:v>Tpov1
(28F24BEF0500007D)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6910928831557809"/>
                  <c:y val="0.7617331207762536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пов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9E-06</a:t>
                    </a:r>
                    <a:r>
                      <a:rPr lang="el-GR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- 0,0016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+ 0,118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+ 14,2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'd5L5x1-V15-Vp5-a30-I700-b30'!$C$5:$C$30</c:f>
              <c:numCache>
                <c:formatCode>General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</c:numCache>
            </c:numRef>
          </c:xVal>
          <c:yVal>
            <c:numRef>
              <c:f>'d5L5x1-V15-Vp5-a30-I700-b30'!$I$5:$I$30</c:f>
              <c:numCache>
                <c:formatCode>General</c:formatCode>
                <c:ptCount val="26"/>
                <c:pt idx="0">
                  <c:v>14.35</c:v>
                </c:pt>
                <c:pt idx="1">
                  <c:v>15.15</c:v>
                </c:pt>
                <c:pt idx="2">
                  <c:v>15.35</c:v>
                </c:pt>
                <c:pt idx="3">
                  <c:v>15.55</c:v>
                </c:pt>
                <c:pt idx="4">
                  <c:v>15.65</c:v>
                </c:pt>
                <c:pt idx="5">
                  <c:v>16.2</c:v>
                </c:pt>
                <c:pt idx="6">
                  <c:v>16.649999999999999</c:v>
                </c:pt>
                <c:pt idx="7">
                  <c:v>16.75</c:v>
                </c:pt>
                <c:pt idx="8">
                  <c:v>16.75</c:v>
                </c:pt>
                <c:pt idx="9">
                  <c:v>17.55</c:v>
                </c:pt>
                <c:pt idx="10">
                  <c:v>17.55</c:v>
                </c:pt>
                <c:pt idx="11">
                  <c:v>17.5</c:v>
                </c:pt>
                <c:pt idx="12">
                  <c:v>18.100000000000001</c:v>
                </c:pt>
                <c:pt idx="13">
                  <c:v>18.149999999999999</c:v>
                </c:pt>
                <c:pt idx="14">
                  <c:v>18.25</c:v>
                </c:pt>
                <c:pt idx="15">
                  <c:v>17.75</c:v>
                </c:pt>
                <c:pt idx="16">
                  <c:v>18.05</c:v>
                </c:pt>
                <c:pt idx="17">
                  <c:v>18.2</c:v>
                </c:pt>
                <c:pt idx="18">
                  <c:v>18.350000000000001</c:v>
                </c:pt>
                <c:pt idx="19">
                  <c:v>18.25</c:v>
                </c:pt>
                <c:pt idx="20">
                  <c:v>18.2</c:v>
                </c:pt>
                <c:pt idx="21">
                  <c:v>18.3</c:v>
                </c:pt>
                <c:pt idx="22">
                  <c:v>18.149999999999999</c:v>
                </c:pt>
                <c:pt idx="23">
                  <c:v>18.7</c:v>
                </c:pt>
                <c:pt idx="24">
                  <c:v>18.55</c:v>
                </c:pt>
                <c:pt idx="25">
                  <c:v>19.05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643992"/>
        <c:axId val="420635760"/>
      </c:scatterChart>
      <c:valAx>
        <c:axId val="420643992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</a:p>
            </c:rich>
          </c:tx>
          <c:layout>
            <c:manualLayout>
              <c:xMode val="edge"/>
              <c:yMode val="edge"/>
              <c:x val="0.88651271229706274"/>
              <c:y val="0.739191662638689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35760"/>
        <c:crosses val="autoZero"/>
        <c:crossBetween val="midCat"/>
        <c:majorUnit val="10"/>
      </c:valAx>
      <c:valAx>
        <c:axId val="420635760"/>
        <c:scaling>
          <c:orientation val="minMax"/>
          <c:max val="36"/>
          <c:min val="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6.0455509796580556E-2"/>
              <c:y val="0.1011167252599671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43992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8744483253458961"/>
          <c:y val="0.29106641553932172"/>
          <c:w val="0.11255530438082048"/>
          <c:h val="0.2798595602431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температури в баку</a:t>
            </a:r>
            <a:r>
              <a:rPr lang="uk-UA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акамуляторі залежно від часу нагріву</a:t>
            </a:r>
            <a:endParaRPr lang="uk-UA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6398019877986603"/>
          <c:y val="2.687987422183542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4206667833502762E-2"/>
          <c:y val="0.12496938913953974"/>
          <c:w val="0.69130867318946176"/>
          <c:h val="0.623180123581792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'd5L5x1-V15-Vp4-a50-I500-b90'!$F$4</c:f>
              <c:strCache>
                <c:ptCount val="1"/>
                <c:pt idx="0">
                  <c:v>tбак1,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0.20018395805919487"/>
                  <c:y val="0.4966822657791372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бак1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= 1E-06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+ 0,0002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- 0,0011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+ 12,03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'd5L5x1-V15-Vp4-a50-I500-b90'!$C$5:$C$29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'd5L5x1-V15-Vp4-a50-I500-b90'!$F$5:$F$29</c:f>
              <c:numCache>
                <c:formatCode>General</c:formatCode>
                <c:ptCount val="25"/>
                <c:pt idx="0">
                  <c:v>11</c:v>
                </c:pt>
                <c:pt idx="1">
                  <c:v>11</c:v>
                </c:pt>
                <c:pt idx="2">
                  <c:v>11.05</c:v>
                </c:pt>
                <c:pt idx="3">
                  <c:v>11.05</c:v>
                </c:pt>
                <c:pt idx="4">
                  <c:v>11.05</c:v>
                </c:pt>
                <c:pt idx="5">
                  <c:v>11.05</c:v>
                </c:pt>
                <c:pt idx="6">
                  <c:v>11.1</c:v>
                </c:pt>
                <c:pt idx="7">
                  <c:v>11.15</c:v>
                </c:pt>
                <c:pt idx="8">
                  <c:v>11.15</c:v>
                </c:pt>
                <c:pt idx="9">
                  <c:v>11.15</c:v>
                </c:pt>
                <c:pt idx="10">
                  <c:v>11.2</c:v>
                </c:pt>
                <c:pt idx="11">
                  <c:v>11.25</c:v>
                </c:pt>
                <c:pt idx="12">
                  <c:v>11.25</c:v>
                </c:pt>
                <c:pt idx="13">
                  <c:v>11.3</c:v>
                </c:pt>
                <c:pt idx="14">
                  <c:v>11.3</c:v>
                </c:pt>
                <c:pt idx="15">
                  <c:v>11.35</c:v>
                </c:pt>
                <c:pt idx="16">
                  <c:v>11.35</c:v>
                </c:pt>
                <c:pt idx="17">
                  <c:v>11.4</c:v>
                </c:pt>
                <c:pt idx="18">
                  <c:v>11.45</c:v>
                </c:pt>
                <c:pt idx="19">
                  <c:v>11.45</c:v>
                </c:pt>
                <c:pt idx="20">
                  <c:v>11.5</c:v>
                </c:pt>
                <c:pt idx="21">
                  <c:v>11.55</c:v>
                </c:pt>
                <c:pt idx="22">
                  <c:v>11.55</c:v>
                </c:pt>
                <c:pt idx="23">
                  <c:v>11.6</c:v>
                </c:pt>
                <c:pt idx="24">
                  <c:v>11.65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'd5L5x1-V15-Vp4-a50-I500-b90'!$G$4</c:f>
              <c:strCache>
                <c:ptCount val="1"/>
                <c:pt idx="0">
                  <c:v>tбак2,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9094864681775683"/>
                  <c:y val="0.7385170944066239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бак2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-3E-06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+ 0,0035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+ 12,16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'd5L5x1-V15-Vp4-a50-I500-b90'!$C$5:$C$29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'd5L5x1-V15-Vp4-a50-I500-b90'!$G$5:$G$29</c:f>
              <c:numCache>
                <c:formatCode>General</c:formatCode>
                <c:ptCount val="25"/>
                <c:pt idx="0">
                  <c:v>11.1</c:v>
                </c:pt>
                <c:pt idx="1">
                  <c:v>11.15</c:v>
                </c:pt>
                <c:pt idx="2">
                  <c:v>11.15</c:v>
                </c:pt>
                <c:pt idx="3">
                  <c:v>11.2</c:v>
                </c:pt>
                <c:pt idx="4">
                  <c:v>11.2</c:v>
                </c:pt>
                <c:pt idx="5">
                  <c:v>11.25</c:v>
                </c:pt>
                <c:pt idx="6">
                  <c:v>11.3</c:v>
                </c:pt>
                <c:pt idx="7">
                  <c:v>11.35</c:v>
                </c:pt>
                <c:pt idx="8">
                  <c:v>11.4</c:v>
                </c:pt>
                <c:pt idx="9">
                  <c:v>11.5</c:v>
                </c:pt>
                <c:pt idx="10">
                  <c:v>11.5</c:v>
                </c:pt>
                <c:pt idx="11">
                  <c:v>11.6</c:v>
                </c:pt>
                <c:pt idx="12">
                  <c:v>11.65</c:v>
                </c:pt>
                <c:pt idx="13">
                  <c:v>11.7</c:v>
                </c:pt>
                <c:pt idx="14">
                  <c:v>12</c:v>
                </c:pt>
                <c:pt idx="15">
                  <c:v>12.05</c:v>
                </c:pt>
                <c:pt idx="16">
                  <c:v>12.1</c:v>
                </c:pt>
                <c:pt idx="17">
                  <c:v>12.15</c:v>
                </c:pt>
                <c:pt idx="18">
                  <c:v>12.2</c:v>
                </c:pt>
                <c:pt idx="19">
                  <c:v>12.2</c:v>
                </c:pt>
                <c:pt idx="20">
                  <c:v>12.25</c:v>
                </c:pt>
                <c:pt idx="21">
                  <c:v>12.3</c:v>
                </c:pt>
                <c:pt idx="22">
                  <c:v>12.3</c:v>
                </c:pt>
                <c:pt idx="23">
                  <c:v>12.35</c:v>
                </c:pt>
                <c:pt idx="24">
                  <c:v>12.35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'd5L5x1-V15-Vp4-a50-I500-b90'!$H$4</c:f>
              <c:strCache>
                <c:ptCount val="1"/>
                <c:pt idx="0">
                  <c:v>tбак3,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2.5417453752027981E-2"/>
                  <c:y val="0.7205624333439325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бак3</a:t>
                    </a:r>
                    <a:r>
                      <a:rPr lang="en-US" baseline="0"/>
                      <a:t> = -9E-12x</a:t>
                    </a:r>
                    <a:r>
                      <a:rPr lang="en-US" baseline="30000"/>
                      <a:t>6</a:t>
                    </a:r>
                    <a:r>
                      <a:rPr lang="en-US" baseline="0"/>
                      <a:t> + 3E-09x</a:t>
                    </a:r>
                    <a:r>
                      <a:rPr lang="en-US" baseline="30000"/>
                      <a:t>5</a:t>
                    </a:r>
                    <a:r>
                      <a:rPr lang="en-US" baseline="0"/>
                      <a:t> - 4E-07x</a:t>
                    </a:r>
                    <a:r>
                      <a:rPr lang="en-US" baseline="30000"/>
                      <a:t>4</a:t>
                    </a:r>
                    <a:r>
                      <a:rPr lang="en-US" baseline="0"/>
                      <a:t> + 3E-05x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- 0,0007x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+ 0,01x + 12,104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'd5L5x1-V15-Vp4-a50-I500-b90'!$C$5:$C$29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'd5L5x1-V15-Vp4-a50-I500-b90'!$H$5:$H$29</c:f>
              <c:numCache>
                <c:formatCode>General</c:formatCode>
                <c:ptCount val="25"/>
                <c:pt idx="0">
                  <c:v>11.05</c:v>
                </c:pt>
                <c:pt idx="1">
                  <c:v>11.1</c:v>
                </c:pt>
                <c:pt idx="2">
                  <c:v>11.15</c:v>
                </c:pt>
                <c:pt idx="3">
                  <c:v>11.2</c:v>
                </c:pt>
                <c:pt idx="4">
                  <c:v>11.25</c:v>
                </c:pt>
                <c:pt idx="5">
                  <c:v>11.3</c:v>
                </c:pt>
                <c:pt idx="6">
                  <c:v>11.35</c:v>
                </c:pt>
                <c:pt idx="7">
                  <c:v>11.4</c:v>
                </c:pt>
                <c:pt idx="8">
                  <c:v>11.5</c:v>
                </c:pt>
                <c:pt idx="9">
                  <c:v>11.6</c:v>
                </c:pt>
                <c:pt idx="10">
                  <c:v>11.65</c:v>
                </c:pt>
                <c:pt idx="11">
                  <c:v>11.75</c:v>
                </c:pt>
                <c:pt idx="12">
                  <c:v>12</c:v>
                </c:pt>
                <c:pt idx="13">
                  <c:v>12.05</c:v>
                </c:pt>
                <c:pt idx="14">
                  <c:v>12.15</c:v>
                </c:pt>
                <c:pt idx="15">
                  <c:v>12.25</c:v>
                </c:pt>
                <c:pt idx="16">
                  <c:v>12.3</c:v>
                </c:pt>
                <c:pt idx="17">
                  <c:v>12.35</c:v>
                </c:pt>
                <c:pt idx="18">
                  <c:v>12.4</c:v>
                </c:pt>
                <c:pt idx="19">
                  <c:v>12.4</c:v>
                </c:pt>
                <c:pt idx="20">
                  <c:v>12.45</c:v>
                </c:pt>
                <c:pt idx="21">
                  <c:v>12.45</c:v>
                </c:pt>
                <c:pt idx="22">
                  <c:v>12.5</c:v>
                </c:pt>
                <c:pt idx="23">
                  <c:v>12.55</c:v>
                </c:pt>
                <c:pt idx="24">
                  <c:v>12.55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'd5L5x1-V15-Vp4-a50-I500-b90'!$Z$4</c:f>
              <c:strCache>
                <c:ptCount val="1"/>
                <c:pt idx="0">
                  <c:v>tбак. ср., °С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8161970151365245"/>
                  <c:y val="0.5527598919809416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бак.ср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+ 0,0042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+ 12,012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'd5L5x1-V15-Vp4-a50-I500-b90'!$C$5:$C$29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'd5L5x1-V15-Vp4-a50-I500-b90'!$Z$5:$Z$29</c:f>
              <c:numCache>
                <c:formatCode>0.00</c:formatCode>
                <c:ptCount val="25"/>
                <c:pt idx="0">
                  <c:v>11.050000000000002</c:v>
                </c:pt>
                <c:pt idx="1">
                  <c:v>11.083333333333334</c:v>
                </c:pt>
                <c:pt idx="2">
                  <c:v>11.116666666666667</c:v>
                </c:pt>
                <c:pt idx="3">
                  <c:v>11.15</c:v>
                </c:pt>
                <c:pt idx="4">
                  <c:v>11.166666666666666</c:v>
                </c:pt>
                <c:pt idx="5">
                  <c:v>11.200000000000001</c:v>
                </c:pt>
                <c:pt idx="6">
                  <c:v>11.25</c:v>
                </c:pt>
                <c:pt idx="7">
                  <c:v>11.299999999999999</c:v>
                </c:pt>
                <c:pt idx="8">
                  <c:v>11.35</c:v>
                </c:pt>
                <c:pt idx="9">
                  <c:v>11.416666666666666</c:v>
                </c:pt>
                <c:pt idx="10">
                  <c:v>11.450000000000001</c:v>
                </c:pt>
                <c:pt idx="11">
                  <c:v>11.533333333333333</c:v>
                </c:pt>
                <c:pt idx="12">
                  <c:v>11.633333333333333</c:v>
                </c:pt>
                <c:pt idx="13">
                  <c:v>11.683333333333332</c:v>
                </c:pt>
                <c:pt idx="14">
                  <c:v>11.816666666666668</c:v>
                </c:pt>
                <c:pt idx="15">
                  <c:v>11.883333333333333</c:v>
                </c:pt>
                <c:pt idx="16">
                  <c:v>11.916666666666666</c:v>
                </c:pt>
                <c:pt idx="17">
                  <c:v>11.966666666666667</c:v>
                </c:pt>
                <c:pt idx="18">
                  <c:v>12.016666666666666</c:v>
                </c:pt>
                <c:pt idx="19">
                  <c:v>12.016666666666666</c:v>
                </c:pt>
                <c:pt idx="20">
                  <c:v>12.066666666666668</c:v>
                </c:pt>
                <c:pt idx="21">
                  <c:v>12.1</c:v>
                </c:pt>
                <c:pt idx="22">
                  <c:v>12.116666666666667</c:v>
                </c:pt>
                <c:pt idx="23">
                  <c:v>12.166666666666666</c:v>
                </c:pt>
                <c:pt idx="24">
                  <c:v>12.183333333333332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744672"/>
        <c:axId val="602742320"/>
      </c:scatterChart>
      <c:valAx>
        <c:axId val="602744672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75526867308063772"/>
              <c:y val="0.775577342880701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602742320"/>
        <c:crosses val="autoZero"/>
        <c:crossBetween val="midCat"/>
        <c:majorUnit val="10"/>
      </c:valAx>
      <c:valAx>
        <c:axId val="602742320"/>
        <c:scaling>
          <c:orientation val="minMax"/>
          <c:max val="12.7"/>
          <c:min val="1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5695572714660506E-2"/>
              <c:y val="5.013442056831526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602744672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77229091491134916"/>
          <c:y val="0.28701750878211413"/>
          <c:w val="0.21907117277003565"/>
          <c:h val="0.4422354686097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ККД ССТ </a:t>
            </a:r>
            <a:r>
              <a:rPr lang="el-GR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η</a:t>
            </a:r>
            <a:r>
              <a:rPr lang="uk-UA" sz="1400" b="1" i="0" u="none" strike="noStrike" baseline="-25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в цілому (за накопиченням теплової енергї в баку акумуляторі)</a:t>
            </a:r>
            <a:endParaRPr lang="uk-UA" sz="14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6636324263228425"/>
          <c:y val="5.527721204632060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8965930538873801E-2"/>
          <c:y val="0.15623852062542198"/>
          <c:w val="0.87689225720062847"/>
          <c:h val="0.683268336273649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'd5L5x1-V15-Vp4-a50-I500-b10'!$S$4</c:f>
              <c:strCache>
                <c:ptCount val="1"/>
                <c:pt idx="0">
                  <c:v>ηсст       (за накопи-ченням)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invertIfNegative val="0"/>
          <c:cat>
            <c:numRef>
              <c:f>'d5L5x1-V15-Vp4-a50-I500-b10'!$C$5:$C$29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'd5L5x1-V15-Vp4-a50-I500-b10'!$S$5:$S$29</c:f>
              <c:numCache>
                <c:formatCode>0.00</c:formatCode>
                <c:ptCount val="25"/>
                <c:pt idx="0" formatCode="General">
                  <c:v>0</c:v>
                </c:pt>
                <c:pt idx="1">
                  <c:v>3.7188030432844246E-15</c:v>
                </c:pt>
                <c:pt idx="2">
                  <c:v>5.2337499999998885E-2</c:v>
                </c:pt>
                <c:pt idx="3">
                  <c:v>3.4891666666665926E-2</c:v>
                </c:pt>
                <c:pt idx="4">
                  <c:v>4.3614583333332714E-2</c:v>
                </c:pt>
                <c:pt idx="5">
                  <c:v>4.1870000000000594E-2</c:v>
                </c:pt>
                <c:pt idx="6">
                  <c:v>4.0706944444444615E-2</c:v>
                </c:pt>
                <c:pt idx="7">
                  <c:v>8.4736904761904736E-2</c:v>
                </c:pt>
                <c:pt idx="8">
                  <c:v>7.414479166666664E-2</c:v>
                </c:pt>
                <c:pt idx="9">
                  <c:v>7.3660185185185134E-2</c:v>
                </c:pt>
                <c:pt idx="10">
                  <c:v>6.9783333333333086E-2</c:v>
                </c:pt>
                <c:pt idx="11">
                  <c:v>6.9783333333333433E-2</c:v>
                </c:pt>
                <c:pt idx="12">
                  <c:v>6.6875694444444675E-2</c:v>
                </c:pt>
                <c:pt idx="13">
                  <c:v>6.7099358974358883E-2</c:v>
                </c:pt>
                <c:pt idx="14">
                  <c:v>6.47988095238093E-2</c:v>
                </c:pt>
                <c:pt idx="15">
                  <c:v>6.5131111111111389E-2</c:v>
                </c:pt>
                <c:pt idx="16">
                  <c:v>6.324114583333347E-2</c:v>
                </c:pt>
                <c:pt idx="17">
                  <c:v>7.3888235294117824E-2</c:v>
                </c:pt>
                <c:pt idx="18">
                  <c:v>7.1721759259259318E-2</c:v>
                </c:pt>
                <c:pt idx="19">
                  <c:v>7.3456140350877136E-2</c:v>
                </c:pt>
                <c:pt idx="20">
                  <c:v>7.1527916666666511E-2</c:v>
                </c:pt>
                <c:pt idx="21">
                  <c:v>7.31063492063493E-2</c:v>
                </c:pt>
                <c:pt idx="22">
                  <c:v>7.1369318181818187E-2</c:v>
                </c:pt>
                <c:pt idx="23">
                  <c:v>7.1300362318840738E-2</c:v>
                </c:pt>
                <c:pt idx="24">
                  <c:v>7.1237152777777757E-2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2764272"/>
        <c:axId val="602763096"/>
      </c:barChart>
      <c:catAx>
        <c:axId val="60276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482279775662703"/>
              <c:y val="0.8462302854078270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602763096"/>
        <c:crosses val="autoZero"/>
        <c:auto val="1"/>
        <c:lblAlgn val="ctr"/>
        <c:lblOffset val="100"/>
        <c:noMultiLvlLbl val="0"/>
      </c:catAx>
      <c:valAx>
        <c:axId val="602763096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9029714666530478E-2"/>
              <c:y val="5.6464348277060816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60276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температури в баку</a:t>
            </a:r>
            <a:r>
              <a:rPr lang="uk-UA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акамуляторі залежно від часу нагріву</a:t>
            </a:r>
            <a:endParaRPr lang="uk-UA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6398019877986603"/>
          <c:y val="2.687987422183542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4206667833502762E-2"/>
          <c:y val="0.12496938913953974"/>
          <c:w val="0.69130867318946176"/>
          <c:h val="0.623180123581792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'd5L5x1-V15-Vp5-a30-I700-b30'!$F$4</c:f>
              <c:strCache>
                <c:ptCount val="1"/>
                <c:pt idx="0">
                  <c:v>Tbak1
(28336BF00500008F)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6571276591287956"/>
                  <c:y val="0.3993335598406212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бак1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= 1E-06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+ 0,0002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- 0,0011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+ 12,03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'd5L5x1-V15-Vp5-a30-I700-b30'!$C$5:$C$30</c:f>
              <c:numCache>
                <c:formatCode>General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</c:numCache>
            </c:numRef>
          </c:xVal>
          <c:yVal>
            <c:numRef>
              <c:f>'d5L5x1-V15-Vp5-a30-I700-b30'!$F$5:$F$30</c:f>
              <c:numCache>
                <c:formatCode>General</c:formatCode>
                <c:ptCount val="26"/>
                <c:pt idx="0">
                  <c:v>10.65</c:v>
                </c:pt>
                <c:pt idx="1">
                  <c:v>10.65</c:v>
                </c:pt>
                <c:pt idx="2">
                  <c:v>10.65</c:v>
                </c:pt>
                <c:pt idx="3">
                  <c:v>10.65</c:v>
                </c:pt>
                <c:pt idx="4">
                  <c:v>10.7</c:v>
                </c:pt>
                <c:pt idx="5">
                  <c:v>10.7</c:v>
                </c:pt>
                <c:pt idx="6">
                  <c:v>10.7</c:v>
                </c:pt>
                <c:pt idx="7">
                  <c:v>10.7</c:v>
                </c:pt>
                <c:pt idx="8">
                  <c:v>10.7</c:v>
                </c:pt>
                <c:pt idx="9">
                  <c:v>10.7</c:v>
                </c:pt>
                <c:pt idx="10">
                  <c:v>10.75</c:v>
                </c:pt>
                <c:pt idx="11">
                  <c:v>10.75</c:v>
                </c:pt>
                <c:pt idx="12">
                  <c:v>10.75</c:v>
                </c:pt>
                <c:pt idx="13">
                  <c:v>10.75</c:v>
                </c:pt>
                <c:pt idx="14">
                  <c:v>11</c:v>
                </c:pt>
                <c:pt idx="15">
                  <c:v>11</c:v>
                </c:pt>
                <c:pt idx="16">
                  <c:v>11.05</c:v>
                </c:pt>
                <c:pt idx="17">
                  <c:v>11.05</c:v>
                </c:pt>
                <c:pt idx="18">
                  <c:v>11.1</c:v>
                </c:pt>
                <c:pt idx="19">
                  <c:v>11.1</c:v>
                </c:pt>
                <c:pt idx="20">
                  <c:v>11.15</c:v>
                </c:pt>
                <c:pt idx="21">
                  <c:v>11.15</c:v>
                </c:pt>
                <c:pt idx="22">
                  <c:v>11.2</c:v>
                </c:pt>
                <c:pt idx="23">
                  <c:v>11.2</c:v>
                </c:pt>
                <c:pt idx="24">
                  <c:v>11.25</c:v>
                </c:pt>
                <c:pt idx="25">
                  <c:v>11.3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'd5L5x1-V15-Vp5-a30-I700-b30'!$G$4</c:f>
              <c:strCache>
                <c:ptCount val="1"/>
                <c:pt idx="0">
                  <c:v>Tbak2
(288DCEF00500007A)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6215560575570623"/>
                  <c:y val="0.5666256141599225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бак2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-3E-06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+ 0,0035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+ 12,16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'd5L5x1-V15-Vp5-a30-I700-b30'!$C$5:$C$30</c:f>
              <c:numCache>
                <c:formatCode>General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</c:numCache>
            </c:numRef>
          </c:xVal>
          <c:yVal>
            <c:numRef>
              <c:f>'d5L5x1-V15-Vp5-a30-I700-b30'!$G$5:$G$30</c:f>
              <c:numCache>
                <c:formatCode>General</c:formatCode>
                <c:ptCount val="26"/>
                <c:pt idx="0">
                  <c:v>10.75</c:v>
                </c:pt>
                <c:pt idx="1">
                  <c:v>10.75</c:v>
                </c:pt>
                <c:pt idx="2">
                  <c:v>10.75</c:v>
                </c:pt>
                <c:pt idx="3">
                  <c:v>10.75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11.05</c:v>
                </c:pt>
                <c:pt idx="8">
                  <c:v>11.05</c:v>
                </c:pt>
                <c:pt idx="9">
                  <c:v>11.05</c:v>
                </c:pt>
                <c:pt idx="10">
                  <c:v>11.1</c:v>
                </c:pt>
                <c:pt idx="11">
                  <c:v>11.1</c:v>
                </c:pt>
                <c:pt idx="12">
                  <c:v>11.15</c:v>
                </c:pt>
                <c:pt idx="13">
                  <c:v>11.2</c:v>
                </c:pt>
                <c:pt idx="14">
                  <c:v>11.2</c:v>
                </c:pt>
                <c:pt idx="15">
                  <c:v>11.25</c:v>
                </c:pt>
                <c:pt idx="16">
                  <c:v>11.3</c:v>
                </c:pt>
                <c:pt idx="17">
                  <c:v>11.35</c:v>
                </c:pt>
                <c:pt idx="18">
                  <c:v>11.45</c:v>
                </c:pt>
                <c:pt idx="19">
                  <c:v>11.5</c:v>
                </c:pt>
                <c:pt idx="20">
                  <c:v>11.55</c:v>
                </c:pt>
                <c:pt idx="21">
                  <c:v>11.65</c:v>
                </c:pt>
                <c:pt idx="22">
                  <c:v>11.75</c:v>
                </c:pt>
                <c:pt idx="23">
                  <c:v>12.05</c:v>
                </c:pt>
                <c:pt idx="24">
                  <c:v>12.1</c:v>
                </c:pt>
                <c:pt idx="25">
                  <c:v>12.15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'd5L5x1-V15-Vp5-a30-I700-b30'!$H$4</c:f>
              <c:strCache>
                <c:ptCount val="1"/>
                <c:pt idx="0">
                  <c:v>Tbak3
(284EB3F00500003D)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1.7035362734589218E-2"/>
                  <c:y val="0.754914875048526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бак3</a:t>
                    </a:r>
                    <a:r>
                      <a:rPr lang="en-US" baseline="0"/>
                      <a:t> = -9E-12x</a:t>
                    </a:r>
                    <a:r>
                      <a:rPr lang="en-US" baseline="30000"/>
                      <a:t>6</a:t>
                    </a:r>
                    <a:r>
                      <a:rPr lang="en-US" baseline="0"/>
                      <a:t> + 3E-09x</a:t>
                    </a:r>
                    <a:r>
                      <a:rPr lang="en-US" baseline="30000"/>
                      <a:t>5</a:t>
                    </a:r>
                    <a:r>
                      <a:rPr lang="en-US" baseline="0"/>
                      <a:t> - 4E-07x</a:t>
                    </a:r>
                    <a:r>
                      <a:rPr lang="en-US" baseline="30000"/>
                      <a:t>4</a:t>
                    </a:r>
                    <a:r>
                      <a:rPr lang="en-US" baseline="0"/>
                      <a:t> + 3E-05x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- 0,0007x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+ 0,01x + 12,104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'd5L5x1-V15-Vp5-a30-I700-b30'!$C$5:$C$30</c:f>
              <c:numCache>
                <c:formatCode>General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</c:numCache>
            </c:numRef>
          </c:xVal>
          <c:yVal>
            <c:numRef>
              <c:f>'d5L5x1-V15-Vp5-a30-I700-b30'!$H$5:$H$30</c:f>
              <c:numCache>
                <c:formatCode>General</c:formatCode>
                <c:ptCount val="26"/>
                <c:pt idx="0">
                  <c:v>10.7</c:v>
                </c:pt>
                <c:pt idx="1">
                  <c:v>10.7</c:v>
                </c:pt>
                <c:pt idx="2">
                  <c:v>10.7</c:v>
                </c:pt>
                <c:pt idx="3">
                  <c:v>10.7</c:v>
                </c:pt>
                <c:pt idx="4">
                  <c:v>10.75</c:v>
                </c:pt>
                <c:pt idx="5">
                  <c:v>10.75</c:v>
                </c:pt>
                <c:pt idx="6">
                  <c:v>10.75</c:v>
                </c:pt>
                <c:pt idx="7">
                  <c:v>11</c:v>
                </c:pt>
                <c:pt idx="8">
                  <c:v>11.05</c:v>
                </c:pt>
                <c:pt idx="9">
                  <c:v>11.05</c:v>
                </c:pt>
                <c:pt idx="10">
                  <c:v>11.05</c:v>
                </c:pt>
                <c:pt idx="11">
                  <c:v>11.1</c:v>
                </c:pt>
                <c:pt idx="12">
                  <c:v>11.15</c:v>
                </c:pt>
                <c:pt idx="13">
                  <c:v>11.15</c:v>
                </c:pt>
                <c:pt idx="14">
                  <c:v>11.25</c:v>
                </c:pt>
                <c:pt idx="15">
                  <c:v>11.3</c:v>
                </c:pt>
                <c:pt idx="16">
                  <c:v>11.4</c:v>
                </c:pt>
                <c:pt idx="17">
                  <c:v>11.45</c:v>
                </c:pt>
                <c:pt idx="18">
                  <c:v>11.55</c:v>
                </c:pt>
                <c:pt idx="19">
                  <c:v>11.65</c:v>
                </c:pt>
                <c:pt idx="20">
                  <c:v>11.75</c:v>
                </c:pt>
                <c:pt idx="21">
                  <c:v>12.05</c:v>
                </c:pt>
                <c:pt idx="22">
                  <c:v>12.15</c:v>
                </c:pt>
                <c:pt idx="23">
                  <c:v>12.25</c:v>
                </c:pt>
                <c:pt idx="24">
                  <c:v>12.35</c:v>
                </c:pt>
                <c:pt idx="25">
                  <c:v>12.45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'd5L5x1-V15-Vp5-a30-I700-b30'!$Z$4</c:f>
              <c:strCache>
                <c:ptCount val="1"/>
                <c:pt idx="0">
                  <c:v>tбак. ср., °С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499473563453968"/>
                  <c:y val="0.5770534689298191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бак.ср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+ 0,0042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+ 12,012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'd5L5x1-V15-Vp5-a30-I700-b30'!$C$5:$C$30</c:f>
              <c:numCache>
                <c:formatCode>General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</c:numCache>
            </c:numRef>
          </c:xVal>
          <c:yVal>
            <c:numRef>
              <c:f>'d5L5x1-V15-Vp5-a30-I700-b30'!$Z$5:$Z$30</c:f>
              <c:numCache>
                <c:formatCode>0.00</c:formatCode>
                <c:ptCount val="26"/>
                <c:pt idx="0">
                  <c:v>10.699999999999998</c:v>
                </c:pt>
                <c:pt idx="1">
                  <c:v>10.699999999999998</c:v>
                </c:pt>
                <c:pt idx="2">
                  <c:v>10.699999999999998</c:v>
                </c:pt>
                <c:pt idx="3">
                  <c:v>10.699999999999998</c:v>
                </c:pt>
                <c:pt idx="4">
                  <c:v>10.816666666666668</c:v>
                </c:pt>
                <c:pt idx="5">
                  <c:v>10.816666666666668</c:v>
                </c:pt>
                <c:pt idx="6">
                  <c:v>10.816666666666668</c:v>
                </c:pt>
                <c:pt idx="7">
                  <c:v>10.916666666666666</c:v>
                </c:pt>
                <c:pt idx="8">
                  <c:v>10.933333333333332</c:v>
                </c:pt>
                <c:pt idx="9">
                  <c:v>10.933333333333332</c:v>
                </c:pt>
                <c:pt idx="10">
                  <c:v>10.966666666666669</c:v>
                </c:pt>
                <c:pt idx="11">
                  <c:v>10.983333333333334</c:v>
                </c:pt>
                <c:pt idx="12">
                  <c:v>11.016666666666666</c:v>
                </c:pt>
                <c:pt idx="13">
                  <c:v>11.033333333333333</c:v>
                </c:pt>
                <c:pt idx="14">
                  <c:v>11.15</c:v>
                </c:pt>
                <c:pt idx="15">
                  <c:v>11.183333333333332</c:v>
                </c:pt>
                <c:pt idx="16">
                  <c:v>11.25</c:v>
                </c:pt>
                <c:pt idx="17">
                  <c:v>11.283333333333331</c:v>
                </c:pt>
                <c:pt idx="18">
                  <c:v>11.366666666666665</c:v>
                </c:pt>
                <c:pt idx="19">
                  <c:v>11.416666666666666</c:v>
                </c:pt>
                <c:pt idx="20">
                  <c:v>11.483333333333334</c:v>
                </c:pt>
                <c:pt idx="21">
                  <c:v>11.616666666666667</c:v>
                </c:pt>
                <c:pt idx="22">
                  <c:v>11.700000000000001</c:v>
                </c:pt>
                <c:pt idx="23">
                  <c:v>11.833333333333334</c:v>
                </c:pt>
                <c:pt idx="24">
                  <c:v>11.9</c:v>
                </c:pt>
                <c:pt idx="25">
                  <c:v>11.966666666666669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640856"/>
        <c:axId val="420635368"/>
      </c:scatterChart>
      <c:valAx>
        <c:axId val="420640856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75526867308063772"/>
              <c:y val="0.775577342880701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35368"/>
        <c:crosses val="autoZero"/>
        <c:crossBetween val="midCat"/>
        <c:majorUnit val="10"/>
      </c:valAx>
      <c:valAx>
        <c:axId val="420635368"/>
        <c:scaling>
          <c:orientation val="minMax"/>
          <c:max val="12.5"/>
          <c:min val="1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5695572714660506E-2"/>
              <c:y val="5.013442056831526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40856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77229091491134916"/>
          <c:y val="0.28701750878211413"/>
          <c:w val="0.21907117277003565"/>
          <c:h val="0.4422354686097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Приріст температури теплоносія 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на вході і виході СК та температура оточуючого середовища впродовж експерименту</a:t>
            </a:r>
            <a:endParaRPr lang="uk-UA" sz="1400" b="1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rich>
      </c:tx>
      <c:layout>
        <c:manualLayout>
          <c:xMode val="edge"/>
          <c:yMode val="edge"/>
          <c:x val="0.19876162115091664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044561096529594E-2"/>
          <c:y val="0.12959086413952969"/>
          <c:w val="0.75513572470107904"/>
          <c:h val="0.568059027053164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'd5L5x1-V15-Vp5-a30-I700-b30'!$V$4</c:f>
              <c:strCache>
                <c:ptCount val="1"/>
                <c:pt idx="0">
                  <c:v>Δtвх,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3531933508311461"/>
                  <c:y val="0.2656763512567830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</a:rPr>
                      <a:t>вх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+ 4E-05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+ 0,0116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+ 0,0268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'd5L5x1-V15-Vp5-a30-I700-b30'!$C$5:$C$30</c:f>
              <c:numCache>
                <c:formatCode>General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</c:numCache>
            </c:numRef>
          </c:xVal>
          <c:yVal>
            <c:numRef>
              <c:f>'d5L5x1-V15-Vp5-a30-I700-b30'!$V$5:$V$30</c:f>
              <c:numCache>
                <c:formatCode>0.00</c:formatCode>
                <c:ptCount val="26"/>
                <c:pt idx="0">
                  <c:v>0</c:v>
                </c:pt>
                <c:pt idx="1">
                  <c:v>0.34999999999999964</c:v>
                </c:pt>
                <c:pt idx="2">
                  <c:v>0.79999999999999893</c:v>
                </c:pt>
                <c:pt idx="3">
                  <c:v>1.0499999999999989</c:v>
                </c:pt>
                <c:pt idx="4">
                  <c:v>1.25</c:v>
                </c:pt>
                <c:pt idx="5">
                  <c:v>1.6999999999999993</c:v>
                </c:pt>
                <c:pt idx="6">
                  <c:v>1.9499999999999993</c:v>
                </c:pt>
                <c:pt idx="7">
                  <c:v>2.1999999999999993</c:v>
                </c:pt>
                <c:pt idx="8">
                  <c:v>2.4499999999999993</c:v>
                </c:pt>
                <c:pt idx="9">
                  <c:v>2.8999999999999986</c:v>
                </c:pt>
                <c:pt idx="10">
                  <c:v>3.0999999999999996</c:v>
                </c:pt>
                <c:pt idx="11">
                  <c:v>3.25</c:v>
                </c:pt>
                <c:pt idx="12">
                  <c:v>3.3499999999999996</c:v>
                </c:pt>
                <c:pt idx="13">
                  <c:v>3.4499999999999993</c:v>
                </c:pt>
                <c:pt idx="14">
                  <c:v>3.6999999999999993</c:v>
                </c:pt>
                <c:pt idx="15">
                  <c:v>3.7999999999999989</c:v>
                </c:pt>
                <c:pt idx="16">
                  <c:v>3.8999999999999986</c:v>
                </c:pt>
                <c:pt idx="17">
                  <c:v>3.8999999999999986</c:v>
                </c:pt>
                <c:pt idx="18">
                  <c:v>3.8999999999999986</c:v>
                </c:pt>
                <c:pt idx="19">
                  <c:v>3.8999999999999986</c:v>
                </c:pt>
                <c:pt idx="20">
                  <c:v>3.9499999999999993</c:v>
                </c:pt>
                <c:pt idx="21">
                  <c:v>3.8999999999999986</c:v>
                </c:pt>
                <c:pt idx="22">
                  <c:v>3.8499999999999996</c:v>
                </c:pt>
                <c:pt idx="23">
                  <c:v>3.8499999999999996</c:v>
                </c:pt>
                <c:pt idx="24">
                  <c:v>3.8999999999999986</c:v>
                </c:pt>
                <c:pt idx="25">
                  <c:v>3.9499999999999993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'd5L5x1-V15-Vp5-a30-I700-b30'!$W$4</c:f>
              <c:strCache>
                <c:ptCount val="1"/>
                <c:pt idx="0">
                  <c:v>Δtвих,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-2.2223492298661295E-2"/>
                  <c:y val="0.7164260999537642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</a:rPr>
                      <a:t>вих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= -2E-09x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5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+ 1E-06x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- 0,0003x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+ 0,0213x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- 0,4783x + 2,4749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'd5L5x1-V15-Vp5-a30-I700-b30'!$C$5:$C$30</c:f>
              <c:numCache>
                <c:formatCode>General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</c:numCache>
            </c:numRef>
          </c:xVal>
          <c:yVal>
            <c:numRef>
              <c:f>'d5L5x1-V15-Vp5-a30-I700-b30'!$W$5:$W$30</c:f>
              <c:numCache>
                <c:formatCode>0.00</c:formatCode>
                <c:ptCount val="26"/>
                <c:pt idx="0">
                  <c:v>0</c:v>
                </c:pt>
                <c:pt idx="1">
                  <c:v>0.14999999999999858</c:v>
                </c:pt>
                <c:pt idx="2">
                  <c:v>0.29999999999999893</c:v>
                </c:pt>
                <c:pt idx="3">
                  <c:v>0.79999999999999893</c:v>
                </c:pt>
                <c:pt idx="4">
                  <c:v>2.25</c:v>
                </c:pt>
                <c:pt idx="5">
                  <c:v>5.8000000000000007</c:v>
                </c:pt>
                <c:pt idx="6">
                  <c:v>8.9499999999999993</c:v>
                </c:pt>
                <c:pt idx="7">
                  <c:v>11.399999999999999</c:v>
                </c:pt>
                <c:pt idx="8">
                  <c:v>12.95</c:v>
                </c:pt>
                <c:pt idx="9">
                  <c:v>12.95</c:v>
                </c:pt>
                <c:pt idx="10">
                  <c:v>12.7</c:v>
                </c:pt>
                <c:pt idx="11">
                  <c:v>15.2</c:v>
                </c:pt>
                <c:pt idx="12">
                  <c:v>17.2</c:v>
                </c:pt>
                <c:pt idx="13">
                  <c:v>19.099999999999998</c:v>
                </c:pt>
                <c:pt idx="14">
                  <c:v>19.8</c:v>
                </c:pt>
                <c:pt idx="15">
                  <c:v>19.45</c:v>
                </c:pt>
                <c:pt idx="16">
                  <c:v>18.95</c:v>
                </c:pt>
                <c:pt idx="17">
                  <c:v>20.099999999999998</c:v>
                </c:pt>
                <c:pt idx="18">
                  <c:v>20.749999999999996</c:v>
                </c:pt>
                <c:pt idx="19">
                  <c:v>20.849999999999998</c:v>
                </c:pt>
                <c:pt idx="20">
                  <c:v>20.2</c:v>
                </c:pt>
                <c:pt idx="21">
                  <c:v>21.400000000000002</c:v>
                </c:pt>
                <c:pt idx="22">
                  <c:v>22.099999999999998</c:v>
                </c:pt>
                <c:pt idx="23">
                  <c:v>22.849999999999998</c:v>
                </c:pt>
                <c:pt idx="24">
                  <c:v>22.099999999999998</c:v>
                </c:pt>
                <c:pt idx="25">
                  <c:v>21.249999999999996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'd5L5x1-V15-Vp5-a30-I700-b30'!$X$4</c:f>
              <c:strCache>
                <c:ptCount val="1"/>
                <c:pt idx="0">
                  <c:v>Δtпов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7.4623038786818308E-2"/>
                  <c:y val="0.5443656812037782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Δt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пов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+ 5E-05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- 0,0038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+ 0,1605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+ 0,0059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'd5L5x1-V15-Vp5-a30-I700-b30'!$C$5:$C$30</c:f>
              <c:numCache>
                <c:formatCode>General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</c:numCache>
            </c:numRef>
          </c:xVal>
          <c:yVal>
            <c:numRef>
              <c:f>'d5L5x1-V15-Vp5-a30-I700-b30'!$X$5:$X$30</c:f>
              <c:numCache>
                <c:formatCode>0.00</c:formatCode>
                <c:ptCount val="26"/>
                <c:pt idx="0">
                  <c:v>0</c:v>
                </c:pt>
                <c:pt idx="1">
                  <c:v>0.80000000000000071</c:v>
                </c:pt>
                <c:pt idx="2">
                  <c:v>1</c:v>
                </c:pt>
                <c:pt idx="3">
                  <c:v>1.2000000000000011</c:v>
                </c:pt>
                <c:pt idx="4">
                  <c:v>1.3000000000000007</c:v>
                </c:pt>
                <c:pt idx="5">
                  <c:v>1.8499999999999996</c:v>
                </c:pt>
                <c:pt idx="6">
                  <c:v>2.2999999999999989</c:v>
                </c:pt>
                <c:pt idx="7">
                  <c:v>2.4000000000000004</c:v>
                </c:pt>
                <c:pt idx="8">
                  <c:v>2.4000000000000004</c:v>
                </c:pt>
                <c:pt idx="9">
                  <c:v>3.2000000000000011</c:v>
                </c:pt>
                <c:pt idx="10">
                  <c:v>3.2000000000000011</c:v>
                </c:pt>
                <c:pt idx="11">
                  <c:v>3.1500000000000004</c:v>
                </c:pt>
                <c:pt idx="12">
                  <c:v>3.7500000000000018</c:v>
                </c:pt>
                <c:pt idx="13">
                  <c:v>3.7999999999999989</c:v>
                </c:pt>
                <c:pt idx="14">
                  <c:v>3.9000000000000004</c:v>
                </c:pt>
                <c:pt idx="15">
                  <c:v>3.4000000000000004</c:v>
                </c:pt>
                <c:pt idx="16">
                  <c:v>3.7000000000000011</c:v>
                </c:pt>
                <c:pt idx="17">
                  <c:v>3.8499999999999996</c:v>
                </c:pt>
                <c:pt idx="18">
                  <c:v>4.0000000000000018</c:v>
                </c:pt>
                <c:pt idx="19">
                  <c:v>3.9000000000000004</c:v>
                </c:pt>
                <c:pt idx="20">
                  <c:v>3.8499999999999996</c:v>
                </c:pt>
                <c:pt idx="21">
                  <c:v>3.9500000000000011</c:v>
                </c:pt>
                <c:pt idx="22">
                  <c:v>3.7999999999999989</c:v>
                </c:pt>
                <c:pt idx="23">
                  <c:v>4.3499999999999996</c:v>
                </c:pt>
                <c:pt idx="24">
                  <c:v>4.2000000000000011</c:v>
                </c:pt>
                <c:pt idx="25">
                  <c:v>4.7000000000000011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'd5L5x1-V15-Vp5-a30-I700-b30'!$Y$4</c:f>
              <c:strCache>
                <c:ptCount val="1"/>
                <c:pt idx="0">
                  <c:v>Δtбак. ср.,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1928167321991189"/>
                  <c:y val="0.203136936269198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</a:rPr>
                      <a:t>бак.ср.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-2E-06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+ 0,0042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+ 0,0454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'd5L5x1-V15-Vp5-a30-I700-b30'!$C$5:$C$30</c:f>
              <c:numCache>
                <c:formatCode>General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</c:numCache>
            </c:numRef>
          </c:xVal>
          <c:yVal>
            <c:numRef>
              <c:f>'d5L5x1-V15-Vp5-a30-I700-b30'!$Y$5:$Y$30</c:f>
              <c:numCache>
                <c:formatCode>0.00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0.11666666666667069</c:v>
                </c:pt>
                <c:pt idx="5">
                  <c:v>0.11666666666667069</c:v>
                </c:pt>
                <c:pt idx="6">
                  <c:v>0.11666666666667069</c:v>
                </c:pt>
                <c:pt idx="7">
                  <c:v>0.21666666666666856</c:v>
                </c:pt>
                <c:pt idx="8">
                  <c:v>0.23333333333333428</c:v>
                </c:pt>
                <c:pt idx="9">
                  <c:v>0.23333333333333428</c:v>
                </c:pt>
                <c:pt idx="10">
                  <c:v>0.26666666666667105</c:v>
                </c:pt>
                <c:pt idx="11">
                  <c:v>0.28333333333333677</c:v>
                </c:pt>
                <c:pt idx="12">
                  <c:v>0.31666666666666821</c:v>
                </c:pt>
                <c:pt idx="13">
                  <c:v>0.3333333333333357</c:v>
                </c:pt>
                <c:pt idx="14">
                  <c:v>0.45000000000000284</c:v>
                </c:pt>
                <c:pt idx="15">
                  <c:v>0.48333333333333428</c:v>
                </c:pt>
                <c:pt idx="16">
                  <c:v>0.55000000000000249</c:v>
                </c:pt>
                <c:pt idx="17">
                  <c:v>0.58333333333333393</c:v>
                </c:pt>
                <c:pt idx="18">
                  <c:v>0.66666666666666785</c:v>
                </c:pt>
                <c:pt idx="19">
                  <c:v>0.71666666666666856</c:v>
                </c:pt>
                <c:pt idx="20">
                  <c:v>0.78333333333333677</c:v>
                </c:pt>
                <c:pt idx="21">
                  <c:v>0.91666666666666963</c:v>
                </c:pt>
                <c:pt idx="22">
                  <c:v>1.0000000000000036</c:v>
                </c:pt>
                <c:pt idx="23">
                  <c:v>1.1333333333333364</c:v>
                </c:pt>
                <c:pt idx="24">
                  <c:v>1.2000000000000028</c:v>
                </c:pt>
                <c:pt idx="25">
                  <c:v>1.266666666666671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638504"/>
        <c:axId val="420637720"/>
      </c:scatterChart>
      <c:valAx>
        <c:axId val="420638504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4111542723826205"/>
              <c:y val="0.7064206478396853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37720"/>
        <c:crosses val="autoZero"/>
        <c:crossBetween val="midCat"/>
        <c:majorUnit val="10"/>
      </c:valAx>
      <c:valAx>
        <c:axId val="420637720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840653251676872E-2"/>
              <c:y val="0.1022313978991389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38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80931175269757949"/>
          <c:y val="0.28185549993202458"/>
          <c:w val="0.18816527200706168"/>
          <c:h val="0.217476376040735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</a:t>
            </a:r>
            <a:r>
              <a:rPr lang="el-GR" b="1">
                <a:latin typeface="Times New Roman" panose="02020603050405020304" pitchFamily="18" charset="0"/>
                <a:cs typeface="Times New Roman" panose="02020603050405020304" pitchFamily="18" charset="0"/>
              </a:rPr>
              <a:t>η</a:t>
            </a:r>
            <a:r>
              <a:rPr lang="uk-UA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ск</a:t>
            </a: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 сонячного колектора впродовж</a:t>
            </a:r>
            <a:r>
              <a:rPr lang="uk-UA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експерименту</a:t>
            </a:r>
            <a:endParaRPr lang="uk-UA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5346795596440419"/>
          <c:y val="2.574921601747216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913212268876111"/>
          <c:y val="0.10141733685478768"/>
          <c:w val="0.82494681260939273"/>
          <c:h val="0.715261977259067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'd5L5x1-V15-Vp5-a30-I700-b30'!$Q$4</c:f>
              <c:strCache>
                <c:ptCount val="1"/>
                <c:pt idx="0">
                  <c:v>ηск (за соняч-ним колек-тором)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0.19041625704908449"/>
                  <c:y val="0.495784677415271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4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l-GR" sz="1400" b="0" i="0" baseline="0">
                        <a:effectLst/>
                      </a:rPr>
                      <a:t>η</a:t>
                    </a:r>
                    <a:r>
                      <a:rPr lang="uk-UA" sz="1400" b="0" i="0" baseline="-25000">
                        <a:effectLst/>
                      </a:rPr>
                      <a:t>ск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1E-07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- 9E-05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+ 0,0129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- 0,0089</a:t>
                    </a:r>
                    <a:endParaRPr lang="en-US" sz="1400" b="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'd5L5x1-V15-Vp5-a30-I700-b30'!$C$5:$C$30</c:f>
              <c:numCache>
                <c:formatCode>General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</c:numCache>
            </c:numRef>
          </c:xVal>
          <c:yVal>
            <c:numRef>
              <c:f>'d5L5x1-V15-Vp5-a30-I700-b30'!$Q$5:$Q$30</c:f>
              <c:numCache>
                <c:formatCode>0.00</c:formatCode>
                <c:ptCount val="26"/>
                <c:pt idx="0">
                  <c:v>1.6260223699323898E-2</c:v>
                </c:pt>
                <c:pt idx="1">
                  <c:v>1.3008178959459101E-2</c:v>
                </c:pt>
                <c:pt idx="2">
                  <c:v>8.1301118496619491E-3</c:v>
                </c:pt>
                <c:pt idx="3">
                  <c:v>1.2195167774492924E-2</c:v>
                </c:pt>
                <c:pt idx="4">
                  <c:v>3.2520447398647796E-2</c:v>
                </c:pt>
                <c:pt idx="5">
                  <c:v>8.2927140866551896E-2</c:v>
                </c:pt>
                <c:pt idx="6">
                  <c:v>0.13008178959459119</c:v>
                </c:pt>
                <c:pt idx="7">
                  <c:v>0.16585428173310376</c:v>
                </c:pt>
                <c:pt idx="8">
                  <c:v>0.18699257254222482</c:v>
                </c:pt>
                <c:pt idx="9">
                  <c:v>0.17967547187752908</c:v>
                </c:pt>
                <c:pt idx="10">
                  <c:v>0.17235837121283332</c:v>
                </c:pt>
                <c:pt idx="11">
                  <c:v>0.21056989690624445</c:v>
                </c:pt>
                <c:pt idx="12">
                  <c:v>0.24146432193495987</c:v>
                </c:pt>
                <c:pt idx="13">
                  <c:v>0.27073272459374287</c:v>
                </c:pt>
                <c:pt idx="14">
                  <c:v>0.27804982525843869</c:v>
                </c:pt>
                <c:pt idx="15">
                  <c:v>0.27073272459374287</c:v>
                </c:pt>
                <c:pt idx="16">
                  <c:v>0.26097659037414861</c:v>
                </c:pt>
                <c:pt idx="17">
                  <c:v>0.27967584762837105</c:v>
                </c:pt>
                <c:pt idx="18">
                  <c:v>0.29024499303293155</c:v>
                </c:pt>
                <c:pt idx="19">
                  <c:v>0.29187101540286398</c:v>
                </c:pt>
                <c:pt idx="20">
                  <c:v>0.28048885881333724</c:v>
                </c:pt>
                <c:pt idx="21">
                  <c:v>0.30081413843749216</c:v>
                </c:pt>
                <c:pt idx="22">
                  <c:v>0.31300930621198503</c:v>
                </c:pt>
                <c:pt idx="23">
                  <c:v>0.32520447398647795</c:v>
                </c:pt>
                <c:pt idx="24">
                  <c:v>0.31219629502701884</c:v>
                </c:pt>
                <c:pt idx="25">
                  <c:v>0.29756209369762726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637328"/>
        <c:axId val="420634192"/>
      </c:scatterChart>
      <c:valAx>
        <c:axId val="420637328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307517974009258"/>
              <c:y val="0.831250789456770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34192"/>
        <c:crosses val="autoZero"/>
        <c:crossBetween val="midCat"/>
        <c:majorUnit val="10"/>
      </c:valAx>
      <c:valAx>
        <c:axId val="420634192"/>
        <c:scaling>
          <c:orientation val="minMax"/>
          <c:max val="0.35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ск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6096496860861493E-2"/>
              <c:y val="6.2381555444024586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3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Миттєва потужність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ск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Вт/м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</a:p>
        </c:rich>
      </c:tx>
      <c:layout>
        <c:manualLayout>
          <c:xMode val="edge"/>
          <c:yMode val="edge"/>
          <c:x val="0.38236451469190358"/>
          <c:y val="3.898738589223376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73671508897137"/>
          <c:y val="0.10906787034652685"/>
          <c:w val="0.82330500918219474"/>
          <c:h val="0.731240506443990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'd5L5x1-V15-Vp5-a30-I700-b30'!$M$4</c:f>
              <c:strCache>
                <c:ptCount val="1"/>
                <c:pt idx="0">
                  <c:v>Миттєва потуж-ність СК Qск,  Вт/м2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940667440630964"/>
                  <c:y val="0.7932604969376723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Q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ск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4E-05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- 0,0257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+ 3,8705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- 2,6813</a:t>
                    </a:r>
                    <a:endParaRPr lang="en-US" sz="1400" b="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'd5L5x1-V15-Vp5-a30-I700-b30'!$C$5:$C$30</c:f>
              <c:numCache>
                <c:formatCode>General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</c:numCache>
            </c:numRef>
          </c:xVal>
          <c:yVal>
            <c:numRef>
              <c:f>'d5L5x1-V15-Vp5-a30-I700-b30'!$M$5:$M$30</c:f>
              <c:numCache>
                <c:formatCode>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40.706944444445838</c:v>
                </c:pt>
                <c:pt idx="5">
                  <c:v>40.706944444445838</c:v>
                </c:pt>
                <c:pt idx="6">
                  <c:v>40.706944444445838</c:v>
                </c:pt>
                <c:pt idx="7">
                  <c:v>75.598611111111751</c:v>
                </c:pt>
                <c:pt idx="8">
                  <c:v>81.413888888889218</c:v>
                </c:pt>
                <c:pt idx="9">
                  <c:v>81.413888888889218</c:v>
                </c:pt>
                <c:pt idx="10">
                  <c:v>93.044444444445986</c:v>
                </c:pt>
                <c:pt idx="11">
                  <c:v>98.859722222223382</c:v>
                </c:pt>
                <c:pt idx="12">
                  <c:v>110.49027777777832</c:v>
                </c:pt>
                <c:pt idx="13">
                  <c:v>116.30555555555635</c:v>
                </c:pt>
                <c:pt idx="14">
                  <c:v>157.01250000000098</c:v>
                </c:pt>
                <c:pt idx="15">
                  <c:v>168.64305555555583</c:v>
                </c:pt>
                <c:pt idx="16">
                  <c:v>191.90416666666749</c:v>
                </c:pt>
                <c:pt idx="17">
                  <c:v>203.53472222222237</c:v>
                </c:pt>
                <c:pt idx="18">
                  <c:v>232.61111111111143</c:v>
                </c:pt>
                <c:pt idx="19">
                  <c:v>250.05694444444509</c:v>
                </c:pt>
                <c:pt idx="20">
                  <c:v>273.31805555555673</c:v>
                </c:pt>
                <c:pt idx="21">
                  <c:v>319.84027777777879</c:v>
                </c:pt>
                <c:pt idx="22">
                  <c:v>348.91666666666782</c:v>
                </c:pt>
                <c:pt idx="23">
                  <c:v>395.43888888888989</c:v>
                </c:pt>
                <c:pt idx="24">
                  <c:v>418.7000000000009</c:v>
                </c:pt>
                <c:pt idx="25">
                  <c:v>441.96111111111253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644776"/>
        <c:axId val="420634584"/>
      </c:scatterChart>
      <c:valAx>
        <c:axId val="420644776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5042312850299149"/>
              <c:y val="0.8536886896368656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34584"/>
        <c:crosses val="autoZero"/>
        <c:crossBetween val="midCat"/>
        <c:majorUnit val="10"/>
      </c:valAx>
      <c:valAx>
        <c:axId val="420634584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ск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Вт/м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7.9907385474749636E-3"/>
              <c:y val="4.396751516416549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44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Питома теплова потужність ССТ </a:t>
            </a:r>
            <a:r>
              <a:rPr lang="en-US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uk-UA" sz="1400" b="1" i="0" baseline="-25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 Дж/м</a:t>
            </a:r>
            <a:r>
              <a:rPr lang="uk-UA" sz="1400" b="1" i="0" baseline="30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 що 5 хвилин</a:t>
            </a:r>
            <a:endParaRPr lang="uk-UA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932669533536873"/>
          <c:y val="2.082658889760712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17594025864589"/>
          <c:y val="0.11442927587260812"/>
          <c:w val="0.80821608698092473"/>
          <c:h val="0.67620876436636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'd5L5x1-V15-Vp5-a30-I700-b30'!$N$4</c:f>
              <c:strCache>
                <c:ptCount val="1"/>
                <c:pt idx="0">
                  <c:v>Накопичення тепла ССТ Qсст, кДж/м2, що 5 хв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'd5L5x1-V15-Vp5-a30-I700-b30'!$C$5:$C$30</c:f>
              <c:numCache>
                <c:formatCode>General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</c:numCache>
            </c:numRef>
          </c:cat>
          <c:val>
            <c:numRef>
              <c:f>'d5L5x1-V15-Vp5-a30-I700-b30'!$N$5:$N$30</c:f>
              <c:numCache>
                <c:formatCode>0.00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36.636250000001262</c:v>
                </c:pt>
                <c:pt idx="5">
                  <c:v>0</c:v>
                </c:pt>
                <c:pt idx="6">
                  <c:v>0</c:v>
                </c:pt>
                <c:pt idx="7">
                  <c:v>31.402499999999332</c:v>
                </c:pt>
                <c:pt idx="8">
                  <c:v>5.2337499999997021</c:v>
                </c:pt>
                <c:pt idx="9">
                  <c:v>0</c:v>
                </c:pt>
                <c:pt idx="10">
                  <c:v>10.467500000001079</c:v>
                </c:pt>
                <c:pt idx="11">
                  <c:v>5.2337499999997021</c:v>
                </c:pt>
                <c:pt idx="12">
                  <c:v>10.467499999999404</c:v>
                </c:pt>
                <c:pt idx="13">
                  <c:v>5.2337500000002608</c:v>
                </c:pt>
                <c:pt idx="14">
                  <c:v>36.636250000000153</c:v>
                </c:pt>
                <c:pt idx="15">
                  <c:v>10.467499999999404</c:v>
                </c:pt>
                <c:pt idx="16">
                  <c:v>20.935000000000485</c:v>
                </c:pt>
                <c:pt idx="17">
                  <c:v>10.467499999999404</c:v>
                </c:pt>
                <c:pt idx="18">
                  <c:v>26.168750000000188</c:v>
                </c:pt>
                <c:pt idx="19">
                  <c:v>15.701250000000224</c:v>
                </c:pt>
                <c:pt idx="20">
                  <c:v>20.935000000000485</c:v>
                </c:pt>
                <c:pt idx="21">
                  <c:v>41.869999999999848</c:v>
                </c:pt>
                <c:pt idx="22">
                  <c:v>26.168750000000188</c:v>
                </c:pt>
                <c:pt idx="23">
                  <c:v>41.869999999999848</c:v>
                </c:pt>
                <c:pt idx="24">
                  <c:v>20.934999999999924</c:v>
                </c:pt>
                <c:pt idx="25">
                  <c:v>20.935000000000485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636936"/>
        <c:axId val="420634976"/>
      </c:barChart>
      <c:catAx>
        <c:axId val="420636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395414408152164"/>
              <c:y val="0.7960795852560690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34976"/>
        <c:crosses val="autoZero"/>
        <c:auto val="1"/>
        <c:lblAlgn val="ctr"/>
        <c:lblOffset val="100"/>
        <c:noMultiLvlLbl val="0"/>
      </c:catAx>
      <c:valAx>
        <c:axId val="420634976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Дж/м</a:t>
                </a:r>
                <a:r>
                  <a:rPr lang="uk-UA" sz="1400" b="0" i="0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8.5851275946937991E-3"/>
              <c:y val="3.8337430292255836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36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ККД ССТ </a:t>
            </a:r>
            <a:r>
              <a:rPr lang="el-GR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η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 в цілому (що 5 хвилин)</a:t>
            </a:r>
          </a:p>
        </c:rich>
      </c:tx>
      <c:layout>
        <c:manualLayout>
          <c:xMode val="edge"/>
          <c:yMode val="edge"/>
          <c:x val="0.38457240904941487"/>
          <c:y val="3.504179723031842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4340443351794091E-2"/>
          <c:y val="0.11053502662164884"/>
          <c:w val="0.8949297755084048"/>
          <c:h val="0.727625214642504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'd5L5x1-V15-Vp5-a30-I700-b30'!$R$4</c:f>
              <c:strCache>
                <c:ptCount val="1"/>
                <c:pt idx="0">
                  <c:v>ηсст в цілому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invertIfNegative val="0"/>
          <c:cat>
            <c:numRef>
              <c:f>'d5L5x1-V15-Vp5-a30-I700-b30'!$C$5:$C$30</c:f>
              <c:numCache>
                <c:formatCode>General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</c:numCache>
            </c:numRef>
          </c:cat>
          <c:val>
            <c:numRef>
              <c:f>'d5L5x1-V15-Vp5-a30-I700-b30'!$R$5:$R$30</c:f>
              <c:numCache>
                <c:formatCode>0.00</c:formatCode>
                <c:ptCount val="26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0.17445833333333932</c:v>
                </c:pt>
                <c:pt idx="5">
                  <c:v>0</c:v>
                </c:pt>
                <c:pt idx="6">
                  <c:v>0</c:v>
                </c:pt>
                <c:pt idx="7">
                  <c:v>0.14953571428571111</c:v>
                </c:pt>
                <c:pt idx="8">
                  <c:v>2.4922619047617629E-2</c:v>
                </c:pt>
                <c:pt idx="9">
                  <c:v>0</c:v>
                </c:pt>
                <c:pt idx="10">
                  <c:v>4.984523809524323E-2</c:v>
                </c:pt>
                <c:pt idx="11">
                  <c:v>2.4922619047617629E-2</c:v>
                </c:pt>
                <c:pt idx="12">
                  <c:v>4.9845238095235257E-2</c:v>
                </c:pt>
                <c:pt idx="13">
                  <c:v>2.492261904762029E-2</c:v>
                </c:pt>
                <c:pt idx="14">
                  <c:v>0.17445833333333405</c:v>
                </c:pt>
                <c:pt idx="15">
                  <c:v>4.9845238095235257E-2</c:v>
                </c:pt>
                <c:pt idx="16">
                  <c:v>9.9690476190478494E-2</c:v>
                </c:pt>
                <c:pt idx="17">
                  <c:v>4.9845238095235257E-2</c:v>
                </c:pt>
                <c:pt idx="18">
                  <c:v>0.12461309523809613</c:v>
                </c:pt>
                <c:pt idx="19">
                  <c:v>7.4767857142858204E-2</c:v>
                </c:pt>
                <c:pt idx="20">
                  <c:v>9.9690476190478494E-2</c:v>
                </c:pt>
                <c:pt idx="21">
                  <c:v>0.19938095238095166</c:v>
                </c:pt>
                <c:pt idx="22">
                  <c:v>0.12461309523809613</c:v>
                </c:pt>
                <c:pt idx="23">
                  <c:v>0.19938095238095166</c:v>
                </c:pt>
                <c:pt idx="24">
                  <c:v>9.969047619047583E-2</c:v>
                </c:pt>
                <c:pt idx="25">
                  <c:v>9.9690476190478494E-2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0642032"/>
        <c:axId val="420636152"/>
      </c:barChart>
      <c:catAx>
        <c:axId val="42064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5466312780149742"/>
              <c:y val="0.8537004965634207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36152"/>
        <c:crosses val="autoZero"/>
        <c:auto val="1"/>
        <c:lblAlgn val="ctr"/>
        <c:lblOffset val="100"/>
        <c:noMultiLvlLbl val="1"/>
      </c:catAx>
      <c:valAx>
        <c:axId val="420636152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478590528882705E-2"/>
              <c:y val="4.33258252527194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4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Накопичення тепла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кДж/м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баком акумулятором</a:t>
            </a:r>
            <a:r>
              <a:rPr lang="uk-UA" sz="1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впродовж експерименту</a:t>
            </a:r>
            <a:endParaRPr lang="uk-UA" sz="14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4154406236031256"/>
          <c:y val="9.096501139703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615420613312418"/>
          <c:y val="0.15199416687666148"/>
          <c:w val="0.83046697688115267"/>
          <c:h val="0.665710834949904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'd5L5x1-V15-Vp5-a30-I700-b30'!$P$4</c:f>
              <c:strCache>
                <c:ptCount val="1"/>
                <c:pt idx="0">
                  <c:v>Q, кДж/м2, кількість ви-промінюван-ня, що надхо-дила з нако-пиченням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5098953735324331"/>
                  <c:y val="0.705888314771864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Q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сст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-3E-14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- 9E-13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+ 90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- 90</a:t>
                    </a:r>
                    <a:endParaRPr lang="en-US" sz="1400" b="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cat>
            <c:numRef>
              <c:f>'d5L5x1-V15-Vp5-a30-I700-b30'!$C$5:$C$30</c:f>
              <c:numCache>
                <c:formatCode>General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</c:numCache>
            </c:numRef>
          </c:cat>
          <c:val>
            <c:numRef>
              <c:f>'d5L5x1-V15-Vp5-a30-I700-b30'!$P$5:$P$30</c:f>
              <c:numCache>
                <c:formatCode>0</c:formatCode>
                <c:ptCount val="26"/>
                <c:pt idx="0">
                  <c:v>0</c:v>
                </c:pt>
                <c:pt idx="1">
                  <c:v>210</c:v>
                </c:pt>
                <c:pt idx="2">
                  <c:v>420</c:v>
                </c:pt>
                <c:pt idx="3">
                  <c:v>630</c:v>
                </c:pt>
                <c:pt idx="4">
                  <c:v>840</c:v>
                </c:pt>
                <c:pt idx="5">
                  <c:v>1050</c:v>
                </c:pt>
                <c:pt idx="6">
                  <c:v>1260</c:v>
                </c:pt>
                <c:pt idx="7">
                  <c:v>1470</c:v>
                </c:pt>
                <c:pt idx="8">
                  <c:v>1680</c:v>
                </c:pt>
                <c:pt idx="9">
                  <c:v>1890</c:v>
                </c:pt>
                <c:pt idx="10">
                  <c:v>2100</c:v>
                </c:pt>
                <c:pt idx="11">
                  <c:v>2310</c:v>
                </c:pt>
                <c:pt idx="12">
                  <c:v>2520</c:v>
                </c:pt>
                <c:pt idx="13">
                  <c:v>2730</c:v>
                </c:pt>
                <c:pt idx="14">
                  <c:v>2940</c:v>
                </c:pt>
                <c:pt idx="15">
                  <c:v>3150</c:v>
                </c:pt>
                <c:pt idx="16">
                  <c:v>3360</c:v>
                </c:pt>
                <c:pt idx="17">
                  <c:v>3570</c:v>
                </c:pt>
                <c:pt idx="18">
                  <c:v>3780</c:v>
                </c:pt>
                <c:pt idx="19">
                  <c:v>3990</c:v>
                </c:pt>
                <c:pt idx="20">
                  <c:v>4200</c:v>
                </c:pt>
                <c:pt idx="21">
                  <c:v>4410</c:v>
                </c:pt>
                <c:pt idx="22">
                  <c:v>4620</c:v>
                </c:pt>
                <c:pt idx="23">
                  <c:v>4830</c:v>
                </c:pt>
                <c:pt idx="24">
                  <c:v>5040</c:v>
                </c:pt>
                <c:pt idx="25">
                  <c:v>5250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641248"/>
        <c:axId val="420642424"/>
      </c:barChart>
      <c:catAx>
        <c:axId val="42064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579942695179908"/>
              <c:y val="0.853213786570542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42424"/>
        <c:crosses val="autoZero"/>
        <c:auto val="1"/>
        <c:lblAlgn val="ctr"/>
        <c:lblOffset val="100"/>
        <c:noMultiLvlLbl val="0"/>
      </c:catAx>
      <c:valAx>
        <c:axId val="420642424"/>
        <c:scaling>
          <c:orientation val="minMax"/>
          <c:max val="5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кДж/м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5210782222892647E-3"/>
              <c:y val="7.942541381529053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22225"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4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ККД ССТ </a:t>
            </a:r>
            <a:r>
              <a:rPr lang="el-GR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η</a:t>
            </a:r>
            <a:r>
              <a:rPr lang="uk-UA" sz="1400" b="1" i="0" u="none" strike="noStrike" baseline="-25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в цілому (за накопиченням теплової енергї в баку акумуляторі)</a:t>
            </a:r>
            <a:endParaRPr lang="uk-UA" sz="14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6636324263228425"/>
          <c:y val="5.527721204632060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8965930538873801E-2"/>
          <c:y val="0.15623852062542198"/>
          <c:w val="0.87689225720062847"/>
          <c:h val="0.683268336273649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'd5L5x1-V15-Vp5-a30-I700-b30'!$S$4</c:f>
              <c:strCache>
                <c:ptCount val="1"/>
                <c:pt idx="0">
                  <c:v>ηсст       (за накопи-ченням)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356272399410359"/>
                  <c:y val="0.7129157853787385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3E-07x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- 5E-05x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+ 0,0064x + 0,1712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'd5L5x1-V15-Vp5-a30-I700-b30'!$C$5:$C$30</c:f>
              <c:numCache>
                <c:formatCode>General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</c:numCache>
            </c:numRef>
          </c:xVal>
          <c:yVal>
            <c:numRef>
              <c:f>'d5L5x1-V15-Vp5-a30-I700-b30'!$S$5:$S$30</c:f>
              <c:numCache>
                <c:formatCode>0.00</c:formatCode>
                <c:ptCount val="26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4.3614583333334837E-2</c:v>
                </c:pt>
                <c:pt idx="5">
                  <c:v>3.4891666666667868E-2</c:v>
                </c:pt>
                <c:pt idx="6">
                  <c:v>2.907638888888989E-2</c:v>
                </c:pt>
                <c:pt idx="7">
                  <c:v>4.6284863945578632E-2</c:v>
                </c:pt>
                <c:pt idx="8">
                  <c:v>4.3614583333333519E-2</c:v>
                </c:pt>
                <c:pt idx="9">
                  <c:v>3.8768518518518681E-2</c:v>
                </c:pt>
                <c:pt idx="10">
                  <c:v>3.9876190476191134E-2</c:v>
                </c:pt>
                <c:pt idx="11">
                  <c:v>3.8516774891775359E-2</c:v>
                </c:pt>
                <c:pt idx="12">
                  <c:v>3.9460813492063686E-2</c:v>
                </c:pt>
                <c:pt idx="13">
                  <c:v>3.8342490842491118E-2</c:v>
                </c:pt>
                <c:pt idx="14">
                  <c:v>4.8065051020408471E-2</c:v>
                </c:pt>
                <c:pt idx="15">
                  <c:v>4.8183730158730259E-2</c:v>
                </c:pt>
                <c:pt idx="16">
                  <c:v>5.1402901785714522E-2</c:v>
                </c:pt>
                <c:pt idx="17">
                  <c:v>5.1311274509803974E-2</c:v>
                </c:pt>
                <c:pt idx="18">
                  <c:v>5.5383597883597979E-2</c:v>
                </c:pt>
                <c:pt idx="19">
                  <c:v>5.6403822055138005E-2</c:v>
                </c:pt>
                <c:pt idx="20">
                  <c:v>5.8568154761905029E-2</c:v>
                </c:pt>
                <c:pt idx="21">
                  <c:v>6.5273526077097715E-2</c:v>
                </c:pt>
                <c:pt idx="22">
                  <c:v>6.7970779220779459E-2</c:v>
                </c:pt>
                <c:pt idx="23">
                  <c:v>7.3684265010352176E-2</c:v>
                </c:pt>
                <c:pt idx="24">
                  <c:v>7.4767857142857316E-2</c:v>
                </c:pt>
                <c:pt idx="25">
                  <c:v>7.5764761904762168E-2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657320"/>
        <c:axId val="420657712"/>
      </c:scatterChart>
      <c:valAx>
        <c:axId val="420657320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482279775662703"/>
              <c:y val="0.8462302854078270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57712"/>
        <c:crosses val="autoZero"/>
        <c:crossBetween val="midCat"/>
      </c:valAx>
      <c:valAx>
        <c:axId val="420657712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75159219596879E-2"/>
              <c:y val="0.1082357560589422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57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коефіцієнта тепловтрат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K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к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Вт/(м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К),</a:t>
            </a:r>
            <a:r>
              <a:rPr lang="uk-UA" sz="1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сонячного колектора впродовж експерименту</a:t>
            </a:r>
            <a:endParaRPr lang="uk-UA" sz="14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5416202339624843"/>
          <c:y val="3.651767875639413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0863599677159"/>
          <c:y val="0.1459162622607946"/>
          <c:w val="0.83319468469593538"/>
          <c:h val="0.692799802903981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'd5L5x1-V15-Vp5-a30-I700-b30'!$AC$4</c:f>
              <c:strCache>
                <c:ptCount val="1"/>
                <c:pt idx="0">
                  <c:v>Kк', Вт/(м2К)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5.209178506823417E-2"/>
                  <c:y val="0.701775166783538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uk-UA"/>
                </a:p>
              </c:txPr>
            </c:trendlineLbl>
          </c:trendline>
          <c:xVal>
            <c:numRef>
              <c:f>'d5L5x1-V15-Vp5-a30-I700-b30'!$C$5:$C$30</c:f>
              <c:numCache>
                <c:formatCode>General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</c:numCache>
            </c:numRef>
          </c:xVal>
          <c:yVal>
            <c:numRef>
              <c:f>'d5L5x1-V15-Vp5-a30-I700-b30'!$AC$5:$AC$30</c:f>
              <c:numCache>
                <c:formatCode>0.000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1.5613799283157395</c:v>
                </c:pt>
                <c:pt idx="22">
                  <c:v>11.305555555555948</c:v>
                </c:pt>
                <c:pt idx="23">
                  <c:v>22.658841940532369</c:v>
                </c:pt>
                <c:pt idx="24">
                  <c:v>30.95522388059727</c:v>
                </c:pt>
                <c:pt idx="25">
                  <c:v>33.410818713450659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649480"/>
        <c:axId val="420648696"/>
      </c:scatterChart>
      <c:valAx>
        <c:axId val="420649480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569667849136763"/>
              <c:y val="0.8536602096707345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48696"/>
        <c:crosses val="autoZero"/>
        <c:crossBetween val="midCat"/>
        <c:majorUnit val="10"/>
      </c:valAx>
      <c:valAx>
        <c:axId val="420648696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Вт/(м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К)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6.7319189029117453E-3"/>
              <c:y val="7.0038796852792573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49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розрахункової інтенсивності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I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ск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Вт/м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сонячного колектора впродовж експерименту</a:t>
            </a:r>
          </a:p>
        </c:rich>
      </c:tx>
      <c:layout>
        <c:manualLayout>
          <c:xMode val="edge"/>
          <c:yMode val="edge"/>
          <c:x val="0.17783594312008602"/>
          <c:y val="4.39585492801874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11799330796509"/>
          <c:y val="0.15820194802586102"/>
          <c:w val="0.85104536239641304"/>
          <c:h val="0.679288014233619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'd5L5x1-V15-Vp5-a30-I700-b30'!$AD$4</c:f>
              <c:strCache>
                <c:ptCount val="1"/>
                <c:pt idx="0">
                  <c:v>I', Вт/м2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7297725370965614"/>
                  <c:y val="0.743816266647714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uk-UA"/>
                </a:p>
              </c:txPr>
            </c:trendlineLbl>
          </c:trendline>
          <c:xVal>
            <c:numRef>
              <c:f>'d5L5x1-V15-Vp5-a30-I700-b30'!$C$5:$C$30</c:f>
              <c:numCache>
                <c:formatCode>General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</c:numCache>
            </c:numRef>
          </c:xVal>
          <c:yVal>
            <c:numRef>
              <c:f>'d5L5x1-V15-Vp5-a30-I700-b30'!$AD$5:$AD$30</c:f>
              <c:numCache>
                <c:formatCode>0.00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35.348765432101871</c:v>
                </c:pt>
                <c:pt idx="5">
                  <c:v>33.570987654324099</c:v>
                </c:pt>
                <c:pt idx="6">
                  <c:v>30.015432098768553</c:v>
                </c:pt>
                <c:pt idx="7">
                  <c:v>110.21913580247056</c:v>
                </c:pt>
                <c:pt idx="8">
                  <c:v>127.58641975308714</c:v>
                </c:pt>
                <c:pt idx="9">
                  <c:v>121.3641975308649</c:v>
                </c:pt>
                <c:pt idx="10">
                  <c:v>150.76543209876885</c:v>
                </c:pt>
                <c:pt idx="11">
                  <c:v>167.24382716049641</c:v>
                </c:pt>
                <c:pt idx="12">
                  <c:v>184.2006172839518</c:v>
                </c:pt>
                <c:pt idx="13">
                  <c:v>198.01234567901415</c:v>
                </c:pt>
                <c:pt idx="14">
                  <c:v>291.13888888889107</c:v>
                </c:pt>
                <c:pt idx="15">
                  <c:v>327.65123456790178</c:v>
                </c:pt>
                <c:pt idx="16">
                  <c:v>375.78703703703883</c:v>
                </c:pt>
                <c:pt idx="17">
                  <c:v>398.96604938271639</c:v>
                </c:pt>
                <c:pt idx="18">
                  <c:v>460.91358024691425</c:v>
                </c:pt>
                <c:pt idx="19">
                  <c:v>501.45987654321129</c:v>
                </c:pt>
                <c:pt idx="20">
                  <c:v>554.9290123456816</c:v>
                </c:pt>
                <c:pt idx="21">
                  <c:v>655.64506172839731</c:v>
                </c:pt>
                <c:pt idx="22">
                  <c:v>722.03703703703957</c:v>
                </c:pt>
                <c:pt idx="23">
                  <c:v>815.64197530864419</c:v>
                </c:pt>
                <c:pt idx="24">
                  <c:v>870.88888888889085</c:v>
                </c:pt>
                <c:pt idx="25">
                  <c:v>914.58024691358332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655360"/>
        <c:axId val="420650264"/>
      </c:scatterChart>
      <c:valAx>
        <c:axId val="420655360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5032484334022937"/>
              <c:y val="0.856041866076183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50264"/>
        <c:crosses val="autoZero"/>
        <c:crossBetween val="midCat"/>
        <c:majorUnit val="10"/>
      </c:valAx>
      <c:valAx>
        <c:axId val="420650264"/>
        <c:scaling>
          <c:orientation val="minMax"/>
          <c:max val="9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ск</a:t>
                </a: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Вт/м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2674810295951528E-3"/>
              <c:y val="8.2811907251845354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5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коефіцієнта тепловтрат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K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к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Вт/(м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К),</a:t>
            </a:r>
            <a:r>
              <a:rPr lang="uk-UA" sz="1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сонячного колектора впродовж експерименту</a:t>
            </a:r>
            <a:endParaRPr lang="uk-UA" sz="14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5416202339624843"/>
          <c:y val="3.651767875639413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0863599677159"/>
          <c:y val="0.1459162622607946"/>
          <c:w val="0.83319468469593538"/>
          <c:h val="0.692799802903981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'd5L5x1-V15-Vp4-a50-I500-b10'!$AC$4</c:f>
              <c:strCache>
                <c:ptCount val="1"/>
                <c:pt idx="0">
                  <c:v>Kк', Вт/(м2К)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8.3892150574769356E-2"/>
                  <c:y val="0.745303294234095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uk-UA"/>
                </a:p>
              </c:txPr>
            </c:trendlineLbl>
          </c:trendline>
          <c:xVal>
            <c:numRef>
              <c:f>'d5L5x1-V15-Vp4-a50-I500-b10'!$C$5:$C$29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'd5L5x1-V15-Vp4-a50-I500-b10'!$AC$5:$AC$29</c:f>
              <c:numCache>
                <c:formatCode>0.000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4.4771241830063895</c:v>
                </c:pt>
                <c:pt idx="20">
                  <c:v>7.4591049382712811</c:v>
                </c:pt>
                <c:pt idx="21">
                  <c:v>17.64126984127001</c:v>
                </c:pt>
                <c:pt idx="22">
                  <c:v>20.381944444444436</c:v>
                </c:pt>
                <c:pt idx="23">
                  <c:v>25.430555555555813</c:v>
                </c:pt>
                <c:pt idx="24">
                  <c:v>38.676523297490917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764664"/>
        <c:axId val="602763880"/>
      </c:scatterChart>
      <c:valAx>
        <c:axId val="602764664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569667849136763"/>
              <c:y val="0.8536602096707345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602763880"/>
        <c:crosses val="autoZero"/>
        <c:crossBetween val="midCat"/>
        <c:majorUnit val="10"/>
      </c:valAx>
      <c:valAx>
        <c:axId val="602763880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Вт/(м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К)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6.7319189029117453E-3"/>
              <c:y val="7.0038796852792573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602764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Температури теплоносія на вході і виході СК та температура оточуючого середовища впродовж експерименту</a:t>
            </a:r>
          </a:p>
        </c:rich>
      </c:tx>
      <c:layout>
        <c:manualLayout>
          <c:xMode val="edge"/>
          <c:yMode val="edge"/>
          <c:x val="0.12118171607501446"/>
          <c:y val="3.486616609674549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12239915650874"/>
          <c:y val="0.14411720010131038"/>
          <c:w val="0.75368446653038901"/>
          <c:h val="0.624978459081261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'd5L5x1-V15-Vp3-a30-I700-b30'!$D$4</c:f>
              <c:strCache>
                <c:ptCount val="1"/>
                <c:pt idx="0">
                  <c:v>tвих,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5670606301774453"/>
                  <c:y val="0.4660888671671727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вх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+ 4E-05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+ 0,0116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+ 12,227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'd5L5x1-V15-Vp3-a30-I700-b30'!$C$5:$C$29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'd5L5x1-V15-Vp3-a30-I700-b30'!$D$5:$D$29</c:f>
              <c:numCache>
                <c:formatCode>General</c:formatCode>
                <c:ptCount val="25"/>
                <c:pt idx="0">
                  <c:v>13.35</c:v>
                </c:pt>
                <c:pt idx="1">
                  <c:v>14.2</c:v>
                </c:pt>
                <c:pt idx="2">
                  <c:v>15</c:v>
                </c:pt>
                <c:pt idx="3">
                  <c:v>15.55</c:v>
                </c:pt>
                <c:pt idx="4">
                  <c:v>16.25</c:v>
                </c:pt>
                <c:pt idx="5">
                  <c:v>16.649999999999999</c:v>
                </c:pt>
                <c:pt idx="6">
                  <c:v>17.149999999999999</c:v>
                </c:pt>
                <c:pt idx="7">
                  <c:v>17.399999999999999</c:v>
                </c:pt>
                <c:pt idx="8">
                  <c:v>17.649999999999999</c:v>
                </c:pt>
                <c:pt idx="9">
                  <c:v>18.05</c:v>
                </c:pt>
                <c:pt idx="10">
                  <c:v>18.149999999999999</c:v>
                </c:pt>
                <c:pt idx="11">
                  <c:v>18.25</c:v>
                </c:pt>
                <c:pt idx="12">
                  <c:v>18.25</c:v>
                </c:pt>
                <c:pt idx="13">
                  <c:v>18.2</c:v>
                </c:pt>
                <c:pt idx="14">
                  <c:v>18.100000000000001</c:v>
                </c:pt>
                <c:pt idx="15">
                  <c:v>18</c:v>
                </c:pt>
                <c:pt idx="16">
                  <c:v>17.7</c:v>
                </c:pt>
                <c:pt idx="17">
                  <c:v>17.600000000000001</c:v>
                </c:pt>
                <c:pt idx="18">
                  <c:v>17.55</c:v>
                </c:pt>
                <c:pt idx="19">
                  <c:v>17.5</c:v>
                </c:pt>
                <c:pt idx="20">
                  <c:v>17.45</c:v>
                </c:pt>
                <c:pt idx="21">
                  <c:v>17.5</c:v>
                </c:pt>
                <c:pt idx="22">
                  <c:v>17.5</c:v>
                </c:pt>
                <c:pt idx="23">
                  <c:v>17.55</c:v>
                </c:pt>
                <c:pt idx="24">
                  <c:v>17.5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'd5L5x1-V15-Vp3-a30-I700-b30'!$E$4</c:f>
              <c:strCache>
                <c:ptCount val="1"/>
                <c:pt idx="0">
                  <c:v>tвх,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-5.1813122233924834E-2"/>
                  <c:y val="0.6103389864377116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вих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= -2E-09x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5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+ 1E-06x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- 0,0003x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+ 0,0213x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- 0,4783x + 11,675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'd5L5x1-V15-Vp3-a30-I700-b30'!$C$5:$C$29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'd5L5x1-V15-Vp3-a30-I700-b30'!$E$5:$E$29</c:f>
              <c:numCache>
                <c:formatCode>General</c:formatCode>
                <c:ptCount val="25"/>
                <c:pt idx="0">
                  <c:v>13.65</c:v>
                </c:pt>
                <c:pt idx="1">
                  <c:v>14.4</c:v>
                </c:pt>
                <c:pt idx="2">
                  <c:v>15.15</c:v>
                </c:pt>
                <c:pt idx="3">
                  <c:v>15.65</c:v>
                </c:pt>
                <c:pt idx="4">
                  <c:v>17.600000000000001</c:v>
                </c:pt>
                <c:pt idx="5">
                  <c:v>20.2</c:v>
                </c:pt>
                <c:pt idx="6">
                  <c:v>22.25</c:v>
                </c:pt>
                <c:pt idx="7">
                  <c:v>24.1</c:v>
                </c:pt>
                <c:pt idx="8">
                  <c:v>25.55</c:v>
                </c:pt>
                <c:pt idx="9">
                  <c:v>26.7</c:v>
                </c:pt>
                <c:pt idx="10">
                  <c:v>27.7</c:v>
                </c:pt>
                <c:pt idx="11">
                  <c:v>28.45</c:v>
                </c:pt>
                <c:pt idx="12">
                  <c:v>29.4</c:v>
                </c:pt>
                <c:pt idx="13">
                  <c:v>30.05</c:v>
                </c:pt>
                <c:pt idx="14">
                  <c:v>30.3</c:v>
                </c:pt>
                <c:pt idx="15">
                  <c:v>30.4</c:v>
                </c:pt>
                <c:pt idx="16">
                  <c:v>30.35</c:v>
                </c:pt>
                <c:pt idx="17">
                  <c:v>30.45</c:v>
                </c:pt>
                <c:pt idx="18">
                  <c:v>30.55</c:v>
                </c:pt>
                <c:pt idx="19">
                  <c:v>30.55</c:v>
                </c:pt>
                <c:pt idx="20">
                  <c:v>30.5</c:v>
                </c:pt>
                <c:pt idx="21">
                  <c:v>30.35</c:v>
                </c:pt>
                <c:pt idx="22">
                  <c:v>30.45</c:v>
                </c:pt>
                <c:pt idx="23">
                  <c:v>30.45</c:v>
                </c:pt>
                <c:pt idx="24">
                  <c:v>30.35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'd5L5x1-V15-Vp3-a30-I700-b30'!$I$4</c:f>
              <c:strCache>
                <c:ptCount val="1"/>
                <c:pt idx="0">
                  <c:v>tпов,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6911496602491699"/>
                  <c:y val="0.3719236318857400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пов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9E-06</a:t>
                    </a:r>
                    <a:r>
                      <a:rPr lang="el-GR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- 0,0016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+ 0,118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+ 14,2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'd5L5x1-V15-Vp3-a30-I700-b30'!$C$5:$C$29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'd5L5x1-V15-Vp3-a30-I700-b30'!$I$5:$I$29</c:f>
              <c:numCache>
                <c:formatCode>General</c:formatCode>
                <c:ptCount val="25"/>
                <c:pt idx="0">
                  <c:v>20.149999999999999</c:v>
                </c:pt>
                <c:pt idx="1">
                  <c:v>22</c:v>
                </c:pt>
                <c:pt idx="2">
                  <c:v>22.35</c:v>
                </c:pt>
                <c:pt idx="3">
                  <c:v>22.2</c:v>
                </c:pt>
                <c:pt idx="4">
                  <c:v>22.15</c:v>
                </c:pt>
                <c:pt idx="5">
                  <c:v>22.15</c:v>
                </c:pt>
                <c:pt idx="6">
                  <c:v>22.05</c:v>
                </c:pt>
                <c:pt idx="7">
                  <c:v>22.05</c:v>
                </c:pt>
                <c:pt idx="8">
                  <c:v>22.1</c:v>
                </c:pt>
                <c:pt idx="9">
                  <c:v>22</c:v>
                </c:pt>
                <c:pt idx="10">
                  <c:v>22.55</c:v>
                </c:pt>
                <c:pt idx="11">
                  <c:v>22.2</c:v>
                </c:pt>
                <c:pt idx="12">
                  <c:v>22.2</c:v>
                </c:pt>
                <c:pt idx="13">
                  <c:v>22.55</c:v>
                </c:pt>
                <c:pt idx="14">
                  <c:v>22.55</c:v>
                </c:pt>
                <c:pt idx="15">
                  <c:v>22.45</c:v>
                </c:pt>
                <c:pt idx="16">
                  <c:v>22.45</c:v>
                </c:pt>
                <c:pt idx="17">
                  <c:v>22.4</c:v>
                </c:pt>
                <c:pt idx="18">
                  <c:v>22.35</c:v>
                </c:pt>
                <c:pt idx="19">
                  <c:v>22.45</c:v>
                </c:pt>
                <c:pt idx="20">
                  <c:v>22.3</c:v>
                </c:pt>
                <c:pt idx="21">
                  <c:v>22.25</c:v>
                </c:pt>
                <c:pt idx="22">
                  <c:v>22.25</c:v>
                </c:pt>
                <c:pt idx="23">
                  <c:v>22.25</c:v>
                </c:pt>
                <c:pt idx="24">
                  <c:v>22.25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650656"/>
        <c:axId val="420652616"/>
      </c:scatterChart>
      <c:valAx>
        <c:axId val="420650656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</a:p>
            </c:rich>
          </c:tx>
          <c:layout>
            <c:manualLayout>
              <c:xMode val="edge"/>
              <c:yMode val="edge"/>
              <c:x val="0.88651271229706274"/>
              <c:y val="0.739191662638689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52616"/>
        <c:crosses val="autoZero"/>
        <c:crossBetween val="midCat"/>
        <c:majorUnit val="10"/>
      </c:valAx>
      <c:valAx>
        <c:axId val="420652616"/>
        <c:scaling>
          <c:orientation val="minMax"/>
          <c:max val="36"/>
          <c:min val="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6.0455527236524156E-2"/>
              <c:y val="8.261202063859070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50656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8744483253458961"/>
          <c:y val="0.29106641553932172"/>
          <c:w val="0.11255530438082048"/>
          <c:h val="0.2798595602431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температури в баку</a:t>
            </a:r>
            <a:r>
              <a:rPr lang="uk-UA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акамуляторі залежно від часу нагріву</a:t>
            </a:r>
            <a:endParaRPr lang="uk-UA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6398019877986603"/>
          <c:y val="2.687987422183542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4206667833502762E-2"/>
          <c:y val="0.12496938913953974"/>
          <c:w val="0.69130867318946176"/>
          <c:h val="0.623180123581792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'd5L5x1-V15-Vp3-a30-I700-b30'!$F$4</c:f>
              <c:strCache>
                <c:ptCount val="1"/>
                <c:pt idx="0">
                  <c:v>tбак1,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6573025046771689"/>
                  <c:y val="0.4276000119293095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бак1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= 1E-06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+ 0,0002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- 0,0011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+ 12,03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'd5L5x1-V15-Vp3-a30-I700-b30'!$C$5:$C$29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'd5L5x1-V15-Vp3-a30-I700-b30'!$F$5:$F$29</c:f>
              <c:numCache>
                <c:formatCode>General</c:formatCode>
                <c:ptCount val="25"/>
                <c:pt idx="0">
                  <c:v>11.75</c:v>
                </c:pt>
                <c:pt idx="1">
                  <c:v>11.75</c:v>
                </c:pt>
                <c:pt idx="2">
                  <c:v>12</c:v>
                </c:pt>
                <c:pt idx="3">
                  <c:v>12</c:v>
                </c:pt>
                <c:pt idx="4">
                  <c:v>12.05</c:v>
                </c:pt>
                <c:pt idx="5">
                  <c:v>12.05</c:v>
                </c:pt>
                <c:pt idx="6">
                  <c:v>12.05</c:v>
                </c:pt>
                <c:pt idx="7">
                  <c:v>12.1</c:v>
                </c:pt>
                <c:pt idx="8">
                  <c:v>12.1</c:v>
                </c:pt>
                <c:pt idx="9">
                  <c:v>12.15</c:v>
                </c:pt>
                <c:pt idx="10">
                  <c:v>12.15</c:v>
                </c:pt>
                <c:pt idx="11">
                  <c:v>12.2</c:v>
                </c:pt>
                <c:pt idx="12">
                  <c:v>12.25</c:v>
                </c:pt>
                <c:pt idx="13">
                  <c:v>12.25</c:v>
                </c:pt>
                <c:pt idx="14">
                  <c:v>12.3</c:v>
                </c:pt>
                <c:pt idx="15">
                  <c:v>12.35</c:v>
                </c:pt>
                <c:pt idx="16">
                  <c:v>12.35</c:v>
                </c:pt>
                <c:pt idx="17">
                  <c:v>12.35</c:v>
                </c:pt>
                <c:pt idx="18">
                  <c:v>12.4</c:v>
                </c:pt>
                <c:pt idx="19">
                  <c:v>12.45</c:v>
                </c:pt>
                <c:pt idx="20">
                  <c:v>12.5</c:v>
                </c:pt>
                <c:pt idx="21">
                  <c:v>12.5</c:v>
                </c:pt>
                <c:pt idx="22">
                  <c:v>12.55</c:v>
                </c:pt>
                <c:pt idx="23">
                  <c:v>12.6</c:v>
                </c:pt>
                <c:pt idx="24">
                  <c:v>12.65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'd5L5x1-V15-Vp3-a30-I700-b30'!$G$4</c:f>
              <c:strCache>
                <c:ptCount val="1"/>
                <c:pt idx="0">
                  <c:v>tбак2,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6225354743868897"/>
                  <c:y val="0.6102446726601645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бак2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-3E-06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+ 0,0035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+ 12,16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'd5L5x1-V15-Vp3-a30-I700-b30'!$C$5:$C$29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'd5L5x1-V15-Vp3-a30-I700-b30'!$G$5:$G$29</c:f>
              <c:numCache>
                <c:formatCode>General</c:formatCode>
                <c:ptCount val="25"/>
                <c:pt idx="0">
                  <c:v>12.4</c:v>
                </c:pt>
                <c:pt idx="1">
                  <c:v>12.4</c:v>
                </c:pt>
                <c:pt idx="2">
                  <c:v>12.4</c:v>
                </c:pt>
                <c:pt idx="3">
                  <c:v>12.45</c:v>
                </c:pt>
                <c:pt idx="4">
                  <c:v>12.45</c:v>
                </c:pt>
                <c:pt idx="5">
                  <c:v>12.45</c:v>
                </c:pt>
                <c:pt idx="6">
                  <c:v>12.5</c:v>
                </c:pt>
                <c:pt idx="7">
                  <c:v>12.5</c:v>
                </c:pt>
                <c:pt idx="8">
                  <c:v>12.55</c:v>
                </c:pt>
                <c:pt idx="9">
                  <c:v>12.6</c:v>
                </c:pt>
                <c:pt idx="10">
                  <c:v>12.65</c:v>
                </c:pt>
                <c:pt idx="11">
                  <c:v>12.65</c:v>
                </c:pt>
                <c:pt idx="12">
                  <c:v>12.7</c:v>
                </c:pt>
                <c:pt idx="13">
                  <c:v>12.75</c:v>
                </c:pt>
                <c:pt idx="14">
                  <c:v>13</c:v>
                </c:pt>
                <c:pt idx="15">
                  <c:v>13.1</c:v>
                </c:pt>
                <c:pt idx="16">
                  <c:v>13.15</c:v>
                </c:pt>
                <c:pt idx="17">
                  <c:v>13.2</c:v>
                </c:pt>
                <c:pt idx="18">
                  <c:v>13.3</c:v>
                </c:pt>
                <c:pt idx="19">
                  <c:v>13.35</c:v>
                </c:pt>
                <c:pt idx="20">
                  <c:v>13.4</c:v>
                </c:pt>
                <c:pt idx="21">
                  <c:v>13.5</c:v>
                </c:pt>
                <c:pt idx="22">
                  <c:v>13.6</c:v>
                </c:pt>
                <c:pt idx="23">
                  <c:v>13.65</c:v>
                </c:pt>
                <c:pt idx="24">
                  <c:v>13.7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'd5L5x1-V15-Vp3-a30-I700-b30'!$H$4</c:f>
              <c:strCache>
                <c:ptCount val="1"/>
                <c:pt idx="0">
                  <c:v>tбак3,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1.7035362734589218E-2"/>
                  <c:y val="0.754914875048526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бак3</a:t>
                    </a:r>
                    <a:r>
                      <a:rPr lang="en-US" baseline="0"/>
                      <a:t> = -9E-12x</a:t>
                    </a:r>
                    <a:r>
                      <a:rPr lang="en-US" baseline="30000"/>
                      <a:t>6</a:t>
                    </a:r>
                    <a:r>
                      <a:rPr lang="en-US" baseline="0"/>
                      <a:t> + 3E-09x</a:t>
                    </a:r>
                    <a:r>
                      <a:rPr lang="en-US" baseline="30000"/>
                      <a:t>5</a:t>
                    </a:r>
                    <a:r>
                      <a:rPr lang="en-US" baseline="0"/>
                      <a:t> - 4E-07x</a:t>
                    </a:r>
                    <a:r>
                      <a:rPr lang="en-US" baseline="30000"/>
                      <a:t>4</a:t>
                    </a:r>
                    <a:r>
                      <a:rPr lang="en-US" baseline="0"/>
                      <a:t> + 3E-05x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- 0,0007x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+ 0,01x + 12,104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'd5L5x1-V15-Vp3-a30-I700-b30'!$C$5:$C$29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'd5L5x1-V15-Vp3-a30-I700-b30'!$H$5:$H$29</c:f>
              <c:numCache>
                <c:formatCode>General</c:formatCode>
                <c:ptCount val="25"/>
                <c:pt idx="0">
                  <c:v>12.35</c:v>
                </c:pt>
                <c:pt idx="1">
                  <c:v>12.4</c:v>
                </c:pt>
                <c:pt idx="2">
                  <c:v>12.45</c:v>
                </c:pt>
                <c:pt idx="3">
                  <c:v>12.45</c:v>
                </c:pt>
                <c:pt idx="4">
                  <c:v>12.5</c:v>
                </c:pt>
                <c:pt idx="5">
                  <c:v>12.5</c:v>
                </c:pt>
                <c:pt idx="6">
                  <c:v>12.55</c:v>
                </c:pt>
                <c:pt idx="7">
                  <c:v>12.6</c:v>
                </c:pt>
                <c:pt idx="8">
                  <c:v>12.6</c:v>
                </c:pt>
                <c:pt idx="9">
                  <c:v>12.7</c:v>
                </c:pt>
                <c:pt idx="10">
                  <c:v>12.75</c:v>
                </c:pt>
                <c:pt idx="11">
                  <c:v>13</c:v>
                </c:pt>
                <c:pt idx="12">
                  <c:v>13.05</c:v>
                </c:pt>
                <c:pt idx="13">
                  <c:v>13.1</c:v>
                </c:pt>
                <c:pt idx="14">
                  <c:v>13.2</c:v>
                </c:pt>
                <c:pt idx="15">
                  <c:v>13.3</c:v>
                </c:pt>
                <c:pt idx="16">
                  <c:v>13.35</c:v>
                </c:pt>
                <c:pt idx="17">
                  <c:v>13.45</c:v>
                </c:pt>
                <c:pt idx="18">
                  <c:v>13.55</c:v>
                </c:pt>
                <c:pt idx="19">
                  <c:v>13.65</c:v>
                </c:pt>
                <c:pt idx="20">
                  <c:v>13.75</c:v>
                </c:pt>
                <c:pt idx="21">
                  <c:v>14</c:v>
                </c:pt>
                <c:pt idx="22">
                  <c:v>14.1</c:v>
                </c:pt>
                <c:pt idx="23">
                  <c:v>14.15</c:v>
                </c:pt>
                <c:pt idx="24">
                  <c:v>14.25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'd5L5x1-V15-Vp3-a30-I700-b30'!$Z$4</c:f>
              <c:strCache>
                <c:ptCount val="1"/>
                <c:pt idx="0">
                  <c:v>tбак. ср., °С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5004529802837951"/>
                  <c:y val="0.6123344020706593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бак.ср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+ 0,0042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+ 12,012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'd5L5x1-V15-Vp3-a30-I700-b30'!$C$5:$C$29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'd5L5x1-V15-Vp3-a30-I700-b30'!$Z$5:$Z$29</c:f>
              <c:numCache>
                <c:formatCode>0.00</c:formatCode>
                <c:ptCount val="25"/>
                <c:pt idx="0">
                  <c:v>12.166666666666666</c:v>
                </c:pt>
                <c:pt idx="1">
                  <c:v>12.183333333333332</c:v>
                </c:pt>
                <c:pt idx="2">
                  <c:v>12.283333333333331</c:v>
                </c:pt>
                <c:pt idx="3">
                  <c:v>12.299999999999999</c:v>
                </c:pt>
                <c:pt idx="4">
                  <c:v>12.333333333333334</c:v>
                </c:pt>
                <c:pt idx="5">
                  <c:v>12.333333333333334</c:v>
                </c:pt>
                <c:pt idx="6">
                  <c:v>12.366666666666667</c:v>
                </c:pt>
                <c:pt idx="7">
                  <c:v>12.4</c:v>
                </c:pt>
                <c:pt idx="8">
                  <c:v>12.416666666666666</c:v>
                </c:pt>
                <c:pt idx="9">
                  <c:v>12.483333333333334</c:v>
                </c:pt>
                <c:pt idx="10">
                  <c:v>12.516666666666666</c:v>
                </c:pt>
                <c:pt idx="11">
                  <c:v>12.616666666666667</c:v>
                </c:pt>
                <c:pt idx="12">
                  <c:v>12.666666666666666</c:v>
                </c:pt>
                <c:pt idx="13">
                  <c:v>12.700000000000001</c:v>
                </c:pt>
                <c:pt idx="14">
                  <c:v>12.833333333333334</c:v>
                </c:pt>
                <c:pt idx="15">
                  <c:v>12.916666666666666</c:v>
                </c:pt>
                <c:pt idx="16">
                  <c:v>12.950000000000001</c:v>
                </c:pt>
                <c:pt idx="17">
                  <c:v>13</c:v>
                </c:pt>
                <c:pt idx="18">
                  <c:v>13.083333333333334</c:v>
                </c:pt>
                <c:pt idx="19">
                  <c:v>13.149999999999999</c:v>
                </c:pt>
                <c:pt idx="20">
                  <c:v>13.216666666666667</c:v>
                </c:pt>
                <c:pt idx="21">
                  <c:v>13.333333333333334</c:v>
                </c:pt>
                <c:pt idx="22">
                  <c:v>13.416666666666666</c:v>
                </c:pt>
                <c:pt idx="23">
                  <c:v>13.466666666666667</c:v>
                </c:pt>
                <c:pt idx="24">
                  <c:v>13.533333333333333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651440"/>
        <c:axId val="420652224"/>
      </c:scatterChart>
      <c:valAx>
        <c:axId val="420651440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75526867308063772"/>
              <c:y val="0.775577342880701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52224"/>
        <c:crosses val="autoZero"/>
        <c:crossBetween val="midCat"/>
        <c:majorUnit val="10"/>
      </c:valAx>
      <c:valAx>
        <c:axId val="420652224"/>
        <c:scaling>
          <c:orientation val="minMax"/>
          <c:max val="14.5"/>
          <c:min val="1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5695572714660506E-2"/>
              <c:y val="5.013442056831526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5144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77229091491134916"/>
          <c:y val="0.28701750878211413"/>
          <c:w val="0.21907117277003565"/>
          <c:h val="0.4422354686097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Приріст температури теплоносія 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на вході і виході СК та температура оточуючого середовища впродовж експерименту</a:t>
            </a:r>
            <a:endParaRPr lang="uk-UA" sz="1400" b="1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rich>
      </c:tx>
      <c:layout>
        <c:manualLayout>
          <c:xMode val="edge"/>
          <c:yMode val="edge"/>
          <c:x val="0.19876162115091664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044561096529594E-2"/>
          <c:y val="0.12959086413952969"/>
          <c:w val="0.75513572470107904"/>
          <c:h val="0.568059027053164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'd5L5x1-V15-Vp3-a30-I700-b30'!$V$4</c:f>
              <c:strCache>
                <c:ptCount val="1"/>
                <c:pt idx="0">
                  <c:v>Δtвх,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63213112838234"/>
                  <c:y val="0.4056951443348139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</a:rPr>
                      <a:t>вх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+ 4E-05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+ 0,0116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+ 0,0268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'd5L5x1-V15-Vp3-a30-I700-b30'!$C$5:$C$29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'd5L5x1-V15-Vp3-a30-I700-b30'!$V$5:$V$29</c:f>
              <c:numCache>
                <c:formatCode>0.00</c:formatCode>
                <c:ptCount val="25"/>
                <c:pt idx="0">
                  <c:v>0</c:v>
                </c:pt>
                <c:pt idx="1">
                  <c:v>0.84999999999999964</c:v>
                </c:pt>
                <c:pt idx="2">
                  <c:v>1.6500000000000004</c:v>
                </c:pt>
                <c:pt idx="3">
                  <c:v>2.2000000000000011</c:v>
                </c:pt>
                <c:pt idx="4">
                  <c:v>2.9000000000000004</c:v>
                </c:pt>
                <c:pt idx="5">
                  <c:v>3.2999999999999989</c:v>
                </c:pt>
                <c:pt idx="6">
                  <c:v>3.7999999999999989</c:v>
                </c:pt>
                <c:pt idx="7">
                  <c:v>4.0499999999999989</c:v>
                </c:pt>
                <c:pt idx="8">
                  <c:v>4.2999999999999989</c:v>
                </c:pt>
                <c:pt idx="9">
                  <c:v>4.7000000000000011</c:v>
                </c:pt>
                <c:pt idx="10">
                  <c:v>4.7999999999999989</c:v>
                </c:pt>
                <c:pt idx="11">
                  <c:v>4.9000000000000004</c:v>
                </c:pt>
                <c:pt idx="12">
                  <c:v>4.9000000000000004</c:v>
                </c:pt>
                <c:pt idx="13">
                  <c:v>4.8499999999999996</c:v>
                </c:pt>
                <c:pt idx="14">
                  <c:v>4.7500000000000018</c:v>
                </c:pt>
                <c:pt idx="15">
                  <c:v>4.6500000000000004</c:v>
                </c:pt>
                <c:pt idx="16">
                  <c:v>4.3499999999999996</c:v>
                </c:pt>
                <c:pt idx="17">
                  <c:v>4.2500000000000018</c:v>
                </c:pt>
                <c:pt idx="18">
                  <c:v>4.2000000000000011</c:v>
                </c:pt>
                <c:pt idx="19">
                  <c:v>4.1500000000000004</c:v>
                </c:pt>
                <c:pt idx="20">
                  <c:v>4.0999999999999996</c:v>
                </c:pt>
                <c:pt idx="21">
                  <c:v>4.1500000000000004</c:v>
                </c:pt>
                <c:pt idx="22">
                  <c:v>4.1500000000000004</c:v>
                </c:pt>
                <c:pt idx="23">
                  <c:v>4.2000000000000011</c:v>
                </c:pt>
                <c:pt idx="24">
                  <c:v>4.1500000000000004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'd5L5x1-V15-Vp3-a30-I700-b30'!$W$4</c:f>
              <c:strCache>
                <c:ptCount val="1"/>
                <c:pt idx="0">
                  <c:v>Δtвих,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-1.9266878510760619E-2"/>
                  <c:y val="0.6367643191434738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</a:rPr>
                      <a:t>вих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= -2E-09x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5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+ 1E-06x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- 0,0003x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+ 0,0213x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- 0,4783x + 2,4749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'd5L5x1-V15-Vp3-a30-I700-b30'!$C$5:$C$29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'd5L5x1-V15-Vp3-a30-I700-b30'!$W$5:$W$29</c:f>
              <c:numCache>
                <c:formatCode>0.00</c:formatCode>
                <c:ptCount val="25"/>
                <c:pt idx="0">
                  <c:v>0</c:v>
                </c:pt>
                <c:pt idx="1">
                  <c:v>0.75</c:v>
                </c:pt>
                <c:pt idx="2">
                  <c:v>1.5</c:v>
                </c:pt>
                <c:pt idx="3">
                  <c:v>2</c:v>
                </c:pt>
                <c:pt idx="4">
                  <c:v>3.9500000000000011</c:v>
                </c:pt>
                <c:pt idx="5">
                  <c:v>6.5499999999999989</c:v>
                </c:pt>
                <c:pt idx="6">
                  <c:v>8.6</c:v>
                </c:pt>
                <c:pt idx="7">
                  <c:v>10.450000000000001</c:v>
                </c:pt>
                <c:pt idx="8">
                  <c:v>11.9</c:v>
                </c:pt>
                <c:pt idx="9">
                  <c:v>13.049999999999999</c:v>
                </c:pt>
                <c:pt idx="10">
                  <c:v>14.049999999999999</c:v>
                </c:pt>
                <c:pt idx="11">
                  <c:v>14.799999999999999</c:v>
                </c:pt>
                <c:pt idx="12">
                  <c:v>15.749999999999998</c:v>
                </c:pt>
                <c:pt idx="13">
                  <c:v>16.399999999999999</c:v>
                </c:pt>
                <c:pt idx="14">
                  <c:v>16.649999999999999</c:v>
                </c:pt>
                <c:pt idx="15">
                  <c:v>16.749999999999996</c:v>
                </c:pt>
                <c:pt idx="16">
                  <c:v>16.7</c:v>
                </c:pt>
                <c:pt idx="17">
                  <c:v>16.799999999999997</c:v>
                </c:pt>
                <c:pt idx="18">
                  <c:v>16.899999999999999</c:v>
                </c:pt>
                <c:pt idx="19">
                  <c:v>16.899999999999999</c:v>
                </c:pt>
                <c:pt idx="20">
                  <c:v>16.849999999999998</c:v>
                </c:pt>
                <c:pt idx="21">
                  <c:v>16.7</c:v>
                </c:pt>
                <c:pt idx="22">
                  <c:v>16.799999999999997</c:v>
                </c:pt>
                <c:pt idx="23">
                  <c:v>16.799999999999997</c:v>
                </c:pt>
                <c:pt idx="24">
                  <c:v>16.7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'd5L5x1-V15-Vp3-a30-I700-b30'!$X$4</c:f>
              <c:strCache>
                <c:ptCount val="1"/>
                <c:pt idx="0">
                  <c:v>Δtпов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8.0365302437728062E-2"/>
                  <c:y val="0.2685257154488313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Δt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пов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+ 5E-05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- 0,0038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+ 0,1605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+ 0,0059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'd5L5x1-V15-Vp3-a30-I700-b30'!$C$5:$C$29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'd5L5x1-V15-Vp3-a30-I700-b30'!$X$5:$X$29</c:f>
              <c:numCache>
                <c:formatCode>0.00</c:formatCode>
                <c:ptCount val="25"/>
                <c:pt idx="0">
                  <c:v>0</c:v>
                </c:pt>
                <c:pt idx="1">
                  <c:v>1.8500000000000014</c:v>
                </c:pt>
                <c:pt idx="2">
                  <c:v>2.2000000000000028</c:v>
                </c:pt>
                <c:pt idx="3">
                  <c:v>2.0500000000000007</c:v>
                </c:pt>
                <c:pt idx="4">
                  <c:v>2</c:v>
                </c:pt>
                <c:pt idx="5">
                  <c:v>2</c:v>
                </c:pt>
                <c:pt idx="6">
                  <c:v>1.9000000000000021</c:v>
                </c:pt>
                <c:pt idx="7">
                  <c:v>1.9000000000000021</c:v>
                </c:pt>
                <c:pt idx="8">
                  <c:v>1.9500000000000028</c:v>
                </c:pt>
                <c:pt idx="9">
                  <c:v>1.8500000000000014</c:v>
                </c:pt>
                <c:pt idx="10">
                  <c:v>2.4000000000000021</c:v>
                </c:pt>
                <c:pt idx="11">
                  <c:v>2.0500000000000007</c:v>
                </c:pt>
                <c:pt idx="12">
                  <c:v>2.0500000000000007</c:v>
                </c:pt>
                <c:pt idx="13">
                  <c:v>2.4000000000000021</c:v>
                </c:pt>
                <c:pt idx="14">
                  <c:v>2.4000000000000021</c:v>
                </c:pt>
                <c:pt idx="15">
                  <c:v>2.3000000000000007</c:v>
                </c:pt>
                <c:pt idx="16">
                  <c:v>2.3000000000000007</c:v>
                </c:pt>
                <c:pt idx="17">
                  <c:v>2.25</c:v>
                </c:pt>
                <c:pt idx="18">
                  <c:v>2.2000000000000028</c:v>
                </c:pt>
                <c:pt idx="19">
                  <c:v>2.3000000000000007</c:v>
                </c:pt>
                <c:pt idx="20">
                  <c:v>2.1500000000000021</c:v>
                </c:pt>
                <c:pt idx="21">
                  <c:v>2.1000000000000014</c:v>
                </c:pt>
                <c:pt idx="22">
                  <c:v>2.1000000000000014</c:v>
                </c:pt>
                <c:pt idx="23">
                  <c:v>2.1000000000000014</c:v>
                </c:pt>
                <c:pt idx="24">
                  <c:v>2.1000000000000014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'd5L5x1-V15-Vp3-a30-I700-b30'!$Y$4</c:f>
              <c:strCache>
                <c:ptCount val="1"/>
                <c:pt idx="0">
                  <c:v>Δtбак. ср.,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281515145836139"/>
                  <c:y val="0.1403811097274930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</a:rPr>
                      <a:t>бак.ср.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-2E-06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+ 0,0042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+ 0,0454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'd5L5x1-V15-Vp3-a30-I700-b30'!$C$5:$C$29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'd5L5x1-V15-Vp3-a30-I700-b30'!$Y$5:$Y$29</c:f>
              <c:numCache>
                <c:formatCode>0.00</c:formatCode>
                <c:ptCount val="25"/>
                <c:pt idx="0">
                  <c:v>0</c:v>
                </c:pt>
                <c:pt idx="1">
                  <c:v>1.6666666666665719E-2</c:v>
                </c:pt>
                <c:pt idx="2">
                  <c:v>0.11666666666666536</c:v>
                </c:pt>
                <c:pt idx="3">
                  <c:v>0.13333333333333286</c:v>
                </c:pt>
                <c:pt idx="4">
                  <c:v>0.16666666666666785</c:v>
                </c:pt>
                <c:pt idx="5">
                  <c:v>0.16666666666666785</c:v>
                </c:pt>
                <c:pt idx="6">
                  <c:v>0.20000000000000107</c:v>
                </c:pt>
                <c:pt idx="7">
                  <c:v>0.23333333333333428</c:v>
                </c:pt>
                <c:pt idx="8">
                  <c:v>0.25</c:v>
                </c:pt>
                <c:pt idx="9">
                  <c:v>0.31666666666666821</c:v>
                </c:pt>
                <c:pt idx="10">
                  <c:v>0.34999999999999964</c:v>
                </c:pt>
                <c:pt idx="11">
                  <c:v>0.45000000000000107</c:v>
                </c:pt>
                <c:pt idx="12">
                  <c:v>0.5</c:v>
                </c:pt>
                <c:pt idx="13">
                  <c:v>0.53333333333333499</c:v>
                </c:pt>
                <c:pt idx="14">
                  <c:v>0.66666666666666785</c:v>
                </c:pt>
                <c:pt idx="15">
                  <c:v>0.75</c:v>
                </c:pt>
                <c:pt idx="16">
                  <c:v>0.78333333333333499</c:v>
                </c:pt>
                <c:pt idx="17">
                  <c:v>0.83333333333333393</c:v>
                </c:pt>
                <c:pt idx="18">
                  <c:v>0.91666666666666785</c:v>
                </c:pt>
                <c:pt idx="19">
                  <c:v>0.9833333333333325</c:v>
                </c:pt>
                <c:pt idx="20">
                  <c:v>1.0500000000000007</c:v>
                </c:pt>
                <c:pt idx="21">
                  <c:v>1.1666666666666679</c:v>
                </c:pt>
                <c:pt idx="22">
                  <c:v>1.25</c:v>
                </c:pt>
                <c:pt idx="23">
                  <c:v>1.3000000000000007</c:v>
                </c:pt>
                <c:pt idx="24">
                  <c:v>1.3666666666666671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651048"/>
        <c:axId val="420653400"/>
      </c:scatterChart>
      <c:valAx>
        <c:axId val="420651048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4111542723826205"/>
              <c:y val="0.7064206478396853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53400"/>
        <c:crosses val="autoZero"/>
        <c:crossBetween val="midCat"/>
        <c:majorUnit val="10"/>
      </c:valAx>
      <c:valAx>
        <c:axId val="420653400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840653251676872E-2"/>
              <c:y val="0.1022313978991389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51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80931175269757949"/>
          <c:y val="0.28185549993202458"/>
          <c:w val="0.18816527200706168"/>
          <c:h val="0.217476376040735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</a:t>
            </a:r>
            <a:r>
              <a:rPr lang="el-GR" b="1">
                <a:latin typeface="Times New Roman" panose="02020603050405020304" pitchFamily="18" charset="0"/>
                <a:cs typeface="Times New Roman" panose="02020603050405020304" pitchFamily="18" charset="0"/>
              </a:rPr>
              <a:t>η</a:t>
            </a:r>
            <a:r>
              <a:rPr lang="uk-UA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ск</a:t>
            </a: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 сонячного колектора впродовж</a:t>
            </a:r>
            <a:r>
              <a:rPr lang="uk-UA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експерименту</a:t>
            </a:r>
            <a:endParaRPr lang="uk-UA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5346795596440419"/>
          <c:y val="2.574921601747216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913212268876111"/>
          <c:y val="0.10141733685478768"/>
          <c:w val="0.82494681260939273"/>
          <c:h val="0.715261977259067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'd5L5x1-V15-Vp3-a30-I700-b30'!$Q$4</c:f>
              <c:strCache>
                <c:ptCount val="1"/>
                <c:pt idx="0">
                  <c:v>ηск (за соняч-ним колек-тором)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0.20307473646632559"/>
                  <c:y val="0.73796182686903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4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l-GR" sz="1400" b="0" i="0" baseline="0">
                        <a:effectLst/>
                      </a:rPr>
                      <a:t>η</a:t>
                    </a:r>
                    <a:r>
                      <a:rPr lang="uk-UA" sz="1400" b="0" i="0" baseline="-25000">
                        <a:effectLst/>
                      </a:rPr>
                      <a:t>ск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1E-07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- 9E-05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+ 0,0129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- 0,0089</a:t>
                    </a:r>
                    <a:endParaRPr lang="en-US" sz="1400" b="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'd5L5x1-V15-Vp3-a30-I700-b30'!$C$5:$C$29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'd5L5x1-V15-Vp3-a30-I700-b30'!$Q$5:$Q$29</c:f>
              <c:numCache>
                <c:formatCode>0.00</c:formatCode>
                <c:ptCount val="25"/>
                <c:pt idx="0">
                  <c:v>2.2059236217568022E-2</c:v>
                </c:pt>
                <c:pt idx="1">
                  <c:v>1.4706157478378725E-2</c:v>
                </c:pt>
                <c:pt idx="2">
                  <c:v>1.1029618108784011E-2</c:v>
                </c:pt>
                <c:pt idx="3">
                  <c:v>7.3530787391892973E-3</c:v>
                </c:pt>
                <c:pt idx="4">
                  <c:v>9.9266562979055964E-2</c:v>
                </c:pt>
                <c:pt idx="5">
                  <c:v>0.26103429524122107</c:v>
                </c:pt>
                <c:pt idx="6">
                  <c:v>0.37500701569865563</c:v>
                </c:pt>
                <c:pt idx="7">
                  <c:v>0.49265627552568492</c:v>
                </c:pt>
                <c:pt idx="8">
                  <c:v>0.5808932203959567</c:v>
                </c:pt>
                <c:pt idx="9">
                  <c:v>0.63604131093987648</c:v>
                </c:pt>
                <c:pt idx="10">
                  <c:v>0.70221901959258048</c:v>
                </c:pt>
                <c:pt idx="11">
                  <c:v>0.75001403139731093</c:v>
                </c:pt>
                <c:pt idx="12">
                  <c:v>0.81986827941960938</c:v>
                </c:pt>
                <c:pt idx="13">
                  <c:v>0.87133983059393494</c:v>
                </c:pt>
                <c:pt idx="14">
                  <c:v>0.89707560618109738</c:v>
                </c:pt>
                <c:pt idx="15">
                  <c:v>0.91178176365947594</c:v>
                </c:pt>
                <c:pt idx="16">
                  <c:v>0.93016446050744961</c:v>
                </c:pt>
                <c:pt idx="17">
                  <c:v>0.94487061798582794</c:v>
                </c:pt>
                <c:pt idx="18">
                  <c:v>0.95590023609461205</c:v>
                </c:pt>
                <c:pt idx="19">
                  <c:v>0.95957677546420683</c:v>
                </c:pt>
                <c:pt idx="20">
                  <c:v>0.95957677546420683</c:v>
                </c:pt>
                <c:pt idx="21">
                  <c:v>0.94487061798582817</c:v>
                </c:pt>
                <c:pt idx="22">
                  <c:v>0.95222369672501739</c:v>
                </c:pt>
                <c:pt idx="23">
                  <c:v>0.9485471573554225</c:v>
                </c:pt>
                <c:pt idx="24">
                  <c:v>0.94487061798582817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655752"/>
        <c:axId val="420658104"/>
      </c:scatterChart>
      <c:valAx>
        <c:axId val="420655752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307517974009258"/>
              <c:y val="0.831250789456770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58104"/>
        <c:crosses val="autoZero"/>
        <c:crossBetween val="midCat"/>
        <c:majorUnit val="10"/>
      </c:valAx>
      <c:valAx>
        <c:axId val="42065810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ск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6096496860861493E-2"/>
              <c:y val="6.2381555444024586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55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Миттєва потужність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ск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Вт/м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</a:p>
        </c:rich>
      </c:tx>
      <c:layout>
        <c:manualLayout>
          <c:xMode val="edge"/>
          <c:yMode val="edge"/>
          <c:x val="0.38236451469190358"/>
          <c:y val="3.898738589223376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73671508897137"/>
          <c:y val="0.10906787034652685"/>
          <c:w val="0.82330500918219474"/>
          <c:h val="0.731240506443990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'd5L5x1-V15-Vp3-a30-I700-b30'!$M$4</c:f>
              <c:strCache>
                <c:ptCount val="1"/>
                <c:pt idx="0">
                  <c:v>Миттєва потуж-ність СК Qск,  Вт/м2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940667440630964"/>
                  <c:y val="0.7932604969376723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Q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ск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4E-05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- 0,0257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+ 3,8705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- 2,6813</a:t>
                    </a:r>
                    <a:endParaRPr lang="en-US" sz="1400" b="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'd5L5x1-V15-Vp3-a30-I700-b30'!$C$5:$C$29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'd5L5x1-V15-Vp3-a30-I700-b30'!$M$5:$M$29</c:f>
              <c:numCache>
                <c:formatCode>0</c:formatCode>
                <c:ptCount val="25"/>
                <c:pt idx="0">
                  <c:v>0</c:v>
                </c:pt>
                <c:pt idx="1">
                  <c:v>5.8152777777774451</c:v>
                </c:pt>
                <c:pt idx="2">
                  <c:v>40.706944444443977</c:v>
                </c:pt>
                <c:pt idx="3">
                  <c:v>46.522222222222041</c:v>
                </c:pt>
                <c:pt idx="4">
                  <c:v>58.152777777778176</c:v>
                </c:pt>
                <c:pt idx="5">
                  <c:v>58.152777777778176</c:v>
                </c:pt>
                <c:pt idx="6">
                  <c:v>69.783333333333672</c:v>
                </c:pt>
                <c:pt idx="7">
                  <c:v>81.413888888889204</c:v>
                </c:pt>
                <c:pt idx="8">
                  <c:v>87.229166666666657</c:v>
                </c:pt>
                <c:pt idx="9">
                  <c:v>110.4902777777783</c:v>
                </c:pt>
                <c:pt idx="10">
                  <c:v>122.1208333333332</c:v>
                </c:pt>
                <c:pt idx="11">
                  <c:v>157.01250000000036</c:v>
                </c:pt>
                <c:pt idx="12">
                  <c:v>174.45833333333331</c:v>
                </c:pt>
                <c:pt idx="13">
                  <c:v>186.08888888888944</c:v>
                </c:pt>
                <c:pt idx="14">
                  <c:v>232.61111111111148</c:v>
                </c:pt>
                <c:pt idx="15">
                  <c:v>261.68749999999994</c:v>
                </c:pt>
                <c:pt idx="16">
                  <c:v>273.31805555555616</c:v>
                </c:pt>
                <c:pt idx="17">
                  <c:v>290.76388888888897</c:v>
                </c:pt>
                <c:pt idx="18">
                  <c:v>319.84027777777811</c:v>
                </c:pt>
                <c:pt idx="19">
                  <c:v>343.10138888888849</c:v>
                </c:pt>
                <c:pt idx="20">
                  <c:v>366.36250000000018</c:v>
                </c:pt>
                <c:pt idx="21">
                  <c:v>407.06944444444474</c:v>
                </c:pt>
                <c:pt idx="22">
                  <c:v>436.1458333333332</c:v>
                </c:pt>
                <c:pt idx="23">
                  <c:v>453.59166666666692</c:v>
                </c:pt>
                <c:pt idx="24">
                  <c:v>476.85277777777787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653792"/>
        <c:axId val="420658496"/>
      </c:scatterChart>
      <c:valAx>
        <c:axId val="420653792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5042312850299149"/>
              <c:y val="0.8536886896368656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58496"/>
        <c:crosses val="autoZero"/>
        <c:crossBetween val="midCat"/>
        <c:majorUnit val="10"/>
      </c:valAx>
      <c:valAx>
        <c:axId val="420658496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ск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Вт/м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7.9907385474749636E-3"/>
              <c:y val="4.396751516416549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5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Питома теплова потужність ССТ </a:t>
            </a:r>
            <a:r>
              <a:rPr lang="en-US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uk-UA" sz="1400" b="1" i="0" baseline="-25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 Дж/м</a:t>
            </a:r>
            <a:r>
              <a:rPr lang="uk-UA" sz="1400" b="1" i="0" baseline="30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 що 5 хвилин</a:t>
            </a:r>
            <a:endParaRPr lang="uk-UA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932669533536873"/>
          <c:y val="2.082658889760712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17594025864589"/>
          <c:y val="0.11442927587260812"/>
          <c:w val="0.80821608698092473"/>
          <c:h val="0.67620876436636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'd5L5x1-V15-Vp3-a30-I700-b30'!$N$4</c:f>
              <c:strCache>
                <c:ptCount val="1"/>
                <c:pt idx="0">
                  <c:v>Накопичення тепла ССТ Qсст, кДж/м2, що 5 хв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'd5L5x1-V15-Vp3-a30-I700-b30'!$C$5:$C$29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'd5L5x1-V15-Vp3-a30-I700-b30'!$N$5:$N$29</c:f>
              <c:numCache>
                <c:formatCode>0.00</c:formatCode>
                <c:ptCount val="25"/>
                <c:pt idx="0">
                  <c:v>0</c:v>
                </c:pt>
                <c:pt idx="1">
                  <c:v>5.2337499999997021</c:v>
                </c:pt>
                <c:pt idx="2">
                  <c:v>31.402499999999893</c:v>
                </c:pt>
                <c:pt idx="3">
                  <c:v>5.2337500000002608</c:v>
                </c:pt>
                <c:pt idx="4">
                  <c:v>10.467500000000522</c:v>
                </c:pt>
                <c:pt idx="5">
                  <c:v>0</c:v>
                </c:pt>
                <c:pt idx="6">
                  <c:v>10.467499999999962</c:v>
                </c:pt>
                <c:pt idx="7">
                  <c:v>10.467499999999962</c:v>
                </c:pt>
                <c:pt idx="8">
                  <c:v>5.2337499999997021</c:v>
                </c:pt>
                <c:pt idx="9">
                  <c:v>20.935000000000485</c:v>
                </c:pt>
                <c:pt idx="10">
                  <c:v>10.467499999999404</c:v>
                </c:pt>
                <c:pt idx="11">
                  <c:v>31.402500000000447</c:v>
                </c:pt>
                <c:pt idx="12">
                  <c:v>15.701249999999666</c:v>
                </c:pt>
                <c:pt idx="13">
                  <c:v>10.467500000000522</c:v>
                </c:pt>
                <c:pt idx="14">
                  <c:v>41.869999999999848</c:v>
                </c:pt>
                <c:pt idx="15">
                  <c:v>26.16874999999963</c:v>
                </c:pt>
                <c:pt idx="16">
                  <c:v>10.467500000000522</c:v>
                </c:pt>
                <c:pt idx="17">
                  <c:v>15.701249999999666</c:v>
                </c:pt>
                <c:pt idx="18">
                  <c:v>26.168750000000188</c:v>
                </c:pt>
                <c:pt idx="19">
                  <c:v>20.93499999999937</c:v>
                </c:pt>
                <c:pt idx="20">
                  <c:v>20.935000000000485</c:v>
                </c:pt>
                <c:pt idx="21">
                  <c:v>36.636250000000153</c:v>
                </c:pt>
                <c:pt idx="22">
                  <c:v>26.16874999999963</c:v>
                </c:pt>
                <c:pt idx="23">
                  <c:v>15.701250000000224</c:v>
                </c:pt>
                <c:pt idx="24">
                  <c:v>20.934999999999924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654576"/>
        <c:axId val="420647520"/>
      </c:barChart>
      <c:catAx>
        <c:axId val="42065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395414408152164"/>
              <c:y val="0.7960795852560690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47520"/>
        <c:crosses val="autoZero"/>
        <c:auto val="1"/>
        <c:lblAlgn val="ctr"/>
        <c:lblOffset val="100"/>
        <c:noMultiLvlLbl val="0"/>
      </c:catAx>
      <c:valAx>
        <c:axId val="420647520"/>
        <c:scaling>
          <c:orientation val="minMax"/>
          <c:max val="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Дж/м</a:t>
                </a:r>
                <a:r>
                  <a:rPr lang="uk-UA" sz="1400" b="0" i="0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8.5851275946937991E-3"/>
              <c:y val="3.8337430292255836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5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ККД ССТ </a:t>
            </a:r>
            <a:r>
              <a:rPr lang="el-GR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η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 в цілому (що 5 хвилин)</a:t>
            </a:r>
          </a:p>
        </c:rich>
      </c:tx>
      <c:layout>
        <c:manualLayout>
          <c:xMode val="edge"/>
          <c:yMode val="edge"/>
          <c:x val="0.38457240904941487"/>
          <c:y val="3.504179723031842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4340443351794091E-2"/>
          <c:y val="0.11053502662164884"/>
          <c:w val="0.8949297755084048"/>
          <c:h val="0.727625214642504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'd5L5x1-V15-Vp3-a30-I700-b30'!$R$4</c:f>
              <c:strCache>
                <c:ptCount val="1"/>
                <c:pt idx="0">
                  <c:v>ηсст в цілому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invertIfNegative val="0"/>
          <c:cat>
            <c:numRef>
              <c:f>'d5L5x1-V15-Vp3-a30-I700-b30'!$C$5:$C$29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'd5L5x1-V15-Vp3-a30-I700-b30'!$R$5:$R$29</c:f>
              <c:numCache>
                <c:formatCode>0.00</c:formatCode>
                <c:ptCount val="25"/>
                <c:pt idx="0" formatCode="General">
                  <c:v>0</c:v>
                </c:pt>
                <c:pt idx="1">
                  <c:v>2.4922619047617629E-2</c:v>
                </c:pt>
                <c:pt idx="2">
                  <c:v>0.14953571428571377</c:v>
                </c:pt>
                <c:pt idx="3">
                  <c:v>2.492261904762029E-2</c:v>
                </c:pt>
                <c:pt idx="4">
                  <c:v>4.9845238095240579E-2</c:v>
                </c:pt>
                <c:pt idx="5">
                  <c:v>0</c:v>
                </c:pt>
                <c:pt idx="6">
                  <c:v>4.9845238095237915E-2</c:v>
                </c:pt>
                <c:pt idx="7">
                  <c:v>4.9845238095237915E-2</c:v>
                </c:pt>
                <c:pt idx="8">
                  <c:v>2.4922619047617629E-2</c:v>
                </c:pt>
                <c:pt idx="9">
                  <c:v>9.9690476190478494E-2</c:v>
                </c:pt>
                <c:pt idx="10">
                  <c:v>4.9845238095235257E-2</c:v>
                </c:pt>
                <c:pt idx="11">
                  <c:v>0.14953571428571641</c:v>
                </c:pt>
                <c:pt idx="12">
                  <c:v>7.4767857142855554E-2</c:v>
                </c:pt>
                <c:pt idx="13">
                  <c:v>4.9845238095240579E-2</c:v>
                </c:pt>
                <c:pt idx="14">
                  <c:v>0.19938095238095166</c:v>
                </c:pt>
                <c:pt idx="15">
                  <c:v>0.12461309523809347</c:v>
                </c:pt>
                <c:pt idx="16">
                  <c:v>4.9845238095240579E-2</c:v>
                </c:pt>
                <c:pt idx="17">
                  <c:v>7.4767857142855554E-2</c:v>
                </c:pt>
                <c:pt idx="18">
                  <c:v>0.12461309523809613</c:v>
                </c:pt>
                <c:pt idx="19">
                  <c:v>9.9690476190473193E-2</c:v>
                </c:pt>
                <c:pt idx="20">
                  <c:v>9.9690476190478494E-2</c:v>
                </c:pt>
                <c:pt idx="21">
                  <c:v>0.17445833333333405</c:v>
                </c:pt>
                <c:pt idx="22">
                  <c:v>0.12461309523809347</c:v>
                </c:pt>
                <c:pt idx="23">
                  <c:v>7.4767857142858204E-2</c:v>
                </c:pt>
                <c:pt idx="24">
                  <c:v>9.969047619047583E-2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0656536"/>
        <c:axId val="420647128"/>
      </c:barChart>
      <c:catAx>
        <c:axId val="420656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5466312780149742"/>
              <c:y val="0.8537004965634207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47128"/>
        <c:crosses val="autoZero"/>
        <c:auto val="1"/>
        <c:lblAlgn val="ctr"/>
        <c:lblOffset val="100"/>
        <c:noMultiLvlLbl val="1"/>
      </c:catAx>
      <c:valAx>
        <c:axId val="420647128"/>
        <c:scaling>
          <c:orientation val="minMax"/>
          <c:max val="0.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478590528882705E-2"/>
              <c:y val="4.33258252527194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56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Накопичення тепла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кДж/м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баком акумулятором</a:t>
            </a:r>
            <a:r>
              <a:rPr lang="uk-UA" sz="1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впродовж експерименту</a:t>
            </a:r>
            <a:endParaRPr lang="uk-UA" sz="14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4154406236031256"/>
          <c:y val="9.096501139703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615420613312418"/>
          <c:y val="0.15199416687666148"/>
          <c:w val="0.83046697688115267"/>
          <c:h val="0.665710834949904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'd5L5x1-V15-Vp3-a30-I700-b30'!$P$4</c:f>
              <c:strCache>
                <c:ptCount val="1"/>
                <c:pt idx="0">
                  <c:v>Q, кДж/м2, кількість ви-промінюван-ня, що надхо-дила з нако-пиченням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53432509696954433"/>
                  <c:y val="0.7104592014195463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Q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сст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-3E-14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- 9E-13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+ 90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- 90</a:t>
                    </a:r>
                    <a:endParaRPr lang="en-US" sz="1400" b="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cat>
            <c:numRef>
              <c:f>'d5L5x1-V15-Vp3-a30-I700-b30'!$C$5:$C$29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'd5L5x1-V15-Vp3-a30-I700-b30'!$P$5:$P$29</c:f>
              <c:numCache>
                <c:formatCode>0</c:formatCode>
                <c:ptCount val="25"/>
                <c:pt idx="0">
                  <c:v>0</c:v>
                </c:pt>
                <c:pt idx="1">
                  <c:v>210</c:v>
                </c:pt>
                <c:pt idx="2">
                  <c:v>420</c:v>
                </c:pt>
                <c:pt idx="3">
                  <c:v>630</c:v>
                </c:pt>
                <c:pt idx="4">
                  <c:v>840</c:v>
                </c:pt>
                <c:pt idx="5">
                  <c:v>1050</c:v>
                </c:pt>
                <c:pt idx="6">
                  <c:v>1260</c:v>
                </c:pt>
                <c:pt idx="7">
                  <c:v>1470</c:v>
                </c:pt>
                <c:pt idx="8">
                  <c:v>1680</c:v>
                </c:pt>
                <c:pt idx="9">
                  <c:v>1890</c:v>
                </c:pt>
                <c:pt idx="10">
                  <c:v>2100</c:v>
                </c:pt>
                <c:pt idx="11">
                  <c:v>2310</c:v>
                </c:pt>
                <c:pt idx="12">
                  <c:v>2520</c:v>
                </c:pt>
                <c:pt idx="13">
                  <c:v>2730</c:v>
                </c:pt>
                <c:pt idx="14">
                  <c:v>2940</c:v>
                </c:pt>
                <c:pt idx="15">
                  <c:v>3150</c:v>
                </c:pt>
                <c:pt idx="16">
                  <c:v>3360</c:v>
                </c:pt>
                <c:pt idx="17">
                  <c:v>3570</c:v>
                </c:pt>
                <c:pt idx="18">
                  <c:v>3780</c:v>
                </c:pt>
                <c:pt idx="19">
                  <c:v>3990</c:v>
                </c:pt>
                <c:pt idx="20">
                  <c:v>4200</c:v>
                </c:pt>
                <c:pt idx="21">
                  <c:v>4410</c:v>
                </c:pt>
                <c:pt idx="22">
                  <c:v>4620</c:v>
                </c:pt>
                <c:pt idx="23">
                  <c:v>4830</c:v>
                </c:pt>
                <c:pt idx="24">
                  <c:v>5040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648304"/>
        <c:axId val="420649088"/>
      </c:barChart>
      <c:catAx>
        <c:axId val="42064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579942695179908"/>
              <c:y val="0.853213786570542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49088"/>
        <c:crosses val="autoZero"/>
        <c:auto val="1"/>
        <c:lblAlgn val="ctr"/>
        <c:lblOffset val="100"/>
        <c:noMultiLvlLbl val="0"/>
      </c:catAx>
      <c:valAx>
        <c:axId val="420649088"/>
        <c:scaling>
          <c:orientation val="minMax"/>
          <c:max val="5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кДж/м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5210782222892647E-3"/>
              <c:y val="7.942541381529053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22225"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4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ККД ССТ </a:t>
            </a:r>
            <a:r>
              <a:rPr lang="el-GR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η</a:t>
            </a:r>
            <a:r>
              <a:rPr lang="uk-UA" sz="1400" b="1" i="0" u="none" strike="noStrike" baseline="-25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в цілому (за накопиченням теплової енергї в баку акумуляторі)</a:t>
            </a:r>
            <a:endParaRPr lang="uk-UA" sz="14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6636324263228425"/>
          <c:y val="5.527721204632060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8965930538873801E-2"/>
          <c:y val="0.15623852062542198"/>
          <c:w val="0.87689225720062847"/>
          <c:h val="0.683268336273649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'd5L5x1-V15-Vp3-a30-I700-b30'!$S$4</c:f>
              <c:strCache>
                <c:ptCount val="1"/>
                <c:pt idx="0">
                  <c:v>ηсст       (за накопи-ченням)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0.2356272399410359"/>
                  <c:y val="0.7129157853787385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3E-07x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- 5E-05x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+ 0,0064x + 0,1712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'd5L5x1-V15-Vp3-a30-I700-b30'!$C$5:$C$29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'd5L5x1-V15-Vp3-a30-I700-b30'!$S$5:$S$29</c:f>
              <c:numCache>
                <c:formatCode>0.00</c:formatCode>
                <c:ptCount val="25"/>
                <c:pt idx="0" formatCode="General">
                  <c:v>0</c:v>
                </c:pt>
                <c:pt idx="1">
                  <c:v>2.4922619047617629E-2</c:v>
                </c:pt>
                <c:pt idx="2">
                  <c:v>8.7229166666665692E-2</c:v>
                </c:pt>
                <c:pt idx="3">
                  <c:v>6.646031746031722E-2</c:v>
                </c:pt>
                <c:pt idx="4">
                  <c:v>6.2306547619048067E-2</c:v>
                </c:pt>
                <c:pt idx="5">
                  <c:v>4.9845238095238449E-2</c:v>
                </c:pt>
                <c:pt idx="6">
                  <c:v>4.9845238095238359E-2</c:v>
                </c:pt>
                <c:pt idx="7">
                  <c:v>4.9845238095238303E-2</c:v>
                </c:pt>
                <c:pt idx="8">
                  <c:v>4.672991071428572E-2</c:v>
                </c:pt>
                <c:pt idx="9">
                  <c:v>5.2614417989418252E-2</c:v>
                </c:pt>
                <c:pt idx="10">
                  <c:v>5.2337499999999954E-2</c:v>
                </c:pt>
                <c:pt idx="11">
                  <c:v>6.1173701298701449E-2</c:v>
                </c:pt>
                <c:pt idx="12">
                  <c:v>6.2306547619047623E-2</c:v>
                </c:pt>
                <c:pt idx="13">
                  <c:v>6.1347985347985544E-2</c:v>
                </c:pt>
                <c:pt idx="14">
                  <c:v>7.1207482993197402E-2</c:v>
                </c:pt>
                <c:pt idx="15">
                  <c:v>7.476785714285715E-2</c:v>
                </c:pt>
                <c:pt idx="16">
                  <c:v>7.3210193452381112E-2</c:v>
                </c:pt>
                <c:pt idx="17">
                  <c:v>7.3301820728291361E-2</c:v>
                </c:pt>
                <c:pt idx="18">
                  <c:v>7.6152447089947187E-2</c:v>
                </c:pt>
                <c:pt idx="19">
                  <c:v>7.7391290726816983E-2</c:v>
                </c:pt>
                <c:pt idx="20">
                  <c:v>7.8506250000000069E-2</c:v>
                </c:pt>
                <c:pt idx="21">
                  <c:v>8.3075396825396899E-2</c:v>
                </c:pt>
                <c:pt idx="22">
                  <c:v>8.4963474025974026E-2</c:v>
                </c:pt>
                <c:pt idx="23">
                  <c:v>8.4520186335403785E-2</c:v>
                </c:pt>
                <c:pt idx="24">
                  <c:v>8.5152281746031788E-2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662808"/>
        <c:axId val="420664768"/>
      </c:scatterChart>
      <c:valAx>
        <c:axId val="420662808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482279775662703"/>
              <c:y val="0.8462302854078270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64768"/>
        <c:crosses val="autoZero"/>
        <c:crossBetween val="midCat"/>
      </c:valAx>
      <c:valAx>
        <c:axId val="420664768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75159219596879E-2"/>
              <c:y val="0.1082357560589422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62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коефіцієнта тепловтрат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K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к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Вт/(м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К),</a:t>
            </a:r>
            <a:r>
              <a:rPr lang="uk-UA" sz="1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сонячного колектора впродовж експерименту</a:t>
            </a:r>
            <a:endParaRPr lang="uk-UA" sz="14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5416202339624843"/>
          <c:y val="3.651767875639413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0863599677159"/>
          <c:y val="0.1459162622607946"/>
          <c:w val="0.83319468469593538"/>
          <c:h val="0.692799802903981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'd5L5x1-V15-Vp3-a30-I700-b30'!$AC$4</c:f>
              <c:strCache>
                <c:ptCount val="1"/>
                <c:pt idx="0">
                  <c:v>Kк', Вт/(м2К)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8.3892150574769356E-2"/>
                  <c:y val="0.745303294234095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uk-UA"/>
                </a:p>
              </c:txPr>
            </c:trendlineLbl>
          </c:trendline>
          <c:xVal>
            <c:numRef>
              <c:f>'d5L5x1-V15-Vp3-a30-I700-b30'!$C$5:$C$29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'd5L5x1-V15-Vp3-a30-I700-b30'!$AC$5:$AC$29</c:f>
              <c:numCache>
                <c:formatCode>0.000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1.0083912037037732</c:v>
                </c:pt>
                <c:pt idx="19">
                  <c:v>5.6770482603815147</c:v>
                </c:pt>
                <c:pt idx="20">
                  <c:v>10.590206185567045</c:v>
                </c:pt>
                <c:pt idx="21">
                  <c:v>19.383040935672579</c:v>
                </c:pt>
                <c:pt idx="22">
                  <c:v>25.504385964912252</c:v>
                </c:pt>
                <c:pt idx="23">
                  <c:v>29.48758865248233</c:v>
                </c:pt>
                <c:pt idx="24">
                  <c:v>34.074269005847974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667120"/>
        <c:axId val="420670256"/>
      </c:scatterChart>
      <c:valAx>
        <c:axId val="420667120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569667849136763"/>
              <c:y val="0.8536602096707345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70256"/>
        <c:crosses val="autoZero"/>
        <c:crossBetween val="midCat"/>
        <c:majorUnit val="10"/>
      </c:valAx>
      <c:valAx>
        <c:axId val="420670256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Вт/(м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К)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6.7319189029117453E-3"/>
              <c:y val="7.0038796852792573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6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розрахункової інтенсивності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I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ск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Вт/м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сонячного колектора впродовж експерименту</a:t>
            </a:r>
          </a:p>
        </c:rich>
      </c:tx>
      <c:layout>
        <c:manualLayout>
          <c:xMode val="edge"/>
          <c:yMode val="edge"/>
          <c:x val="0.17783594312008602"/>
          <c:y val="4.39585492801874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11799330796509"/>
          <c:y val="0.15820194802586102"/>
          <c:w val="0.85104536239641304"/>
          <c:h val="0.679288014233619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'd5L5x1-V15-Vp4-a50-I500-b10'!$AD$4</c:f>
              <c:strCache>
                <c:ptCount val="1"/>
                <c:pt idx="0">
                  <c:v>I', Вт/м2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0.27297725370965614"/>
                  <c:y val="0.743816266647714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uk-UA"/>
                </a:p>
              </c:txPr>
            </c:trendlineLbl>
          </c:trendline>
          <c:xVal>
            <c:numRef>
              <c:f>'d5L5x1-V15-Vp4-a50-I500-b10'!$C$5:$C$29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'd5L5x1-V15-Vp4-a50-I500-b10'!$AD$5:$AD$29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17.092592592593704</c:v>
                </c:pt>
                <c:pt idx="6">
                  <c:v>37.126543209876893</c:v>
                </c:pt>
                <c:pt idx="7">
                  <c:v>173.46604938271588</c:v>
                </c:pt>
                <c:pt idx="8">
                  <c:v>176.13271604938259</c:v>
                </c:pt>
                <c:pt idx="9">
                  <c:v>201.97839506172818</c:v>
                </c:pt>
                <c:pt idx="10">
                  <c:v>216.67901234567802</c:v>
                </c:pt>
                <c:pt idx="11">
                  <c:v>247.85802469135834</c:v>
                </c:pt>
                <c:pt idx="12">
                  <c:v>263.44753086419854</c:v>
                </c:pt>
                <c:pt idx="13">
                  <c:v>290.18209876543153</c:v>
                </c:pt>
                <c:pt idx="14">
                  <c:v>303.10493827160371</c:v>
                </c:pt>
                <c:pt idx="15">
                  <c:v>336.06172839506314</c:v>
                </c:pt>
                <c:pt idx="16">
                  <c:v>348.0956790123463</c:v>
                </c:pt>
                <c:pt idx="17">
                  <c:v>433.22222222222325</c:v>
                </c:pt>
                <c:pt idx="18">
                  <c:v>446.14506172839532</c:v>
                </c:pt>
                <c:pt idx="19">
                  <c:v>486.69135802469077</c:v>
                </c:pt>
                <c:pt idx="20">
                  <c:v>497.83641975308512</c:v>
                </c:pt>
                <c:pt idx="21">
                  <c:v>537.49382716049445</c:v>
                </c:pt>
                <c:pt idx="22">
                  <c:v>549.52777777777771</c:v>
                </c:pt>
                <c:pt idx="23">
                  <c:v>573.59567901234686</c:v>
                </c:pt>
                <c:pt idx="24">
                  <c:v>605.66358024691328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765840"/>
        <c:axId val="602765056"/>
      </c:scatterChart>
      <c:valAx>
        <c:axId val="602765840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5032484334022937"/>
              <c:y val="0.856041866076183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602765056"/>
        <c:crosses val="autoZero"/>
        <c:crossBetween val="midCat"/>
        <c:majorUnit val="10"/>
      </c:valAx>
      <c:valAx>
        <c:axId val="602765056"/>
        <c:scaling>
          <c:orientation val="minMax"/>
          <c:max val="6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ск</a:t>
                </a: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Вт/м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2674810295951528E-3"/>
              <c:y val="8.2811907251845354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60276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розрахункової інтенсивності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I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ск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Вт/м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сонячного колектора впродовж експерименту</a:t>
            </a:r>
          </a:p>
        </c:rich>
      </c:tx>
      <c:layout>
        <c:manualLayout>
          <c:xMode val="edge"/>
          <c:yMode val="edge"/>
          <c:x val="0.17783594312008602"/>
          <c:y val="4.39585492801874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11799330796509"/>
          <c:y val="0.15820194802586102"/>
          <c:w val="0.85104536239641304"/>
          <c:h val="0.679288014233619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'd5L5x1-V15-Vp3-a30-I700-b30'!$AD$4</c:f>
              <c:strCache>
                <c:ptCount val="1"/>
                <c:pt idx="0">
                  <c:v>I', Вт/м2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7297725370965614"/>
                  <c:y val="0.743816266647714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uk-UA"/>
                </a:p>
              </c:txPr>
            </c:trendlineLbl>
          </c:trendline>
          <c:xVal>
            <c:numRef>
              <c:f>'d5L5x1-V15-Vp3-a30-I700-b30'!$C$5:$C$29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'd5L5x1-V15-Vp3-a30-I700-b30'!$AD$5:$AD$29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24.339506172840416</c:v>
                </c:pt>
                <c:pt idx="5">
                  <c:v>31.450617283951502</c:v>
                </c:pt>
                <c:pt idx="6">
                  <c:v>67.962962962963672</c:v>
                </c:pt>
                <c:pt idx="7">
                  <c:v>98.253086419753743</c:v>
                </c:pt>
                <c:pt idx="8">
                  <c:v>114.73148148148141</c:v>
                </c:pt>
                <c:pt idx="9">
                  <c:v>175.31172839506291</c:v>
                </c:pt>
                <c:pt idx="10">
                  <c:v>193.15740740740705</c:v>
                </c:pt>
                <c:pt idx="11">
                  <c:v>278.69444444444525</c:v>
                </c:pt>
                <c:pt idx="12">
                  <c:v>317.46296296296293</c:v>
                </c:pt>
                <c:pt idx="13">
                  <c:v>336.19753086419871</c:v>
                </c:pt>
                <c:pt idx="14">
                  <c:v>437.80246913580328</c:v>
                </c:pt>
                <c:pt idx="15">
                  <c:v>502.41666666666652</c:v>
                </c:pt>
                <c:pt idx="16">
                  <c:v>522.92901234568035</c:v>
                </c:pt>
                <c:pt idx="17">
                  <c:v>560.80864197530889</c:v>
                </c:pt>
                <c:pt idx="18">
                  <c:v>625.42283950617355</c:v>
                </c:pt>
                <c:pt idx="19">
                  <c:v>674.44753086419666</c:v>
                </c:pt>
                <c:pt idx="20">
                  <c:v>727.91666666666708</c:v>
                </c:pt>
                <c:pt idx="21">
                  <c:v>820.15432098765496</c:v>
                </c:pt>
                <c:pt idx="22">
                  <c:v>884.76851851851825</c:v>
                </c:pt>
                <c:pt idx="23">
                  <c:v>924.42592592592644</c:v>
                </c:pt>
                <c:pt idx="24">
                  <c:v>975.22839506172863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667904"/>
        <c:axId val="420662024"/>
      </c:scatterChart>
      <c:valAx>
        <c:axId val="420667904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5032484334022937"/>
              <c:y val="0.856041866076183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62024"/>
        <c:crosses val="autoZero"/>
        <c:crossBetween val="midCat"/>
        <c:majorUnit val="10"/>
      </c:valAx>
      <c:valAx>
        <c:axId val="420662024"/>
        <c:scaling>
          <c:orientation val="minMax"/>
          <c:max val="1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ск</a:t>
                </a: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Вт/м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2674810295951528E-3"/>
              <c:y val="8.2811907251845354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6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Температури теплоносія на вході і виході СК та температура оточуючого середовища впродовж експерименту</a:t>
            </a:r>
          </a:p>
        </c:rich>
      </c:tx>
      <c:layout>
        <c:manualLayout>
          <c:xMode val="edge"/>
          <c:yMode val="edge"/>
          <c:x val="0.12118171607501446"/>
          <c:y val="3.486616609674549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12239915650874"/>
          <c:y val="0.14411720010131038"/>
          <c:w val="0.75368446653038901"/>
          <c:h val="0.624978459081261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'd5L5x1-V15-Vp5-a70-I300-b30'!$D$4</c:f>
              <c:strCache>
                <c:ptCount val="1"/>
                <c:pt idx="0">
                  <c:v>tвих,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5670606301774453"/>
                  <c:y val="0.4660888671671727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вх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+ 4E-05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+ 0,0116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+ 12,227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'd5L5x1-V15-Vp5-a70-I300-b30'!$C$5:$C$29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'd5L5x1-V15-Vp5-a70-I300-b30'!$D$5:$D$29</c:f>
              <c:numCache>
                <c:formatCode>General</c:formatCode>
                <c:ptCount val="25"/>
                <c:pt idx="0">
                  <c:v>12.65</c:v>
                </c:pt>
                <c:pt idx="1">
                  <c:v>13.65</c:v>
                </c:pt>
                <c:pt idx="2">
                  <c:v>14.55</c:v>
                </c:pt>
                <c:pt idx="3">
                  <c:v>15.35</c:v>
                </c:pt>
                <c:pt idx="4">
                  <c:v>16.100000000000001</c:v>
                </c:pt>
                <c:pt idx="5">
                  <c:v>16.649999999999999</c:v>
                </c:pt>
                <c:pt idx="6">
                  <c:v>17.3</c:v>
                </c:pt>
                <c:pt idx="7">
                  <c:v>17.75</c:v>
                </c:pt>
                <c:pt idx="8">
                  <c:v>18.350000000000001</c:v>
                </c:pt>
                <c:pt idx="9">
                  <c:v>18.649999999999999</c:v>
                </c:pt>
                <c:pt idx="10">
                  <c:v>19.149999999999999</c:v>
                </c:pt>
                <c:pt idx="11">
                  <c:v>19.45</c:v>
                </c:pt>
                <c:pt idx="12">
                  <c:v>19.649999999999999</c:v>
                </c:pt>
                <c:pt idx="13">
                  <c:v>20.100000000000001</c:v>
                </c:pt>
                <c:pt idx="14">
                  <c:v>20.350000000000001</c:v>
                </c:pt>
                <c:pt idx="15">
                  <c:v>20.55</c:v>
                </c:pt>
                <c:pt idx="16">
                  <c:v>20.7</c:v>
                </c:pt>
                <c:pt idx="17">
                  <c:v>21.05</c:v>
                </c:pt>
                <c:pt idx="18">
                  <c:v>21.2</c:v>
                </c:pt>
                <c:pt idx="19">
                  <c:v>21.35</c:v>
                </c:pt>
                <c:pt idx="20">
                  <c:v>21.45</c:v>
                </c:pt>
                <c:pt idx="21">
                  <c:v>21.5</c:v>
                </c:pt>
                <c:pt idx="22">
                  <c:v>21.65</c:v>
                </c:pt>
                <c:pt idx="23">
                  <c:v>21.7</c:v>
                </c:pt>
                <c:pt idx="24">
                  <c:v>21.75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'd5L5x1-V15-Vp5-a70-I300-b30'!$E$4</c:f>
              <c:strCache>
                <c:ptCount val="1"/>
                <c:pt idx="0">
                  <c:v>tвх,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-5.1813122233924834E-2"/>
                  <c:y val="0.7335308825353794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вих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= -2E-09x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5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+ 1E-06x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- 0,0003x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+ 0,0213x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- 0,4783x + 11,675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'd5L5x1-V15-Vp5-a70-I300-b30'!$C$5:$C$29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'd5L5x1-V15-Vp5-a70-I300-b30'!$E$5:$E$29</c:f>
              <c:numCache>
                <c:formatCode>General</c:formatCode>
                <c:ptCount val="25"/>
                <c:pt idx="0">
                  <c:v>13.2</c:v>
                </c:pt>
                <c:pt idx="1">
                  <c:v>14.25</c:v>
                </c:pt>
                <c:pt idx="2">
                  <c:v>15.3</c:v>
                </c:pt>
                <c:pt idx="3">
                  <c:v>16.5</c:v>
                </c:pt>
                <c:pt idx="4">
                  <c:v>18.55</c:v>
                </c:pt>
                <c:pt idx="5">
                  <c:v>20.5</c:v>
                </c:pt>
                <c:pt idx="6">
                  <c:v>22.25</c:v>
                </c:pt>
                <c:pt idx="7">
                  <c:v>23.55</c:v>
                </c:pt>
                <c:pt idx="8">
                  <c:v>24.6</c:v>
                </c:pt>
                <c:pt idx="9">
                  <c:v>25.3</c:v>
                </c:pt>
                <c:pt idx="10">
                  <c:v>25.7</c:v>
                </c:pt>
                <c:pt idx="11">
                  <c:v>26.15</c:v>
                </c:pt>
                <c:pt idx="12">
                  <c:v>26.4</c:v>
                </c:pt>
                <c:pt idx="13">
                  <c:v>26.6</c:v>
                </c:pt>
                <c:pt idx="14">
                  <c:v>27</c:v>
                </c:pt>
                <c:pt idx="15">
                  <c:v>27.25</c:v>
                </c:pt>
                <c:pt idx="16">
                  <c:v>27.45</c:v>
                </c:pt>
                <c:pt idx="17">
                  <c:v>27.65</c:v>
                </c:pt>
                <c:pt idx="18">
                  <c:v>28</c:v>
                </c:pt>
                <c:pt idx="19">
                  <c:v>28.15</c:v>
                </c:pt>
                <c:pt idx="20">
                  <c:v>28.25</c:v>
                </c:pt>
                <c:pt idx="21">
                  <c:v>28.35</c:v>
                </c:pt>
                <c:pt idx="22">
                  <c:v>28.45</c:v>
                </c:pt>
                <c:pt idx="23">
                  <c:v>28.55</c:v>
                </c:pt>
                <c:pt idx="24">
                  <c:v>28.6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'd5L5x1-V15-Vp5-a70-I300-b30'!$I$4</c:f>
              <c:strCache>
                <c:ptCount val="1"/>
                <c:pt idx="0">
                  <c:v>tпов,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6910928831557809"/>
                  <c:y val="0.7617331207762536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пов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9E-06</a:t>
                    </a:r>
                    <a:r>
                      <a:rPr lang="el-GR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- 0,0016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+ 0,118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+ 14,2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'd5L5x1-V15-Vp5-a70-I300-b30'!$C$5:$C$29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'd5L5x1-V15-Vp5-a70-I300-b30'!$I$5:$I$29</c:f>
              <c:numCache>
                <c:formatCode>General</c:formatCode>
                <c:ptCount val="25"/>
                <c:pt idx="0">
                  <c:v>21</c:v>
                </c:pt>
                <c:pt idx="1">
                  <c:v>21.65</c:v>
                </c:pt>
                <c:pt idx="2">
                  <c:v>22.3</c:v>
                </c:pt>
                <c:pt idx="3">
                  <c:v>22.3</c:v>
                </c:pt>
                <c:pt idx="4">
                  <c:v>23</c:v>
                </c:pt>
                <c:pt idx="5">
                  <c:v>23.2</c:v>
                </c:pt>
                <c:pt idx="6">
                  <c:v>23.35</c:v>
                </c:pt>
                <c:pt idx="7">
                  <c:v>23.55</c:v>
                </c:pt>
                <c:pt idx="8">
                  <c:v>23.75</c:v>
                </c:pt>
                <c:pt idx="9">
                  <c:v>24.05</c:v>
                </c:pt>
                <c:pt idx="10">
                  <c:v>24.45</c:v>
                </c:pt>
                <c:pt idx="11">
                  <c:v>24.65</c:v>
                </c:pt>
                <c:pt idx="12">
                  <c:v>24.6</c:v>
                </c:pt>
                <c:pt idx="13">
                  <c:v>24.7</c:v>
                </c:pt>
                <c:pt idx="14">
                  <c:v>24.6</c:v>
                </c:pt>
                <c:pt idx="15">
                  <c:v>25.05</c:v>
                </c:pt>
                <c:pt idx="16">
                  <c:v>25.05</c:v>
                </c:pt>
                <c:pt idx="17">
                  <c:v>25.5</c:v>
                </c:pt>
                <c:pt idx="18">
                  <c:v>25.3</c:v>
                </c:pt>
                <c:pt idx="19">
                  <c:v>25.35</c:v>
                </c:pt>
                <c:pt idx="20">
                  <c:v>25.35</c:v>
                </c:pt>
                <c:pt idx="21">
                  <c:v>25.4</c:v>
                </c:pt>
                <c:pt idx="22">
                  <c:v>25.5</c:v>
                </c:pt>
                <c:pt idx="23">
                  <c:v>25.65</c:v>
                </c:pt>
                <c:pt idx="24">
                  <c:v>25.65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660848"/>
        <c:axId val="420665944"/>
      </c:scatterChart>
      <c:valAx>
        <c:axId val="420660848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</a:p>
            </c:rich>
          </c:tx>
          <c:layout>
            <c:manualLayout>
              <c:xMode val="edge"/>
              <c:yMode val="edge"/>
              <c:x val="0.88651271229706274"/>
              <c:y val="0.739191662638689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65944"/>
        <c:crosses val="autoZero"/>
        <c:crossBetween val="midCat"/>
        <c:majorUnit val="10"/>
      </c:valAx>
      <c:valAx>
        <c:axId val="420665944"/>
        <c:scaling>
          <c:orientation val="minMax"/>
          <c:max val="30"/>
          <c:min val="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6.0455527236524156E-2"/>
              <c:y val="8.261202063859070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60848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8744483253458961"/>
          <c:y val="0.29106641553932172"/>
          <c:w val="0.11255530438082048"/>
          <c:h val="0.2798595602431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температури в баку</a:t>
            </a:r>
            <a:r>
              <a:rPr lang="uk-UA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акамуляторі залежно від часу нагріву</a:t>
            </a:r>
            <a:endParaRPr lang="uk-UA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6398019877986603"/>
          <c:y val="2.687987422183542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4206667833502762E-2"/>
          <c:y val="0.12496938913953974"/>
          <c:w val="0.69130867318946176"/>
          <c:h val="0.623180123581792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'd5L5x1-V15-Vp5-a70-I300-b30'!$F$4</c:f>
              <c:strCache>
                <c:ptCount val="1"/>
                <c:pt idx="0">
                  <c:v>tбак1,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6573025046771689"/>
                  <c:y val="0.4276000119293095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бак1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= 1E-06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+ 0,0002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- 0,0011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+ 12,03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'd5L5x1-V15-Vp5-a70-I300-b30'!$C$5:$C$29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'd5L5x1-V15-Vp5-a70-I300-b30'!$F$5:$F$29</c:f>
              <c:numCache>
                <c:formatCode>General</c:formatCode>
                <c:ptCount val="25"/>
                <c:pt idx="0">
                  <c:v>11.35</c:v>
                </c:pt>
                <c:pt idx="1">
                  <c:v>11.35</c:v>
                </c:pt>
                <c:pt idx="2">
                  <c:v>11.35</c:v>
                </c:pt>
                <c:pt idx="3">
                  <c:v>11.35</c:v>
                </c:pt>
                <c:pt idx="4">
                  <c:v>11.35</c:v>
                </c:pt>
                <c:pt idx="5">
                  <c:v>11.4</c:v>
                </c:pt>
                <c:pt idx="6">
                  <c:v>11.4</c:v>
                </c:pt>
                <c:pt idx="7">
                  <c:v>11.4</c:v>
                </c:pt>
                <c:pt idx="8">
                  <c:v>11.45</c:v>
                </c:pt>
                <c:pt idx="9">
                  <c:v>11.45</c:v>
                </c:pt>
                <c:pt idx="10">
                  <c:v>11.5</c:v>
                </c:pt>
                <c:pt idx="11">
                  <c:v>11.5</c:v>
                </c:pt>
                <c:pt idx="12">
                  <c:v>11.55</c:v>
                </c:pt>
                <c:pt idx="13">
                  <c:v>11.55</c:v>
                </c:pt>
                <c:pt idx="14">
                  <c:v>11.6</c:v>
                </c:pt>
                <c:pt idx="15">
                  <c:v>11.6</c:v>
                </c:pt>
                <c:pt idx="16">
                  <c:v>11.65</c:v>
                </c:pt>
                <c:pt idx="17">
                  <c:v>11.65</c:v>
                </c:pt>
                <c:pt idx="18">
                  <c:v>11.7</c:v>
                </c:pt>
                <c:pt idx="19">
                  <c:v>11.75</c:v>
                </c:pt>
                <c:pt idx="20">
                  <c:v>11.75</c:v>
                </c:pt>
                <c:pt idx="21">
                  <c:v>12</c:v>
                </c:pt>
                <c:pt idx="22">
                  <c:v>12.05</c:v>
                </c:pt>
                <c:pt idx="23">
                  <c:v>12.05</c:v>
                </c:pt>
                <c:pt idx="24">
                  <c:v>12.1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'd5L5x1-V15-Vp5-a70-I300-b30'!$G$4</c:f>
              <c:strCache>
                <c:ptCount val="1"/>
                <c:pt idx="0">
                  <c:v>tбак2,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6225354743868897"/>
                  <c:y val="0.6102446726601645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бак2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-3E-06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+ 0,0035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+ 12,16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'd5L5x1-V15-Vp5-a70-I300-b30'!$C$5:$C$29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'd5L5x1-V15-Vp5-a70-I300-b30'!$G$5:$G$29</c:f>
              <c:numCache>
                <c:formatCode>General</c:formatCode>
                <c:ptCount val="25"/>
                <c:pt idx="0">
                  <c:v>11.5</c:v>
                </c:pt>
                <c:pt idx="1">
                  <c:v>11.5</c:v>
                </c:pt>
                <c:pt idx="2">
                  <c:v>11.5</c:v>
                </c:pt>
                <c:pt idx="3">
                  <c:v>11.55</c:v>
                </c:pt>
                <c:pt idx="4">
                  <c:v>11.55</c:v>
                </c:pt>
                <c:pt idx="5">
                  <c:v>11.55</c:v>
                </c:pt>
                <c:pt idx="6">
                  <c:v>11.6</c:v>
                </c:pt>
                <c:pt idx="7">
                  <c:v>11.65</c:v>
                </c:pt>
                <c:pt idx="8">
                  <c:v>11.65</c:v>
                </c:pt>
                <c:pt idx="9">
                  <c:v>11.7</c:v>
                </c:pt>
                <c:pt idx="10">
                  <c:v>11.75</c:v>
                </c:pt>
                <c:pt idx="11">
                  <c:v>12</c:v>
                </c:pt>
                <c:pt idx="12">
                  <c:v>12.05</c:v>
                </c:pt>
                <c:pt idx="13">
                  <c:v>12.05</c:v>
                </c:pt>
                <c:pt idx="14">
                  <c:v>12.15</c:v>
                </c:pt>
                <c:pt idx="15">
                  <c:v>12.15</c:v>
                </c:pt>
                <c:pt idx="16">
                  <c:v>12.2</c:v>
                </c:pt>
                <c:pt idx="17">
                  <c:v>12.25</c:v>
                </c:pt>
                <c:pt idx="18">
                  <c:v>12.3</c:v>
                </c:pt>
                <c:pt idx="19">
                  <c:v>12.4</c:v>
                </c:pt>
                <c:pt idx="20">
                  <c:v>12.45</c:v>
                </c:pt>
                <c:pt idx="21">
                  <c:v>12.5</c:v>
                </c:pt>
                <c:pt idx="22">
                  <c:v>12.55</c:v>
                </c:pt>
                <c:pt idx="23">
                  <c:v>12.6</c:v>
                </c:pt>
                <c:pt idx="24">
                  <c:v>12.65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'd5L5x1-V15-Vp5-a70-I300-b30'!$H$4</c:f>
              <c:strCache>
                <c:ptCount val="1"/>
                <c:pt idx="0">
                  <c:v>tбак3,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1.7035362734589218E-2"/>
                  <c:y val="0.754914875048526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бак3</a:t>
                    </a:r>
                    <a:r>
                      <a:rPr lang="en-US" baseline="0"/>
                      <a:t> = -9E-12x</a:t>
                    </a:r>
                    <a:r>
                      <a:rPr lang="en-US" baseline="30000"/>
                      <a:t>6</a:t>
                    </a:r>
                    <a:r>
                      <a:rPr lang="en-US" baseline="0"/>
                      <a:t> + 3E-09x</a:t>
                    </a:r>
                    <a:r>
                      <a:rPr lang="en-US" baseline="30000"/>
                      <a:t>5</a:t>
                    </a:r>
                    <a:r>
                      <a:rPr lang="en-US" baseline="0"/>
                      <a:t> - 4E-07x</a:t>
                    </a:r>
                    <a:r>
                      <a:rPr lang="en-US" baseline="30000"/>
                      <a:t>4</a:t>
                    </a:r>
                    <a:r>
                      <a:rPr lang="en-US" baseline="0"/>
                      <a:t> + 3E-05x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- 0,0007x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+ 0,01x + 12,104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'd5L5x1-V15-Vp5-a70-I300-b30'!$C$5:$C$29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'd5L5x1-V15-Vp5-a70-I300-b30'!$H$5:$H$29</c:f>
              <c:numCache>
                <c:formatCode>General</c:formatCode>
                <c:ptCount val="25"/>
                <c:pt idx="0">
                  <c:v>11.45</c:v>
                </c:pt>
                <c:pt idx="1">
                  <c:v>11.45</c:v>
                </c:pt>
                <c:pt idx="2">
                  <c:v>11.5</c:v>
                </c:pt>
                <c:pt idx="3">
                  <c:v>11.5</c:v>
                </c:pt>
                <c:pt idx="4">
                  <c:v>11.55</c:v>
                </c:pt>
                <c:pt idx="5">
                  <c:v>11.55</c:v>
                </c:pt>
                <c:pt idx="6">
                  <c:v>11.6</c:v>
                </c:pt>
                <c:pt idx="7">
                  <c:v>11.65</c:v>
                </c:pt>
                <c:pt idx="8">
                  <c:v>11.7</c:v>
                </c:pt>
                <c:pt idx="9">
                  <c:v>11.75</c:v>
                </c:pt>
                <c:pt idx="10">
                  <c:v>12</c:v>
                </c:pt>
                <c:pt idx="11">
                  <c:v>12.05</c:v>
                </c:pt>
                <c:pt idx="12">
                  <c:v>12.1</c:v>
                </c:pt>
                <c:pt idx="13">
                  <c:v>12.15</c:v>
                </c:pt>
                <c:pt idx="14">
                  <c:v>12.25</c:v>
                </c:pt>
                <c:pt idx="15">
                  <c:v>12.3</c:v>
                </c:pt>
                <c:pt idx="16">
                  <c:v>12.35</c:v>
                </c:pt>
                <c:pt idx="17">
                  <c:v>12.4</c:v>
                </c:pt>
                <c:pt idx="18">
                  <c:v>12.5</c:v>
                </c:pt>
                <c:pt idx="19">
                  <c:v>12.55</c:v>
                </c:pt>
                <c:pt idx="20">
                  <c:v>12.6</c:v>
                </c:pt>
                <c:pt idx="21">
                  <c:v>12.65</c:v>
                </c:pt>
                <c:pt idx="22">
                  <c:v>12.75</c:v>
                </c:pt>
                <c:pt idx="23">
                  <c:v>13</c:v>
                </c:pt>
                <c:pt idx="24">
                  <c:v>13.1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'd5L5x1-V15-Vp5-a70-I300-b30'!$Z$4</c:f>
              <c:strCache>
                <c:ptCount val="1"/>
                <c:pt idx="0">
                  <c:v>tбак. ср., °С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5004529802837951"/>
                  <c:y val="0.6123344020706593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бак.ср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+ 0,0042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+ 12,012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'd5L5x1-V15-Vp5-a70-I300-b30'!$C$5:$C$29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'd5L5x1-V15-Vp5-a70-I300-b30'!$Z$5:$Z$29</c:f>
              <c:numCache>
                <c:formatCode>0.00</c:formatCode>
                <c:ptCount val="25"/>
                <c:pt idx="0">
                  <c:v>11.433333333333332</c:v>
                </c:pt>
                <c:pt idx="1">
                  <c:v>11.433333333333332</c:v>
                </c:pt>
                <c:pt idx="2">
                  <c:v>11.450000000000001</c:v>
                </c:pt>
                <c:pt idx="3">
                  <c:v>11.466666666666667</c:v>
                </c:pt>
                <c:pt idx="4">
                  <c:v>11.483333333333334</c:v>
                </c:pt>
                <c:pt idx="5">
                  <c:v>11.5</c:v>
                </c:pt>
                <c:pt idx="6">
                  <c:v>11.533333333333333</c:v>
                </c:pt>
                <c:pt idx="7">
                  <c:v>11.566666666666668</c:v>
                </c:pt>
                <c:pt idx="8">
                  <c:v>11.6</c:v>
                </c:pt>
                <c:pt idx="9">
                  <c:v>11.633333333333333</c:v>
                </c:pt>
                <c:pt idx="10">
                  <c:v>11.75</c:v>
                </c:pt>
                <c:pt idx="11">
                  <c:v>11.85</c:v>
                </c:pt>
                <c:pt idx="12">
                  <c:v>11.9</c:v>
                </c:pt>
                <c:pt idx="13">
                  <c:v>11.916666666666666</c:v>
                </c:pt>
                <c:pt idx="14">
                  <c:v>12</c:v>
                </c:pt>
                <c:pt idx="15">
                  <c:v>12.016666666666666</c:v>
                </c:pt>
                <c:pt idx="16">
                  <c:v>12.066666666666668</c:v>
                </c:pt>
                <c:pt idx="17">
                  <c:v>12.1</c:v>
                </c:pt>
                <c:pt idx="18">
                  <c:v>12.166666666666666</c:v>
                </c:pt>
                <c:pt idx="19">
                  <c:v>12.233333333333334</c:v>
                </c:pt>
                <c:pt idx="20">
                  <c:v>12.266666666666666</c:v>
                </c:pt>
                <c:pt idx="21">
                  <c:v>12.383333333333333</c:v>
                </c:pt>
                <c:pt idx="22">
                  <c:v>12.450000000000001</c:v>
                </c:pt>
                <c:pt idx="23">
                  <c:v>12.549999999999999</c:v>
                </c:pt>
                <c:pt idx="24">
                  <c:v>12.616666666666667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660456"/>
        <c:axId val="420661240"/>
      </c:scatterChart>
      <c:valAx>
        <c:axId val="420660456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75526867308063772"/>
              <c:y val="0.775577342880701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61240"/>
        <c:crosses val="autoZero"/>
        <c:crossBetween val="midCat"/>
        <c:majorUnit val="10"/>
      </c:valAx>
      <c:valAx>
        <c:axId val="420661240"/>
        <c:scaling>
          <c:orientation val="minMax"/>
          <c:max val="13.2"/>
          <c:min val="1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5695572714660506E-2"/>
              <c:y val="5.013442056831526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60456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77229091491134916"/>
          <c:y val="0.28701750878211413"/>
          <c:w val="0.21907117277003565"/>
          <c:h val="0.4422354686097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Приріст температури теплоносія 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на вході і виході СК та температура оточуючого середовища впродовж експерименту</a:t>
            </a:r>
            <a:endParaRPr lang="uk-UA" sz="1400" b="1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rich>
      </c:tx>
      <c:layout>
        <c:manualLayout>
          <c:xMode val="edge"/>
          <c:yMode val="edge"/>
          <c:x val="0.19876162115091664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044561096529594E-2"/>
          <c:y val="0.12959086413952969"/>
          <c:w val="0.75513572470107904"/>
          <c:h val="0.568059027053164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'd5L5x1-V15-Vp5-a70-I300-b30'!$V$4</c:f>
              <c:strCache>
                <c:ptCount val="1"/>
                <c:pt idx="0">
                  <c:v>Δtвх,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63213112838234"/>
                  <c:y val="0.4056951443348139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</a:rPr>
                      <a:t>вх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+ 4E-05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+ 0,0116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+ 0,0268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'd5L5x1-V15-Vp5-a70-I300-b30'!$C$5:$C$29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'd5L5x1-V15-Vp5-a70-I300-b30'!$V$5:$V$29</c:f>
              <c:numCache>
                <c:formatCode>0.00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1.9000000000000004</c:v>
                </c:pt>
                <c:pt idx="3">
                  <c:v>2.6999999999999993</c:v>
                </c:pt>
                <c:pt idx="4">
                  <c:v>3.4500000000000011</c:v>
                </c:pt>
                <c:pt idx="5">
                  <c:v>3.9999999999999982</c:v>
                </c:pt>
                <c:pt idx="6">
                  <c:v>4.6500000000000004</c:v>
                </c:pt>
                <c:pt idx="7">
                  <c:v>5.0999999999999996</c:v>
                </c:pt>
                <c:pt idx="8">
                  <c:v>5.7000000000000011</c:v>
                </c:pt>
                <c:pt idx="9">
                  <c:v>5.9999999999999982</c:v>
                </c:pt>
                <c:pt idx="10">
                  <c:v>6.4999999999999982</c:v>
                </c:pt>
                <c:pt idx="11">
                  <c:v>6.7999999999999989</c:v>
                </c:pt>
                <c:pt idx="12">
                  <c:v>6.9999999999999982</c:v>
                </c:pt>
                <c:pt idx="13">
                  <c:v>7.4500000000000011</c:v>
                </c:pt>
                <c:pt idx="14">
                  <c:v>7.7000000000000011</c:v>
                </c:pt>
                <c:pt idx="15">
                  <c:v>7.9</c:v>
                </c:pt>
                <c:pt idx="16">
                  <c:v>8.0499999999999989</c:v>
                </c:pt>
                <c:pt idx="17">
                  <c:v>8.4</c:v>
                </c:pt>
                <c:pt idx="18">
                  <c:v>8.5499999999999989</c:v>
                </c:pt>
                <c:pt idx="19">
                  <c:v>8.7000000000000011</c:v>
                </c:pt>
                <c:pt idx="20">
                  <c:v>8.7999999999999989</c:v>
                </c:pt>
                <c:pt idx="21">
                  <c:v>8.85</c:v>
                </c:pt>
                <c:pt idx="22">
                  <c:v>8.9999999999999982</c:v>
                </c:pt>
                <c:pt idx="23">
                  <c:v>9.0499999999999989</c:v>
                </c:pt>
                <c:pt idx="24">
                  <c:v>9.1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'd5L5x1-V15-Vp5-a70-I300-b30'!$W$4</c:f>
              <c:strCache>
                <c:ptCount val="1"/>
                <c:pt idx="0">
                  <c:v>Δtвих,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-1.9266878510760619E-2"/>
                  <c:y val="0.6755816531272074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</a:rPr>
                      <a:t>вих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= -2E-09x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5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+ 1E-06x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- 0,0003x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+ 0,0213x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- 0,4783x + 2,4749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'd5L5x1-V15-Vp5-a70-I300-b30'!$C$5:$C$29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'd5L5x1-V15-Vp5-a70-I300-b30'!$W$5:$W$29</c:f>
              <c:numCache>
                <c:formatCode>0.00</c:formatCode>
                <c:ptCount val="25"/>
                <c:pt idx="0">
                  <c:v>0</c:v>
                </c:pt>
                <c:pt idx="1">
                  <c:v>1.0500000000000007</c:v>
                </c:pt>
                <c:pt idx="2">
                  <c:v>2.1000000000000014</c:v>
                </c:pt>
                <c:pt idx="3">
                  <c:v>3.3000000000000007</c:v>
                </c:pt>
                <c:pt idx="4">
                  <c:v>5.3500000000000014</c:v>
                </c:pt>
                <c:pt idx="5">
                  <c:v>7.3000000000000007</c:v>
                </c:pt>
                <c:pt idx="6">
                  <c:v>9.0500000000000007</c:v>
                </c:pt>
                <c:pt idx="7">
                  <c:v>10.350000000000001</c:v>
                </c:pt>
                <c:pt idx="8">
                  <c:v>11.400000000000002</c:v>
                </c:pt>
                <c:pt idx="9">
                  <c:v>12.100000000000001</c:v>
                </c:pt>
                <c:pt idx="10">
                  <c:v>12.5</c:v>
                </c:pt>
                <c:pt idx="11">
                  <c:v>12.95</c:v>
                </c:pt>
                <c:pt idx="12">
                  <c:v>13.2</c:v>
                </c:pt>
                <c:pt idx="13">
                  <c:v>13.400000000000002</c:v>
                </c:pt>
                <c:pt idx="14">
                  <c:v>13.8</c:v>
                </c:pt>
                <c:pt idx="15">
                  <c:v>14.05</c:v>
                </c:pt>
                <c:pt idx="16">
                  <c:v>14.25</c:v>
                </c:pt>
                <c:pt idx="17">
                  <c:v>14.45</c:v>
                </c:pt>
                <c:pt idx="18">
                  <c:v>14.8</c:v>
                </c:pt>
                <c:pt idx="19">
                  <c:v>14.95</c:v>
                </c:pt>
                <c:pt idx="20">
                  <c:v>15.05</c:v>
                </c:pt>
                <c:pt idx="21">
                  <c:v>15.150000000000002</c:v>
                </c:pt>
                <c:pt idx="22">
                  <c:v>15.25</c:v>
                </c:pt>
                <c:pt idx="23">
                  <c:v>15.350000000000001</c:v>
                </c:pt>
                <c:pt idx="24">
                  <c:v>15.400000000000002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'd5L5x1-V15-Vp5-a70-I300-b30'!$X$4</c:f>
              <c:strCache>
                <c:ptCount val="1"/>
                <c:pt idx="0">
                  <c:v>Δtпов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8.0472275983833608E-2"/>
                  <c:y val="0.4637825633676100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Δt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пов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+ 5E-05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- 0,0038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+ 0,1605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+ 0,0059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'd5L5x1-V15-Vp5-a70-I300-b30'!$C$5:$C$29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'd5L5x1-V15-Vp5-a70-I300-b30'!$X$5:$X$29</c:f>
              <c:numCache>
                <c:formatCode>0.00</c:formatCode>
                <c:ptCount val="25"/>
                <c:pt idx="0">
                  <c:v>0</c:v>
                </c:pt>
                <c:pt idx="1">
                  <c:v>0.64999999999999858</c:v>
                </c:pt>
                <c:pt idx="2">
                  <c:v>1.3000000000000007</c:v>
                </c:pt>
                <c:pt idx="3">
                  <c:v>1.3000000000000007</c:v>
                </c:pt>
                <c:pt idx="4">
                  <c:v>2</c:v>
                </c:pt>
                <c:pt idx="5">
                  <c:v>2.1999999999999993</c:v>
                </c:pt>
                <c:pt idx="6">
                  <c:v>2.3500000000000014</c:v>
                </c:pt>
                <c:pt idx="7">
                  <c:v>2.5500000000000007</c:v>
                </c:pt>
                <c:pt idx="8">
                  <c:v>2.75</c:v>
                </c:pt>
                <c:pt idx="9">
                  <c:v>3.0500000000000007</c:v>
                </c:pt>
                <c:pt idx="10">
                  <c:v>3.4499999999999993</c:v>
                </c:pt>
                <c:pt idx="11">
                  <c:v>3.6499999999999986</c:v>
                </c:pt>
                <c:pt idx="12">
                  <c:v>3.6000000000000014</c:v>
                </c:pt>
                <c:pt idx="13">
                  <c:v>3.6999999999999993</c:v>
                </c:pt>
                <c:pt idx="14">
                  <c:v>3.6000000000000014</c:v>
                </c:pt>
                <c:pt idx="15">
                  <c:v>4.0500000000000007</c:v>
                </c:pt>
                <c:pt idx="16">
                  <c:v>4.0500000000000007</c:v>
                </c:pt>
                <c:pt idx="17">
                  <c:v>4.5</c:v>
                </c:pt>
                <c:pt idx="18">
                  <c:v>4.3000000000000007</c:v>
                </c:pt>
                <c:pt idx="19">
                  <c:v>4.3500000000000014</c:v>
                </c:pt>
                <c:pt idx="20">
                  <c:v>4.3500000000000014</c:v>
                </c:pt>
                <c:pt idx="21">
                  <c:v>4.3999999999999986</c:v>
                </c:pt>
                <c:pt idx="22">
                  <c:v>4.5</c:v>
                </c:pt>
                <c:pt idx="23">
                  <c:v>4.6499999999999986</c:v>
                </c:pt>
                <c:pt idx="24">
                  <c:v>4.6499999999999986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'd5L5x1-V15-Vp5-a70-I300-b30'!$Y$4</c:f>
              <c:strCache>
                <c:ptCount val="1"/>
                <c:pt idx="0">
                  <c:v>Δtбак. ср.,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1780336632596154"/>
                  <c:y val="0.2506128783813629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</a:rPr>
                      <a:t>бак.ср.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-2E-06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+ 0,0042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+ 0,0454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'd5L5x1-V15-Vp5-a70-I300-b30'!$C$5:$C$29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'd5L5x1-V15-Vp5-a70-I300-b30'!$Y$5:$Y$29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1.6666666666669272E-2</c:v>
                </c:pt>
                <c:pt idx="3">
                  <c:v>3.3333333333334991E-2</c:v>
                </c:pt>
                <c:pt idx="4">
                  <c:v>5.0000000000002487E-2</c:v>
                </c:pt>
                <c:pt idx="5">
                  <c:v>6.6666666666668206E-2</c:v>
                </c:pt>
                <c:pt idx="6">
                  <c:v>0.10000000000000142</c:v>
                </c:pt>
                <c:pt idx="7">
                  <c:v>0.13333333333333641</c:v>
                </c:pt>
                <c:pt idx="8">
                  <c:v>0.16666666666666785</c:v>
                </c:pt>
                <c:pt idx="9">
                  <c:v>0.20000000000000107</c:v>
                </c:pt>
                <c:pt idx="10">
                  <c:v>0.31666666666666821</c:v>
                </c:pt>
                <c:pt idx="11">
                  <c:v>0.41666666666666785</c:v>
                </c:pt>
                <c:pt idx="12">
                  <c:v>0.46666666666666856</c:v>
                </c:pt>
                <c:pt idx="13">
                  <c:v>0.48333333333333428</c:v>
                </c:pt>
                <c:pt idx="14">
                  <c:v>0.56666666666666821</c:v>
                </c:pt>
                <c:pt idx="15">
                  <c:v>0.58333333333333393</c:v>
                </c:pt>
                <c:pt idx="16">
                  <c:v>0.63333333333333641</c:v>
                </c:pt>
                <c:pt idx="17">
                  <c:v>0.66666666666666785</c:v>
                </c:pt>
                <c:pt idx="18">
                  <c:v>0.73333333333333428</c:v>
                </c:pt>
                <c:pt idx="19">
                  <c:v>0.80000000000000249</c:v>
                </c:pt>
                <c:pt idx="20">
                  <c:v>0.83333333333333393</c:v>
                </c:pt>
                <c:pt idx="21">
                  <c:v>0.95000000000000107</c:v>
                </c:pt>
                <c:pt idx="22">
                  <c:v>1.0166666666666693</c:v>
                </c:pt>
                <c:pt idx="23">
                  <c:v>1.1166666666666671</c:v>
                </c:pt>
                <c:pt idx="24">
                  <c:v>1.1833333333333353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662416"/>
        <c:axId val="420669080"/>
      </c:scatterChart>
      <c:valAx>
        <c:axId val="420662416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4111542723826205"/>
              <c:y val="0.7064206478396853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69080"/>
        <c:crosses val="autoZero"/>
        <c:crossBetween val="midCat"/>
        <c:majorUnit val="10"/>
      </c:valAx>
      <c:valAx>
        <c:axId val="420669080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840653251676872E-2"/>
              <c:y val="0.1022313978991389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62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80931175269757949"/>
          <c:y val="0.28185549993202458"/>
          <c:w val="0.18816527200706168"/>
          <c:h val="0.217476376040735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</a:t>
            </a:r>
            <a:r>
              <a:rPr lang="el-GR" b="1">
                <a:latin typeface="Times New Roman" panose="02020603050405020304" pitchFamily="18" charset="0"/>
                <a:cs typeface="Times New Roman" panose="02020603050405020304" pitchFamily="18" charset="0"/>
              </a:rPr>
              <a:t>η</a:t>
            </a:r>
            <a:r>
              <a:rPr lang="uk-UA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ск</a:t>
            </a: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 сонячного колектора впродовж</a:t>
            </a:r>
            <a:r>
              <a:rPr lang="uk-UA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експерименту</a:t>
            </a:r>
            <a:endParaRPr lang="uk-UA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5346795596440419"/>
          <c:y val="2.574921601747216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913212268876111"/>
          <c:y val="0.10141733685478768"/>
          <c:w val="0.82494681260939273"/>
          <c:h val="0.715261977259067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'd5L5x1-V15-Vp5-a70-I300-b30'!$Q$4</c:f>
              <c:strCache>
                <c:ptCount val="1"/>
                <c:pt idx="0">
                  <c:v>ηск (за соняч-ним колек-тором)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0.20307473646632559"/>
                  <c:y val="0.73796182686903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4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l-GR" sz="1400" b="0" i="0" baseline="0">
                        <a:effectLst/>
                      </a:rPr>
                      <a:t>η</a:t>
                    </a:r>
                    <a:r>
                      <a:rPr lang="uk-UA" sz="1400" b="0" i="0" baseline="-25000">
                        <a:effectLst/>
                      </a:rPr>
                      <a:t>ск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1E-07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- 9E-05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+ 0,0129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- 0,0089</a:t>
                    </a:r>
                    <a:endParaRPr lang="en-US" sz="1400" b="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'd5L5x1-V15-Vp5-a70-I300-b30'!$C$5:$C$29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'd5L5x1-V15-Vp5-a70-I300-b30'!$Q$5:$Q$29</c:f>
              <c:numCache>
                <c:formatCode>0.00</c:formatCode>
                <c:ptCount val="25"/>
                <c:pt idx="0">
                  <c:v>4.7496567059924041E-2</c:v>
                </c:pt>
                <c:pt idx="1">
                  <c:v>5.181443679264449E-2</c:v>
                </c:pt>
                <c:pt idx="2">
                  <c:v>6.4768045990805642E-2</c:v>
                </c:pt>
                <c:pt idx="3">
                  <c:v>9.9311003852568677E-2</c:v>
                </c:pt>
                <c:pt idx="4">
                  <c:v>0.21157561690329837</c:v>
                </c:pt>
                <c:pt idx="5">
                  <c:v>0.33247596941946905</c:v>
                </c:pt>
                <c:pt idx="6">
                  <c:v>0.42746910353931716</c:v>
                </c:pt>
                <c:pt idx="7">
                  <c:v>0.5008728889955637</c:v>
                </c:pt>
                <c:pt idx="8">
                  <c:v>0.5397337165900471</c:v>
                </c:pt>
                <c:pt idx="9">
                  <c:v>0.5742766744518103</c:v>
                </c:pt>
                <c:pt idx="10">
                  <c:v>0.56564093498636936</c:v>
                </c:pt>
                <c:pt idx="11">
                  <c:v>0.57859454418453038</c:v>
                </c:pt>
                <c:pt idx="12">
                  <c:v>0.58291241391725079</c:v>
                </c:pt>
                <c:pt idx="13">
                  <c:v>0.56132306525364895</c:v>
                </c:pt>
                <c:pt idx="14">
                  <c:v>0.57427667445180985</c:v>
                </c:pt>
                <c:pt idx="15">
                  <c:v>0.57859454418453038</c:v>
                </c:pt>
                <c:pt idx="16">
                  <c:v>0.58291241391725079</c:v>
                </c:pt>
                <c:pt idx="17">
                  <c:v>0.56995880471908944</c:v>
                </c:pt>
                <c:pt idx="18">
                  <c:v>0.58723028364997121</c:v>
                </c:pt>
                <c:pt idx="19">
                  <c:v>0.58723028364997099</c:v>
                </c:pt>
                <c:pt idx="20">
                  <c:v>0.58723028364997121</c:v>
                </c:pt>
                <c:pt idx="21">
                  <c:v>0.59154815338269162</c:v>
                </c:pt>
                <c:pt idx="22">
                  <c:v>0.58723028364997121</c:v>
                </c:pt>
                <c:pt idx="23">
                  <c:v>0.59154815338269162</c:v>
                </c:pt>
                <c:pt idx="24">
                  <c:v>0.59154815338269162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665552"/>
        <c:axId val="420663984"/>
      </c:scatterChart>
      <c:valAx>
        <c:axId val="420665552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307517974009258"/>
              <c:y val="0.831250789456770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63984"/>
        <c:crosses val="autoZero"/>
        <c:crossBetween val="midCat"/>
        <c:majorUnit val="10"/>
      </c:valAx>
      <c:valAx>
        <c:axId val="420663984"/>
        <c:scaling>
          <c:orientation val="minMax"/>
          <c:max val="0.6500000000000001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ск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6096496860861493E-2"/>
              <c:y val="6.2381555444024586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6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Миттєва потужність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ск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Вт/м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</a:p>
        </c:rich>
      </c:tx>
      <c:layout>
        <c:manualLayout>
          <c:xMode val="edge"/>
          <c:yMode val="edge"/>
          <c:x val="0.38236451469190358"/>
          <c:y val="3.898738589223376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73671508897137"/>
          <c:y val="0.10906787034652685"/>
          <c:w val="0.82330500918219474"/>
          <c:h val="0.731240506443990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'd5L5x1-V15-Vp5-a70-I300-b30'!$M$4</c:f>
              <c:strCache>
                <c:ptCount val="1"/>
                <c:pt idx="0">
                  <c:v>Миттєва потуж-ність СК Qск,  Вт/м2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940667440630964"/>
                  <c:y val="0.7932604969376723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Q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ск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4E-05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- 0,0257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+ 3,8705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- 2,6813</a:t>
                    </a:r>
                    <a:endParaRPr lang="en-US" sz="1400" b="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'd5L5x1-V15-Vp5-a70-I300-b30'!$C$5:$C$29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'd5L5x1-V15-Vp5-a70-I300-b30'!$M$5:$M$29</c:f>
              <c:numCache>
                <c:formatCode>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5.815277777778685</c:v>
                </c:pt>
                <c:pt idx="3">
                  <c:v>11.630555555556132</c:v>
                </c:pt>
                <c:pt idx="4">
                  <c:v>17.4458333333342</c:v>
                </c:pt>
                <c:pt idx="5">
                  <c:v>23.261111111111646</c:v>
                </c:pt>
                <c:pt idx="6">
                  <c:v>34.891666666667156</c:v>
                </c:pt>
                <c:pt idx="7">
                  <c:v>46.522222222223292</c:v>
                </c:pt>
                <c:pt idx="8">
                  <c:v>58.152777777778176</c:v>
                </c:pt>
                <c:pt idx="9">
                  <c:v>69.783333333333672</c:v>
                </c:pt>
                <c:pt idx="10">
                  <c:v>110.4902777777783</c:v>
                </c:pt>
                <c:pt idx="11">
                  <c:v>145.38194444444483</c:v>
                </c:pt>
                <c:pt idx="12">
                  <c:v>162.82777777777841</c:v>
                </c:pt>
                <c:pt idx="13">
                  <c:v>168.64305555555583</c:v>
                </c:pt>
                <c:pt idx="14">
                  <c:v>197.71944444444495</c:v>
                </c:pt>
                <c:pt idx="15">
                  <c:v>203.53472222222237</c:v>
                </c:pt>
                <c:pt idx="16">
                  <c:v>220.98055555555661</c:v>
                </c:pt>
                <c:pt idx="17">
                  <c:v>232.61111111111143</c:v>
                </c:pt>
                <c:pt idx="18">
                  <c:v>255.87222222222252</c:v>
                </c:pt>
                <c:pt idx="19">
                  <c:v>279.13333333333412</c:v>
                </c:pt>
                <c:pt idx="20">
                  <c:v>290.76388888888903</c:v>
                </c:pt>
                <c:pt idx="21">
                  <c:v>331.4708333333337</c:v>
                </c:pt>
                <c:pt idx="22">
                  <c:v>354.73194444444528</c:v>
                </c:pt>
                <c:pt idx="23">
                  <c:v>389.62361111111119</c:v>
                </c:pt>
                <c:pt idx="24">
                  <c:v>412.88472222222288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661632"/>
        <c:axId val="420669472"/>
      </c:scatterChart>
      <c:valAx>
        <c:axId val="420661632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5042312850299149"/>
              <c:y val="0.8536886896368656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69472"/>
        <c:crosses val="autoZero"/>
        <c:crossBetween val="midCat"/>
        <c:majorUnit val="10"/>
      </c:valAx>
      <c:valAx>
        <c:axId val="420669472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ск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Вт/м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7.9907385474749636E-3"/>
              <c:y val="4.396751516416549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6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Питома теплова потужність ССТ </a:t>
            </a:r>
            <a:r>
              <a:rPr lang="en-US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uk-UA" sz="1400" b="1" i="0" baseline="-25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 Дж/м</a:t>
            </a:r>
            <a:r>
              <a:rPr lang="uk-UA" sz="1400" b="1" i="0" baseline="30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 що 5 хвилин</a:t>
            </a:r>
            <a:endParaRPr lang="uk-UA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932669533536873"/>
          <c:y val="2.082658889760712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17594025864589"/>
          <c:y val="0.11442927587260812"/>
          <c:w val="0.80821608698092473"/>
          <c:h val="0.67620876436636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'd5L5x1-V15-Vp5-a70-I300-b30'!$N$4</c:f>
              <c:strCache>
                <c:ptCount val="1"/>
                <c:pt idx="0">
                  <c:v>Накопичення тепла ССТ Qсст, кДж/м2, що 5 хв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'd5L5x1-V15-Vp5-a70-I300-b30'!$C$5:$C$29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'd5L5x1-V15-Vp5-a70-I300-b30'!$N$5:$N$29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5.2337500000008186</c:v>
                </c:pt>
                <c:pt idx="3">
                  <c:v>5.2337499999997021</c:v>
                </c:pt>
                <c:pt idx="4">
                  <c:v>5.2337500000002608</c:v>
                </c:pt>
                <c:pt idx="5">
                  <c:v>5.2337499999997021</c:v>
                </c:pt>
                <c:pt idx="6">
                  <c:v>10.467499999999962</c:v>
                </c:pt>
                <c:pt idx="7">
                  <c:v>10.467500000000522</c:v>
                </c:pt>
                <c:pt idx="8">
                  <c:v>10.467499999999404</c:v>
                </c:pt>
                <c:pt idx="9">
                  <c:v>10.467499999999962</c:v>
                </c:pt>
                <c:pt idx="10">
                  <c:v>36.636250000000153</c:v>
                </c:pt>
                <c:pt idx="11">
                  <c:v>31.402499999999893</c:v>
                </c:pt>
                <c:pt idx="12">
                  <c:v>15.701250000000224</c:v>
                </c:pt>
                <c:pt idx="13">
                  <c:v>5.2337499999997021</c:v>
                </c:pt>
                <c:pt idx="14">
                  <c:v>26.168750000000188</c:v>
                </c:pt>
                <c:pt idx="15">
                  <c:v>5.2337499999997021</c:v>
                </c:pt>
                <c:pt idx="16">
                  <c:v>15.701250000000783</c:v>
                </c:pt>
                <c:pt idx="17">
                  <c:v>10.467499999999404</c:v>
                </c:pt>
                <c:pt idx="18">
                  <c:v>20.934999999999924</c:v>
                </c:pt>
                <c:pt idx="19">
                  <c:v>20.935000000000485</c:v>
                </c:pt>
                <c:pt idx="20">
                  <c:v>10.467499999999404</c:v>
                </c:pt>
                <c:pt idx="21">
                  <c:v>36.636250000000153</c:v>
                </c:pt>
                <c:pt idx="22">
                  <c:v>20.935000000000485</c:v>
                </c:pt>
                <c:pt idx="23">
                  <c:v>31.402499999999332</c:v>
                </c:pt>
                <c:pt idx="24">
                  <c:v>20.935000000000485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663200"/>
        <c:axId val="420663592"/>
      </c:barChart>
      <c:catAx>
        <c:axId val="42066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395414408152164"/>
              <c:y val="0.7960795852560690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63592"/>
        <c:crosses val="autoZero"/>
        <c:auto val="1"/>
        <c:lblAlgn val="ctr"/>
        <c:lblOffset val="100"/>
        <c:noMultiLvlLbl val="0"/>
      </c:catAx>
      <c:valAx>
        <c:axId val="420663592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Дж/м</a:t>
                </a:r>
                <a:r>
                  <a:rPr lang="uk-UA" sz="1400" b="0" i="0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8.5851275946937991E-3"/>
              <c:y val="3.8337430292255836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6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ККД ССТ </a:t>
            </a:r>
            <a:r>
              <a:rPr lang="el-GR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η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 в цілому (що 5 хвилин)</a:t>
            </a:r>
          </a:p>
        </c:rich>
      </c:tx>
      <c:layout>
        <c:manualLayout>
          <c:xMode val="edge"/>
          <c:yMode val="edge"/>
          <c:x val="0.38457240904941487"/>
          <c:y val="3.504179723031842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4340443351794091E-2"/>
          <c:y val="0.11053502662164884"/>
          <c:w val="0.8949297755084048"/>
          <c:h val="0.727625214642504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'd5L5x1-V15-Vp5-a70-I300-b30'!$R$4</c:f>
              <c:strCache>
                <c:ptCount val="1"/>
                <c:pt idx="0">
                  <c:v>ηсст в цілому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invertIfNegative val="0"/>
          <c:cat>
            <c:numRef>
              <c:f>'d5L5x1-V15-Vp5-a70-I300-b30'!$C$5:$C$29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'd5L5x1-V15-Vp5-a70-I300-b30'!$R$5:$R$29</c:f>
              <c:numCache>
                <c:formatCode>0.00</c:formatCode>
                <c:ptCount val="25"/>
                <c:pt idx="0" formatCode="General">
                  <c:v>0</c:v>
                </c:pt>
                <c:pt idx="1">
                  <c:v>0</c:v>
                </c:pt>
                <c:pt idx="2">
                  <c:v>5.8152777777786872E-2</c:v>
                </c:pt>
                <c:pt idx="3">
                  <c:v>5.8152777777774466E-2</c:v>
                </c:pt>
                <c:pt idx="4">
                  <c:v>5.8152777777780676E-2</c:v>
                </c:pt>
                <c:pt idx="5">
                  <c:v>5.8152777777774466E-2</c:v>
                </c:pt>
                <c:pt idx="6">
                  <c:v>0.11630555555555513</c:v>
                </c:pt>
                <c:pt idx="7">
                  <c:v>0.11630555555556135</c:v>
                </c:pt>
                <c:pt idx="8">
                  <c:v>0.11630555555554893</c:v>
                </c:pt>
                <c:pt idx="9">
                  <c:v>0.11630555555555513</c:v>
                </c:pt>
                <c:pt idx="10">
                  <c:v>0.40706944444444615</c:v>
                </c:pt>
                <c:pt idx="11">
                  <c:v>0.34891666666666549</c:v>
                </c:pt>
                <c:pt idx="12">
                  <c:v>0.17445833333333582</c:v>
                </c:pt>
                <c:pt idx="13">
                  <c:v>5.8152777777774466E-2</c:v>
                </c:pt>
                <c:pt idx="14">
                  <c:v>0.29076388888889099</c:v>
                </c:pt>
                <c:pt idx="15">
                  <c:v>5.8152777777774466E-2</c:v>
                </c:pt>
                <c:pt idx="16">
                  <c:v>0.17445833333334204</c:v>
                </c:pt>
                <c:pt idx="17">
                  <c:v>0.11630555555554893</c:v>
                </c:pt>
                <c:pt idx="18">
                  <c:v>0.23261111111111027</c:v>
                </c:pt>
                <c:pt idx="19">
                  <c:v>0.23261111111111649</c:v>
                </c:pt>
                <c:pt idx="20">
                  <c:v>0.11630555555554893</c:v>
                </c:pt>
                <c:pt idx="21">
                  <c:v>0.40706944444444615</c:v>
                </c:pt>
                <c:pt idx="22">
                  <c:v>0.23261111111111649</c:v>
                </c:pt>
                <c:pt idx="23">
                  <c:v>0.34891666666665921</c:v>
                </c:pt>
                <c:pt idx="24">
                  <c:v>0.23261111111111649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0669864"/>
        <c:axId val="420666336"/>
      </c:barChart>
      <c:catAx>
        <c:axId val="420669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5466312780149742"/>
              <c:y val="0.8537004965634207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66336"/>
        <c:crosses val="autoZero"/>
        <c:auto val="1"/>
        <c:lblAlgn val="ctr"/>
        <c:lblOffset val="100"/>
        <c:noMultiLvlLbl val="1"/>
      </c:catAx>
      <c:valAx>
        <c:axId val="420666336"/>
        <c:scaling>
          <c:orientation val="minMax"/>
          <c:max val="0.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478590528882705E-2"/>
              <c:y val="4.33258252527194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69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Накопичення тепла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кДж/м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баком акумулятором</a:t>
            </a:r>
            <a:r>
              <a:rPr lang="uk-UA" sz="1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впродовж експерименту</a:t>
            </a:r>
            <a:endParaRPr lang="uk-UA" sz="14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4154406236031256"/>
          <c:y val="9.096501139703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615420613312418"/>
          <c:y val="0.15199416687666148"/>
          <c:w val="0.83046697688115267"/>
          <c:h val="0.665710834949904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'd5L5x1-V15-Vp5-a70-I300-b30'!$P$4</c:f>
              <c:strCache>
                <c:ptCount val="1"/>
                <c:pt idx="0">
                  <c:v>Q, кДж/м2, кількість ви-промінюван-ня, що надхо-дила з нако-пиченням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53432509696954433"/>
                  <c:y val="0.7104592014195463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Q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сст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-3E-14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- 9E-13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+ 90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- 90</a:t>
                    </a:r>
                    <a:endParaRPr lang="en-US" sz="1400" b="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cat>
            <c:numRef>
              <c:f>'d5L5x1-V15-Vp5-a70-I300-b30'!$C$5:$C$29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'd5L5x1-V15-Vp5-a70-I300-b30'!$P$5:$P$29</c:f>
              <c:numCache>
                <c:formatCode>0</c:formatCode>
                <c:ptCount val="25"/>
                <c:pt idx="0">
                  <c:v>0</c:v>
                </c:pt>
                <c:pt idx="1">
                  <c:v>90</c:v>
                </c:pt>
                <c:pt idx="2">
                  <c:v>180</c:v>
                </c:pt>
                <c:pt idx="3">
                  <c:v>270</c:v>
                </c:pt>
                <c:pt idx="4">
                  <c:v>360</c:v>
                </c:pt>
                <c:pt idx="5">
                  <c:v>450</c:v>
                </c:pt>
                <c:pt idx="6">
                  <c:v>540</c:v>
                </c:pt>
                <c:pt idx="7">
                  <c:v>630</c:v>
                </c:pt>
                <c:pt idx="8">
                  <c:v>720</c:v>
                </c:pt>
                <c:pt idx="9">
                  <c:v>810</c:v>
                </c:pt>
                <c:pt idx="10">
                  <c:v>900</c:v>
                </c:pt>
                <c:pt idx="11">
                  <c:v>990</c:v>
                </c:pt>
                <c:pt idx="12">
                  <c:v>1080</c:v>
                </c:pt>
                <c:pt idx="13">
                  <c:v>1170</c:v>
                </c:pt>
                <c:pt idx="14">
                  <c:v>1260</c:v>
                </c:pt>
                <c:pt idx="15">
                  <c:v>1350</c:v>
                </c:pt>
                <c:pt idx="16">
                  <c:v>1440</c:v>
                </c:pt>
                <c:pt idx="17">
                  <c:v>1530</c:v>
                </c:pt>
                <c:pt idx="18">
                  <c:v>1620</c:v>
                </c:pt>
                <c:pt idx="19">
                  <c:v>1710</c:v>
                </c:pt>
                <c:pt idx="20">
                  <c:v>1800</c:v>
                </c:pt>
                <c:pt idx="21">
                  <c:v>1890</c:v>
                </c:pt>
                <c:pt idx="22">
                  <c:v>1980</c:v>
                </c:pt>
                <c:pt idx="23">
                  <c:v>2070</c:v>
                </c:pt>
                <c:pt idx="24">
                  <c:v>2160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667512"/>
        <c:axId val="420680840"/>
      </c:barChart>
      <c:catAx>
        <c:axId val="420667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579942695179908"/>
              <c:y val="0.853213786570542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80840"/>
        <c:crosses val="autoZero"/>
        <c:auto val="1"/>
        <c:lblAlgn val="ctr"/>
        <c:lblOffset val="100"/>
        <c:noMultiLvlLbl val="0"/>
      </c:catAx>
      <c:valAx>
        <c:axId val="420680840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кДж/м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5210782222892647E-3"/>
              <c:y val="7.942541381529053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22225"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67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ККД ССТ </a:t>
            </a:r>
            <a:r>
              <a:rPr lang="el-GR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η</a:t>
            </a:r>
            <a:r>
              <a:rPr lang="uk-UA" sz="1400" b="1" i="0" u="none" strike="noStrike" baseline="-25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в цілому (за накопиченням теплової енергї в баку акумуляторі)</a:t>
            </a:r>
            <a:endParaRPr lang="uk-UA" sz="14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6636324263228425"/>
          <c:y val="5.527721204632060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8965930538873801E-2"/>
          <c:y val="0.15623852062542198"/>
          <c:w val="0.87689225720062847"/>
          <c:h val="0.683268336273649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'd5L5x1-V15-Vp5-a70-I300-b30'!$S$4</c:f>
              <c:strCache>
                <c:ptCount val="1"/>
                <c:pt idx="0">
                  <c:v>ηсст       (за накопи-ченням)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0.2356272399410359"/>
                  <c:y val="0.7129157853787385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3E-07x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- 5E-05x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+ 0,0064x + 0,1712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'd5L5x1-V15-Vp5-a70-I300-b30'!$C$5:$C$29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'd5L5x1-V15-Vp5-a70-I300-b30'!$S$5:$S$29</c:f>
              <c:numCache>
                <c:formatCode>0.00</c:formatCode>
                <c:ptCount val="25"/>
                <c:pt idx="0" formatCode="General">
                  <c:v>0</c:v>
                </c:pt>
                <c:pt idx="1">
                  <c:v>0</c:v>
                </c:pt>
                <c:pt idx="2">
                  <c:v>2.9076388888893436E-2</c:v>
                </c:pt>
                <c:pt idx="3">
                  <c:v>3.8768518518520451E-2</c:v>
                </c:pt>
                <c:pt idx="4">
                  <c:v>4.361458333333551E-2</c:v>
                </c:pt>
                <c:pt idx="5">
                  <c:v>4.6522222222223304E-2</c:v>
                </c:pt>
                <c:pt idx="6">
                  <c:v>5.8152777777778608E-2</c:v>
                </c:pt>
                <c:pt idx="7">
                  <c:v>6.6460317460318996E-2</c:v>
                </c:pt>
                <c:pt idx="8">
                  <c:v>7.2690972222222747E-2</c:v>
                </c:pt>
                <c:pt idx="9">
                  <c:v>7.7537037037037446E-2</c:v>
                </c:pt>
                <c:pt idx="10">
                  <c:v>0.11049027777777833</c:v>
                </c:pt>
                <c:pt idx="11">
                  <c:v>0.13216540404040442</c:v>
                </c:pt>
                <c:pt idx="12">
                  <c:v>0.13568981481481537</c:v>
                </c:pt>
                <c:pt idx="13">
                  <c:v>0.12972542735042761</c:v>
                </c:pt>
                <c:pt idx="14">
                  <c:v>0.14122817460317499</c:v>
                </c:pt>
                <c:pt idx="15">
                  <c:v>0.13568981481481496</c:v>
                </c:pt>
                <c:pt idx="16">
                  <c:v>0.13811284722222292</c:v>
                </c:pt>
                <c:pt idx="17">
                  <c:v>0.13683006535947737</c:v>
                </c:pt>
                <c:pt idx="18">
                  <c:v>0.14215123456790144</c:v>
                </c:pt>
                <c:pt idx="19">
                  <c:v>0.14691228070175485</c:v>
                </c:pt>
                <c:pt idx="20">
                  <c:v>0.14538194444444455</c:v>
                </c:pt>
                <c:pt idx="21">
                  <c:v>0.15784325396825416</c:v>
                </c:pt>
                <c:pt idx="22">
                  <c:v>0.16124179292929336</c:v>
                </c:pt>
                <c:pt idx="23">
                  <c:v>0.16940157004830925</c:v>
                </c:pt>
                <c:pt idx="24">
                  <c:v>0.17203530092592625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681232"/>
        <c:axId val="420678096"/>
      </c:scatterChart>
      <c:valAx>
        <c:axId val="420681232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482279775662703"/>
              <c:y val="0.8462302854078270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78096"/>
        <c:crosses val="autoZero"/>
        <c:crossBetween val="midCat"/>
      </c:valAx>
      <c:valAx>
        <c:axId val="420678096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75159219596879E-2"/>
              <c:y val="0.1082357560589422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8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Температури теплоносія на вході і виході СК та температура оточуючого середовища впродовж експерименту</a:t>
            </a:r>
          </a:p>
        </c:rich>
      </c:tx>
      <c:layout>
        <c:manualLayout>
          <c:xMode val="edge"/>
          <c:yMode val="edge"/>
          <c:x val="0.12118171607501446"/>
          <c:y val="3.486616609674549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12239915650874"/>
          <c:y val="0.14411720010131038"/>
          <c:w val="0.75368446653038901"/>
          <c:h val="0.624978459081261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'd5L5x1-V15-Vp4-a50-I900-b50'!$D$4</c:f>
              <c:strCache>
                <c:ptCount val="1"/>
                <c:pt idx="0">
                  <c:v>Tin
(287FE6EF05000002)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1003168556516591"/>
                  <c:y val="0.590421430896772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вх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+ 4E-05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+ 0,0116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+ 12,227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'd5L5x1-V15-Vp4-a50-I900-b50'!$C$5:$C$29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'd5L5x1-V15-Vp4-a50-I900-b50'!$D$5:$D$29</c:f>
              <c:numCache>
                <c:formatCode>General</c:formatCode>
                <c:ptCount val="25"/>
                <c:pt idx="0">
                  <c:v>11.05</c:v>
                </c:pt>
                <c:pt idx="1">
                  <c:v>11.3</c:v>
                </c:pt>
                <c:pt idx="2">
                  <c:v>11.6</c:v>
                </c:pt>
                <c:pt idx="3">
                  <c:v>12.05</c:v>
                </c:pt>
                <c:pt idx="4">
                  <c:v>12.3</c:v>
                </c:pt>
                <c:pt idx="5">
                  <c:v>12.6</c:v>
                </c:pt>
                <c:pt idx="6">
                  <c:v>13.05</c:v>
                </c:pt>
                <c:pt idx="7">
                  <c:v>13.3</c:v>
                </c:pt>
                <c:pt idx="8">
                  <c:v>13.55</c:v>
                </c:pt>
                <c:pt idx="9">
                  <c:v>13.7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14.05</c:v>
                </c:pt>
                <c:pt idx="15">
                  <c:v>14.05</c:v>
                </c:pt>
                <c:pt idx="16">
                  <c:v>14.05</c:v>
                </c:pt>
                <c:pt idx="17">
                  <c:v>14.05</c:v>
                </c:pt>
                <c:pt idx="18">
                  <c:v>14.1</c:v>
                </c:pt>
                <c:pt idx="19">
                  <c:v>14.15</c:v>
                </c:pt>
                <c:pt idx="20">
                  <c:v>14.1</c:v>
                </c:pt>
                <c:pt idx="21">
                  <c:v>14.2</c:v>
                </c:pt>
                <c:pt idx="22">
                  <c:v>14.2</c:v>
                </c:pt>
                <c:pt idx="23">
                  <c:v>14.25</c:v>
                </c:pt>
                <c:pt idx="24">
                  <c:v>14.3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'd5L5x1-V15-Vp4-a50-I900-b50'!$E$4</c:f>
              <c:strCache>
                <c:ptCount val="1"/>
                <c:pt idx="0">
                  <c:v>Tout
(283BB0F005000000)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9.9373812614057422E-2"/>
                  <c:y val="0.6700864492848347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вих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= -2E-09x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5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+ 1E-06x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- 0,0003x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+ 0,0213x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- 0,4783x + 11,675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'd5L5x1-V15-Vp4-a50-I900-b50'!$C$5:$C$29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'd5L5x1-V15-Vp4-a50-I900-b50'!$E$5:$E$29</c:f>
              <c:numCache>
                <c:formatCode>General</c:formatCode>
                <c:ptCount val="25"/>
                <c:pt idx="0">
                  <c:v>12.15</c:v>
                </c:pt>
                <c:pt idx="1">
                  <c:v>12.45</c:v>
                </c:pt>
                <c:pt idx="2">
                  <c:v>13</c:v>
                </c:pt>
                <c:pt idx="3">
                  <c:v>15.7</c:v>
                </c:pt>
                <c:pt idx="4">
                  <c:v>20.2</c:v>
                </c:pt>
                <c:pt idx="5">
                  <c:v>23.05</c:v>
                </c:pt>
                <c:pt idx="6">
                  <c:v>25.75</c:v>
                </c:pt>
                <c:pt idx="7">
                  <c:v>29.25</c:v>
                </c:pt>
                <c:pt idx="8">
                  <c:v>31.45</c:v>
                </c:pt>
                <c:pt idx="9">
                  <c:v>34.549999999999997</c:v>
                </c:pt>
                <c:pt idx="10">
                  <c:v>36.299999999999997</c:v>
                </c:pt>
                <c:pt idx="11">
                  <c:v>38.1</c:v>
                </c:pt>
                <c:pt idx="12">
                  <c:v>38.35</c:v>
                </c:pt>
                <c:pt idx="13">
                  <c:v>38.6</c:v>
                </c:pt>
                <c:pt idx="14">
                  <c:v>38.299999999999997</c:v>
                </c:pt>
                <c:pt idx="15">
                  <c:v>39.1</c:v>
                </c:pt>
                <c:pt idx="16">
                  <c:v>39.299999999999997</c:v>
                </c:pt>
                <c:pt idx="17">
                  <c:v>39.700000000000003</c:v>
                </c:pt>
                <c:pt idx="18">
                  <c:v>39.450000000000003</c:v>
                </c:pt>
                <c:pt idx="19">
                  <c:v>39.299999999999997</c:v>
                </c:pt>
                <c:pt idx="20">
                  <c:v>40.15</c:v>
                </c:pt>
                <c:pt idx="21">
                  <c:v>40.049999999999997</c:v>
                </c:pt>
                <c:pt idx="22">
                  <c:v>40.6</c:v>
                </c:pt>
                <c:pt idx="23">
                  <c:v>40.549999999999997</c:v>
                </c:pt>
                <c:pt idx="24">
                  <c:v>40.450000000000003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'd5L5x1-V15-Vp4-a50-I900-b50'!$I$4</c:f>
              <c:strCache>
                <c:ptCount val="1"/>
                <c:pt idx="0">
                  <c:v>Tpov1
(28F24BEF0500007D)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24117661811602698"/>
                  <c:y val="0.3143184594159615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пов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9E-06</a:t>
                    </a:r>
                    <a:r>
                      <a:rPr lang="el-GR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- 0,0016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+ 0,118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+ 14,2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'd5L5x1-V15-Vp4-a50-I900-b50'!$C$5:$C$29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'd5L5x1-V15-Vp4-a50-I900-b50'!$I$5:$I$29</c:f>
              <c:numCache>
                <c:formatCode>General</c:formatCode>
                <c:ptCount val="25"/>
                <c:pt idx="0">
                  <c:v>14.45</c:v>
                </c:pt>
                <c:pt idx="1">
                  <c:v>15.6</c:v>
                </c:pt>
                <c:pt idx="2">
                  <c:v>16.05</c:v>
                </c:pt>
                <c:pt idx="3">
                  <c:v>16.399999999999999</c:v>
                </c:pt>
                <c:pt idx="4">
                  <c:v>16.55</c:v>
                </c:pt>
                <c:pt idx="5">
                  <c:v>16.75</c:v>
                </c:pt>
                <c:pt idx="6">
                  <c:v>17.3</c:v>
                </c:pt>
                <c:pt idx="7">
                  <c:v>17.399999999999999</c:v>
                </c:pt>
                <c:pt idx="8">
                  <c:v>17.399999999999999</c:v>
                </c:pt>
                <c:pt idx="9">
                  <c:v>17.55</c:v>
                </c:pt>
                <c:pt idx="10">
                  <c:v>17.5</c:v>
                </c:pt>
                <c:pt idx="11">
                  <c:v>17.45</c:v>
                </c:pt>
                <c:pt idx="12">
                  <c:v>17.649999999999999</c:v>
                </c:pt>
                <c:pt idx="13">
                  <c:v>18.05</c:v>
                </c:pt>
                <c:pt idx="14">
                  <c:v>18.149999999999999</c:v>
                </c:pt>
                <c:pt idx="15">
                  <c:v>18.2</c:v>
                </c:pt>
                <c:pt idx="16">
                  <c:v>18.25</c:v>
                </c:pt>
                <c:pt idx="17">
                  <c:v>18.399999999999999</c:v>
                </c:pt>
                <c:pt idx="18">
                  <c:v>18.600000000000001</c:v>
                </c:pt>
                <c:pt idx="19">
                  <c:v>18.7</c:v>
                </c:pt>
                <c:pt idx="20">
                  <c:v>18.75</c:v>
                </c:pt>
                <c:pt idx="21">
                  <c:v>19.05</c:v>
                </c:pt>
                <c:pt idx="22">
                  <c:v>19.05</c:v>
                </c:pt>
                <c:pt idx="23">
                  <c:v>19.05</c:v>
                </c:pt>
                <c:pt idx="24">
                  <c:v>19.2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763488"/>
        <c:axId val="602766232"/>
      </c:scatterChart>
      <c:valAx>
        <c:axId val="602763488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</a:p>
            </c:rich>
          </c:tx>
          <c:layout>
            <c:manualLayout>
              <c:xMode val="edge"/>
              <c:yMode val="edge"/>
              <c:x val="0.88651271229706274"/>
              <c:y val="0.739191662638689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602766232"/>
        <c:crosses val="autoZero"/>
        <c:crossBetween val="midCat"/>
        <c:majorUnit val="10"/>
      </c:valAx>
      <c:valAx>
        <c:axId val="602766232"/>
        <c:scaling>
          <c:orientation val="minMax"/>
          <c:max val="42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6.0455527236524156E-2"/>
              <c:y val="8.261202063859070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602763488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6782235021077738"/>
          <c:y val="0.29106641553932172"/>
          <c:w val="0.23217764978922251"/>
          <c:h val="0.269285400869738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коефіцієнта тепловтрат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K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к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Вт/(м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К),</a:t>
            </a:r>
            <a:r>
              <a:rPr lang="uk-UA" sz="1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сонячного колектора впродовж експерименту</a:t>
            </a:r>
            <a:endParaRPr lang="uk-UA" sz="14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5416202339624843"/>
          <c:y val="3.651767875639413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0863599677159"/>
          <c:y val="0.1459162622607946"/>
          <c:w val="0.83319468469593538"/>
          <c:h val="0.692799802903981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'd5L5x1-V15-Vp5-a70-I300-b30'!$AC$4</c:f>
              <c:strCache>
                <c:ptCount val="1"/>
                <c:pt idx="0">
                  <c:v>Kк', Вт/(м2К)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8.3892150574769356E-2"/>
                  <c:y val="0.745303294234095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uk-UA"/>
                </a:p>
              </c:txPr>
            </c:trendlineLbl>
          </c:trendline>
          <c:xVal>
            <c:numRef>
              <c:f>'d5L5x1-V15-Vp5-a70-I300-b30'!$C$5:$C$29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'd5L5x1-V15-Vp5-a70-I300-b30'!$AC$5:$AC$29</c:f>
              <c:numCache>
                <c:formatCode>0.000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1.9965277777778516</c:v>
                </c:pt>
                <c:pt idx="12">
                  <c:v>5.6217732884400791</c:v>
                </c:pt>
                <c:pt idx="13">
                  <c:v>7.3137077294686623</c:v>
                </c:pt>
                <c:pt idx="14">
                  <c:v>14.757516339869399</c:v>
                </c:pt>
                <c:pt idx="15">
                  <c:v>15.229938271604972</c:v>
                </c:pt>
                <c:pt idx="16">
                  <c:v>19.765644955300363</c:v>
                </c:pt>
                <c:pt idx="17">
                  <c:v>21.935081148564368</c:v>
                </c:pt>
                <c:pt idx="18">
                  <c:v>29.481029810298164</c:v>
                </c:pt>
                <c:pt idx="19">
                  <c:v>36.03333333333353</c:v>
                </c:pt>
                <c:pt idx="20">
                  <c:v>39.939458689458704</c:v>
                </c:pt>
                <c:pt idx="21">
                  <c:v>50.377136752136863</c:v>
                </c:pt>
                <c:pt idx="22">
                  <c:v>57.073232323232517</c:v>
                </c:pt>
                <c:pt idx="23">
                  <c:v>64.461673699015506</c:v>
                </c:pt>
                <c:pt idx="24">
                  <c:v>71.252492877493069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678880"/>
        <c:axId val="420681624"/>
      </c:scatterChart>
      <c:valAx>
        <c:axId val="420678880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569667849136763"/>
              <c:y val="0.8536602096707345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81624"/>
        <c:crosses val="autoZero"/>
        <c:crossBetween val="midCat"/>
        <c:majorUnit val="10"/>
      </c:valAx>
      <c:valAx>
        <c:axId val="420681624"/>
        <c:scaling>
          <c:orientation val="minMax"/>
          <c:max val="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Вт/(м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К)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6.7319189029117453E-3"/>
              <c:y val="7.0038796852792573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7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розрахункової інтенсивності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I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ск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Вт/м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сонячного колектора впродовж експерименту</a:t>
            </a:r>
          </a:p>
        </c:rich>
      </c:tx>
      <c:layout>
        <c:manualLayout>
          <c:xMode val="edge"/>
          <c:yMode val="edge"/>
          <c:x val="0.17783594312008602"/>
          <c:y val="4.39585492801874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11799330796509"/>
          <c:y val="0.15820194802586102"/>
          <c:w val="0.85104536239641304"/>
          <c:h val="0.679288014233619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'd5L5x1-V15-Vp5-a70-I300-b30'!$AD$4</c:f>
              <c:strCache>
                <c:ptCount val="1"/>
                <c:pt idx="0">
                  <c:v>I', Вт/м2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7297725370965614"/>
                  <c:y val="0.743816266647714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uk-UA"/>
                </a:p>
              </c:txPr>
            </c:trendlineLbl>
          </c:trendline>
          <c:xVal>
            <c:numRef>
              <c:f>'d5L5x1-V15-Vp5-a70-I300-b30'!$C$5:$C$29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'd5L5x1-V15-Vp5-a70-I300-b30'!$AD$5:$AD$29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0.27160493827396848</c:v>
                </c:pt>
                <c:pt idx="8">
                  <c:v>33.228395061729309</c:v>
                </c:pt>
                <c:pt idx="9">
                  <c:v>59.074074074074787</c:v>
                </c:pt>
                <c:pt idx="10">
                  <c:v>151.31172839506289</c:v>
                </c:pt>
                <c:pt idx="11">
                  <c:v>230.62654320987741</c:v>
                </c:pt>
                <c:pt idx="12">
                  <c:v>273.83950617284086</c:v>
                </c:pt>
                <c:pt idx="13">
                  <c:v>292.98456790123521</c:v>
                </c:pt>
                <c:pt idx="14">
                  <c:v>363.8209876543221</c:v>
                </c:pt>
                <c:pt idx="15">
                  <c:v>372.29938271604971</c:v>
                </c:pt>
                <c:pt idx="16">
                  <c:v>413.73456790123686</c:v>
                </c:pt>
                <c:pt idx="17">
                  <c:v>437.80246913580316</c:v>
                </c:pt>
                <c:pt idx="18">
                  <c:v>495.71604938271668</c:v>
                </c:pt>
                <c:pt idx="19">
                  <c:v>549.18518518518692</c:v>
                </c:pt>
                <c:pt idx="20">
                  <c:v>576.80864197530889</c:v>
                </c:pt>
                <c:pt idx="21">
                  <c:v>667.26851851851939</c:v>
                </c:pt>
                <c:pt idx="22">
                  <c:v>719.84876543210055</c:v>
                </c:pt>
                <c:pt idx="23">
                  <c:v>795.6080246913582</c:v>
                </c:pt>
                <c:pt idx="24">
                  <c:v>848.1882716049397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675744"/>
        <c:axId val="420682408"/>
      </c:scatterChart>
      <c:valAx>
        <c:axId val="420675744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5032484334022937"/>
              <c:y val="0.856041866076183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82408"/>
        <c:crosses val="autoZero"/>
        <c:crossBetween val="midCat"/>
        <c:majorUnit val="10"/>
      </c:valAx>
      <c:valAx>
        <c:axId val="420682408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ск</a:t>
                </a: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Вт/м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2674810295951528E-3"/>
              <c:y val="8.2811907251845354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7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Температури теплоносія на вході і виході СК та температура оточуючого середовища впродовж експерименту</a:t>
            </a:r>
          </a:p>
        </c:rich>
      </c:tx>
      <c:layout>
        <c:manualLayout>
          <c:xMode val="edge"/>
          <c:yMode val="edge"/>
          <c:x val="0.12118171607501446"/>
          <c:y val="3.486616609674549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12239915650874"/>
          <c:y val="0.14411720010131038"/>
          <c:w val="0.75368446653038901"/>
          <c:h val="0.624978459081261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'd5L5x1-V15-Vp3-a70-I300-b30'!$D$4</c:f>
              <c:strCache>
                <c:ptCount val="1"/>
                <c:pt idx="0">
                  <c:v>tвих,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5681285044233939"/>
                  <c:y val="0.4305429161625942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вх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+ 4E-05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+ 0,0116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+ 12,227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'd5L5x1-V15-Vp3-a70-I300-b30'!$C$5:$C$29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50.017000000000003</c:v>
                </c:pt>
                <c:pt idx="11">
                  <c:v>55.017000000000003</c:v>
                </c:pt>
                <c:pt idx="12">
                  <c:v>60.017000000000003</c:v>
                </c:pt>
                <c:pt idx="13">
                  <c:v>65.016999999999996</c:v>
                </c:pt>
                <c:pt idx="14">
                  <c:v>70.016999999999996</c:v>
                </c:pt>
                <c:pt idx="15">
                  <c:v>75.016999999999996</c:v>
                </c:pt>
                <c:pt idx="16">
                  <c:v>80.016999999999996</c:v>
                </c:pt>
                <c:pt idx="17">
                  <c:v>85.016999999999996</c:v>
                </c:pt>
                <c:pt idx="18">
                  <c:v>90.016999999999996</c:v>
                </c:pt>
                <c:pt idx="19">
                  <c:v>95.016999999999996</c:v>
                </c:pt>
                <c:pt idx="20">
                  <c:v>100.017</c:v>
                </c:pt>
                <c:pt idx="21">
                  <c:v>105.017</c:v>
                </c:pt>
                <c:pt idx="22">
                  <c:v>110.017</c:v>
                </c:pt>
                <c:pt idx="23">
                  <c:v>115.017</c:v>
                </c:pt>
                <c:pt idx="24">
                  <c:v>120.017</c:v>
                </c:pt>
              </c:numCache>
            </c:numRef>
          </c:xVal>
          <c:yVal>
            <c:numRef>
              <c:f>'d5L5x1-V15-Vp3-a70-I300-b30'!$D$5:$D$29</c:f>
              <c:numCache>
                <c:formatCode>General</c:formatCode>
                <c:ptCount val="25"/>
                <c:pt idx="0">
                  <c:v>11.5</c:v>
                </c:pt>
                <c:pt idx="1">
                  <c:v>12</c:v>
                </c:pt>
                <c:pt idx="2">
                  <c:v>12.3</c:v>
                </c:pt>
                <c:pt idx="3">
                  <c:v>12.65</c:v>
                </c:pt>
                <c:pt idx="4">
                  <c:v>13.1</c:v>
                </c:pt>
                <c:pt idx="5">
                  <c:v>13.4</c:v>
                </c:pt>
                <c:pt idx="6">
                  <c:v>13.7</c:v>
                </c:pt>
                <c:pt idx="7">
                  <c:v>14.15</c:v>
                </c:pt>
                <c:pt idx="8">
                  <c:v>14.45</c:v>
                </c:pt>
                <c:pt idx="9">
                  <c:v>14.7</c:v>
                </c:pt>
                <c:pt idx="10">
                  <c:v>15.15</c:v>
                </c:pt>
                <c:pt idx="11">
                  <c:v>15.4</c:v>
                </c:pt>
                <c:pt idx="12">
                  <c:v>15.6</c:v>
                </c:pt>
                <c:pt idx="13">
                  <c:v>16.05</c:v>
                </c:pt>
                <c:pt idx="14">
                  <c:v>16.2</c:v>
                </c:pt>
                <c:pt idx="15">
                  <c:v>16.45</c:v>
                </c:pt>
                <c:pt idx="16">
                  <c:v>16.649999999999999</c:v>
                </c:pt>
                <c:pt idx="17">
                  <c:v>17.05</c:v>
                </c:pt>
                <c:pt idx="18">
                  <c:v>17.25</c:v>
                </c:pt>
                <c:pt idx="19">
                  <c:v>17.45</c:v>
                </c:pt>
                <c:pt idx="20">
                  <c:v>17.649999999999999</c:v>
                </c:pt>
                <c:pt idx="21">
                  <c:v>18.05</c:v>
                </c:pt>
                <c:pt idx="22">
                  <c:v>18.25</c:v>
                </c:pt>
                <c:pt idx="23">
                  <c:v>18.399999999999999</c:v>
                </c:pt>
                <c:pt idx="24">
                  <c:v>18.649999999999999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'd5L5x1-V15-Vp3-a70-I300-b30'!$E$4</c:f>
              <c:strCache>
                <c:ptCount val="1"/>
                <c:pt idx="0">
                  <c:v>tвх,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-5.1813122233924834E-2"/>
                  <c:y val="0.7335308825353794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вих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= -2E-09x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5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+ 1E-06x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- 0,0003x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+ 0,0213x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- 0,4783x + 11,675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'd5L5x1-V15-Vp3-a70-I300-b30'!$C$5:$C$29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50.017000000000003</c:v>
                </c:pt>
                <c:pt idx="11">
                  <c:v>55.017000000000003</c:v>
                </c:pt>
                <c:pt idx="12">
                  <c:v>60.017000000000003</c:v>
                </c:pt>
                <c:pt idx="13">
                  <c:v>65.016999999999996</c:v>
                </c:pt>
                <c:pt idx="14">
                  <c:v>70.016999999999996</c:v>
                </c:pt>
                <c:pt idx="15">
                  <c:v>75.016999999999996</c:v>
                </c:pt>
                <c:pt idx="16">
                  <c:v>80.016999999999996</c:v>
                </c:pt>
                <c:pt idx="17">
                  <c:v>85.016999999999996</c:v>
                </c:pt>
                <c:pt idx="18">
                  <c:v>90.016999999999996</c:v>
                </c:pt>
                <c:pt idx="19">
                  <c:v>95.016999999999996</c:v>
                </c:pt>
                <c:pt idx="20">
                  <c:v>100.017</c:v>
                </c:pt>
                <c:pt idx="21">
                  <c:v>105.017</c:v>
                </c:pt>
                <c:pt idx="22">
                  <c:v>110.017</c:v>
                </c:pt>
                <c:pt idx="23">
                  <c:v>115.017</c:v>
                </c:pt>
                <c:pt idx="24">
                  <c:v>120.017</c:v>
                </c:pt>
              </c:numCache>
            </c:numRef>
          </c:xVal>
          <c:yVal>
            <c:numRef>
              <c:f>'d5L5x1-V15-Vp3-a70-I300-b30'!$E$5:$E$29</c:f>
              <c:numCache>
                <c:formatCode>General</c:formatCode>
                <c:ptCount val="25"/>
                <c:pt idx="0">
                  <c:v>12.15</c:v>
                </c:pt>
                <c:pt idx="1">
                  <c:v>12.45</c:v>
                </c:pt>
                <c:pt idx="2">
                  <c:v>13.05</c:v>
                </c:pt>
                <c:pt idx="3">
                  <c:v>13.35</c:v>
                </c:pt>
                <c:pt idx="4">
                  <c:v>14.05</c:v>
                </c:pt>
                <c:pt idx="5">
                  <c:v>15.2</c:v>
                </c:pt>
                <c:pt idx="6">
                  <c:v>16.55</c:v>
                </c:pt>
                <c:pt idx="7">
                  <c:v>18</c:v>
                </c:pt>
                <c:pt idx="8">
                  <c:v>19.05</c:v>
                </c:pt>
                <c:pt idx="9">
                  <c:v>20.05</c:v>
                </c:pt>
                <c:pt idx="10">
                  <c:v>20.7</c:v>
                </c:pt>
                <c:pt idx="11">
                  <c:v>21.35</c:v>
                </c:pt>
                <c:pt idx="12">
                  <c:v>21.6</c:v>
                </c:pt>
                <c:pt idx="13">
                  <c:v>22</c:v>
                </c:pt>
                <c:pt idx="14">
                  <c:v>22.1</c:v>
                </c:pt>
                <c:pt idx="15">
                  <c:v>22.25</c:v>
                </c:pt>
                <c:pt idx="16">
                  <c:v>22.4</c:v>
                </c:pt>
                <c:pt idx="17">
                  <c:v>22.55</c:v>
                </c:pt>
                <c:pt idx="18">
                  <c:v>22.75</c:v>
                </c:pt>
                <c:pt idx="19">
                  <c:v>23.2</c:v>
                </c:pt>
                <c:pt idx="20">
                  <c:v>23.4</c:v>
                </c:pt>
                <c:pt idx="21">
                  <c:v>23.65</c:v>
                </c:pt>
                <c:pt idx="22">
                  <c:v>24.05</c:v>
                </c:pt>
                <c:pt idx="23">
                  <c:v>24.3</c:v>
                </c:pt>
                <c:pt idx="24">
                  <c:v>24.5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'd5L5x1-V15-Vp3-a70-I300-b30'!$I$4</c:f>
              <c:strCache>
                <c:ptCount val="1"/>
                <c:pt idx="0">
                  <c:v>tпов,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6910928831557809"/>
                  <c:y val="0.7617331207762536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пов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9E-06</a:t>
                    </a:r>
                    <a:r>
                      <a:rPr lang="el-GR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- 0,0016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+ 0,118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+ 14,2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'd5L5x1-V15-Vp3-a70-I300-b30'!$C$5:$C$29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50.017000000000003</c:v>
                </c:pt>
                <c:pt idx="11">
                  <c:v>55.017000000000003</c:v>
                </c:pt>
                <c:pt idx="12">
                  <c:v>60.017000000000003</c:v>
                </c:pt>
                <c:pt idx="13">
                  <c:v>65.016999999999996</c:v>
                </c:pt>
                <c:pt idx="14">
                  <c:v>70.016999999999996</c:v>
                </c:pt>
                <c:pt idx="15">
                  <c:v>75.016999999999996</c:v>
                </c:pt>
                <c:pt idx="16">
                  <c:v>80.016999999999996</c:v>
                </c:pt>
                <c:pt idx="17">
                  <c:v>85.016999999999996</c:v>
                </c:pt>
                <c:pt idx="18">
                  <c:v>90.016999999999996</c:v>
                </c:pt>
                <c:pt idx="19">
                  <c:v>95.016999999999996</c:v>
                </c:pt>
                <c:pt idx="20">
                  <c:v>100.017</c:v>
                </c:pt>
                <c:pt idx="21">
                  <c:v>105.017</c:v>
                </c:pt>
                <c:pt idx="22">
                  <c:v>110.017</c:v>
                </c:pt>
                <c:pt idx="23">
                  <c:v>115.017</c:v>
                </c:pt>
                <c:pt idx="24">
                  <c:v>120.017</c:v>
                </c:pt>
              </c:numCache>
            </c:numRef>
          </c:xVal>
          <c:yVal>
            <c:numRef>
              <c:f>'d5L5x1-V15-Vp3-a70-I300-b30'!$I$5:$I$29</c:f>
              <c:numCache>
                <c:formatCode>General</c:formatCode>
                <c:ptCount val="25"/>
                <c:pt idx="0">
                  <c:v>15.2</c:v>
                </c:pt>
                <c:pt idx="1">
                  <c:v>16.350000000000001</c:v>
                </c:pt>
                <c:pt idx="2">
                  <c:v>17.25</c:v>
                </c:pt>
                <c:pt idx="3">
                  <c:v>18.25</c:v>
                </c:pt>
                <c:pt idx="4">
                  <c:v>17.5</c:v>
                </c:pt>
                <c:pt idx="5">
                  <c:v>17.600000000000001</c:v>
                </c:pt>
                <c:pt idx="6">
                  <c:v>18.149999999999999</c:v>
                </c:pt>
                <c:pt idx="7">
                  <c:v>18.399999999999999</c:v>
                </c:pt>
                <c:pt idx="8">
                  <c:v>18.350000000000001</c:v>
                </c:pt>
                <c:pt idx="9">
                  <c:v>18.600000000000001</c:v>
                </c:pt>
                <c:pt idx="10">
                  <c:v>18.7</c:v>
                </c:pt>
                <c:pt idx="11">
                  <c:v>19.3</c:v>
                </c:pt>
                <c:pt idx="12">
                  <c:v>19.05</c:v>
                </c:pt>
                <c:pt idx="13">
                  <c:v>19.600000000000001</c:v>
                </c:pt>
                <c:pt idx="14">
                  <c:v>20</c:v>
                </c:pt>
                <c:pt idx="15">
                  <c:v>20.65</c:v>
                </c:pt>
                <c:pt idx="16">
                  <c:v>20.25</c:v>
                </c:pt>
                <c:pt idx="17">
                  <c:v>20.75</c:v>
                </c:pt>
                <c:pt idx="18">
                  <c:v>21.3</c:v>
                </c:pt>
                <c:pt idx="19">
                  <c:v>21.4</c:v>
                </c:pt>
                <c:pt idx="20">
                  <c:v>21.5</c:v>
                </c:pt>
                <c:pt idx="21">
                  <c:v>21.75</c:v>
                </c:pt>
                <c:pt idx="22">
                  <c:v>22.15</c:v>
                </c:pt>
                <c:pt idx="23">
                  <c:v>22.35</c:v>
                </c:pt>
                <c:pt idx="24">
                  <c:v>22.55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682800"/>
        <c:axId val="420672608"/>
      </c:scatterChart>
      <c:valAx>
        <c:axId val="420682800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</a:p>
            </c:rich>
          </c:tx>
          <c:layout>
            <c:manualLayout>
              <c:xMode val="edge"/>
              <c:yMode val="edge"/>
              <c:x val="0.88651271229706274"/>
              <c:y val="0.739191662638689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72608"/>
        <c:crosses val="autoZero"/>
        <c:crossBetween val="midCat"/>
        <c:majorUnit val="10"/>
      </c:valAx>
      <c:valAx>
        <c:axId val="420672608"/>
        <c:scaling>
          <c:orientation val="minMax"/>
          <c:max val="25"/>
          <c:min val="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6.0455527236524156E-2"/>
              <c:y val="8.261202063859070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82800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8744483253458961"/>
          <c:y val="0.29106641553932172"/>
          <c:w val="0.11255530438082048"/>
          <c:h val="0.2798595602431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температури в баку</a:t>
            </a:r>
            <a:r>
              <a:rPr lang="uk-UA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акамуляторі залежно від часу нагріву</a:t>
            </a:r>
            <a:endParaRPr lang="uk-UA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6398019877986603"/>
          <c:y val="2.687987422183542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4206667833502762E-2"/>
          <c:y val="0.12496938913953974"/>
          <c:w val="0.69130867318946176"/>
          <c:h val="0.623180123581792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'd5L5x1-V15-Vp3-a70-I300-b30'!$F$4</c:f>
              <c:strCache>
                <c:ptCount val="1"/>
                <c:pt idx="0">
                  <c:v>tбак1,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6573025046771689"/>
                  <c:y val="0.4276000119293095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бак1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= 1E-06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+ 0,0002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- 0,0011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+ 12,03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'd5L5x1-V15-Vp3-a70-I300-b30'!$C$5:$C$29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50.017000000000003</c:v>
                </c:pt>
                <c:pt idx="11">
                  <c:v>55.017000000000003</c:v>
                </c:pt>
                <c:pt idx="12">
                  <c:v>60.017000000000003</c:v>
                </c:pt>
                <c:pt idx="13">
                  <c:v>65.016999999999996</c:v>
                </c:pt>
                <c:pt idx="14">
                  <c:v>70.016999999999996</c:v>
                </c:pt>
                <c:pt idx="15">
                  <c:v>75.016999999999996</c:v>
                </c:pt>
                <c:pt idx="16">
                  <c:v>80.016999999999996</c:v>
                </c:pt>
                <c:pt idx="17">
                  <c:v>85.016999999999996</c:v>
                </c:pt>
                <c:pt idx="18">
                  <c:v>90.016999999999996</c:v>
                </c:pt>
                <c:pt idx="19">
                  <c:v>95.016999999999996</c:v>
                </c:pt>
                <c:pt idx="20">
                  <c:v>100.017</c:v>
                </c:pt>
                <c:pt idx="21">
                  <c:v>105.017</c:v>
                </c:pt>
                <c:pt idx="22">
                  <c:v>110.017</c:v>
                </c:pt>
                <c:pt idx="23">
                  <c:v>115.017</c:v>
                </c:pt>
                <c:pt idx="24">
                  <c:v>120.017</c:v>
                </c:pt>
              </c:numCache>
            </c:numRef>
          </c:xVal>
          <c:yVal>
            <c:numRef>
              <c:f>'d5L5x1-V15-Vp3-a70-I300-b30'!$F$5:$F$29</c:f>
              <c:numCache>
                <c:formatCode>General</c:formatCode>
                <c:ptCount val="25"/>
                <c:pt idx="0">
                  <c:v>10.7</c:v>
                </c:pt>
                <c:pt idx="1">
                  <c:v>10.7</c:v>
                </c:pt>
                <c:pt idx="2">
                  <c:v>10.75</c:v>
                </c:pt>
                <c:pt idx="3">
                  <c:v>10.75</c:v>
                </c:pt>
                <c:pt idx="4">
                  <c:v>10.75</c:v>
                </c:pt>
                <c:pt idx="5">
                  <c:v>10.75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11.05</c:v>
                </c:pt>
                <c:pt idx="11">
                  <c:v>11.05</c:v>
                </c:pt>
                <c:pt idx="12">
                  <c:v>11.1</c:v>
                </c:pt>
                <c:pt idx="13">
                  <c:v>11.1</c:v>
                </c:pt>
                <c:pt idx="14">
                  <c:v>11.1</c:v>
                </c:pt>
                <c:pt idx="15">
                  <c:v>11.1</c:v>
                </c:pt>
                <c:pt idx="16">
                  <c:v>11.15</c:v>
                </c:pt>
                <c:pt idx="17">
                  <c:v>11.15</c:v>
                </c:pt>
                <c:pt idx="18">
                  <c:v>11.2</c:v>
                </c:pt>
                <c:pt idx="19">
                  <c:v>11.2</c:v>
                </c:pt>
                <c:pt idx="20">
                  <c:v>11.2</c:v>
                </c:pt>
                <c:pt idx="21">
                  <c:v>11.25</c:v>
                </c:pt>
                <c:pt idx="22">
                  <c:v>11.25</c:v>
                </c:pt>
                <c:pt idx="23">
                  <c:v>11.3</c:v>
                </c:pt>
                <c:pt idx="24">
                  <c:v>11.3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'd5L5x1-V15-Vp3-a70-I300-b30'!$G$4</c:f>
              <c:strCache>
                <c:ptCount val="1"/>
                <c:pt idx="0">
                  <c:v>tбак2,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6225354743868897"/>
                  <c:y val="0.6102446726601645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бак2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-3E-06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+ 0,0035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+ 12,16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'd5L5x1-V15-Vp3-a70-I300-b30'!$C$5:$C$29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50.017000000000003</c:v>
                </c:pt>
                <c:pt idx="11">
                  <c:v>55.017000000000003</c:v>
                </c:pt>
                <c:pt idx="12">
                  <c:v>60.017000000000003</c:v>
                </c:pt>
                <c:pt idx="13">
                  <c:v>65.016999999999996</c:v>
                </c:pt>
                <c:pt idx="14">
                  <c:v>70.016999999999996</c:v>
                </c:pt>
                <c:pt idx="15">
                  <c:v>75.016999999999996</c:v>
                </c:pt>
                <c:pt idx="16">
                  <c:v>80.016999999999996</c:v>
                </c:pt>
                <c:pt idx="17">
                  <c:v>85.016999999999996</c:v>
                </c:pt>
                <c:pt idx="18">
                  <c:v>90.016999999999996</c:v>
                </c:pt>
                <c:pt idx="19">
                  <c:v>95.016999999999996</c:v>
                </c:pt>
                <c:pt idx="20">
                  <c:v>100.017</c:v>
                </c:pt>
                <c:pt idx="21">
                  <c:v>105.017</c:v>
                </c:pt>
                <c:pt idx="22">
                  <c:v>110.017</c:v>
                </c:pt>
                <c:pt idx="23">
                  <c:v>115.017</c:v>
                </c:pt>
                <c:pt idx="24">
                  <c:v>120.017</c:v>
                </c:pt>
              </c:numCache>
            </c:numRef>
          </c:xVal>
          <c:yVal>
            <c:numRef>
              <c:f>'d5L5x1-V15-Vp3-a70-I300-b30'!$G$5:$G$29</c:f>
              <c:numCache>
                <c:formatCode>General</c:formatCode>
                <c:ptCount val="25"/>
                <c:pt idx="0">
                  <c:v>11.2</c:v>
                </c:pt>
                <c:pt idx="1">
                  <c:v>11.2</c:v>
                </c:pt>
                <c:pt idx="2">
                  <c:v>11.2</c:v>
                </c:pt>
                <c:pt idx="3">
                  <c:v>11.2</c:v>
                </c:pt>
                <c:pt idx="4">
                  <c:v>11.2</c:v>
                </c:pt>
                <c:pt idx="5">
                  <c:v>11.2</c:v>
                </c:pt>
                <c:pt idx="6">
                  <c:v>11.2</c:v>
                </c:pt>
                <c:pt idx="7">
                  <c:v>11.25</c:v>
                </c:pt>
                <c:pt idx="8">
                  <c:v>11.25</c:v>
                </c:pt>
                <c:pt idx="9">
                  <c:v>11.25</c:v>
                </c:pt>
                <c:pt idx="10">
                  <c:v>11.3</c:v>
                </c:pt>
                <c:pt idx="11">
                  <c:v>11.3</c:v>
                </c:pt>
                <c:pt idx="12">
                  <c:v>11.35</c:v>
                </c:pt>
                <c:pt idx="13">
                  <c:v>11.35</c:v>
                </c:pt>
                <c:pt idx="14">
                  <c:v>11.35</c:v>
                </c:pt>
                <c:pt idx="15">
                  <c:v>11.4</c:v>
                </c:pt>
                <c:pt idx="16">
                  <c:v>11.4</c:v>
                </c:pt>
                <c:pt idx="17">
                  <c:v>11.45</c:v>
                </c:pt>
                <c:pt idx="18">
                  <c:v>11.45</c:v>
                </c:pt>
                <c:pt idx="19">
                  <c:v>11.5</c:v>
                </c:pt>
                <c:pt idx="20">
                  <c:v>11.5</c:v>
                </c:pt>
                <c:pt idx="21">
                  <c:v>11.55</c:v>
                </c:pt>
                <c:pt idx="22">
                  <c:v>11.6</c:v>
                </c:pt>
                <c:pt idx="23">
                  <c:v>11.6</c:v>
                </c:pt>
                <c:pt idx="24">
                  <c:v>11.65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'd5L5x1-V15-Vp3-a70-I300-b30'!$H$4</c:f>
              <c:strCache>
                <c:ptCount val="1"/>
                <c:pt idx="0">
                  <c:v>tбак3,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1.7035362734589218E-2"/>
                  <c:y val="0.754914875048526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бак3</a:t>
                    </a:r>
                    <a:r>
                      <a:rPr lang="en-US" baseline="0"/>
                      <a:t> = -9E-12x</a:t>
                    </a:r>
                    <a:r>
                      <a:rPr lang="en-US" baseline="30000"/>
                      <a:t>6</a:t>
                    </a:r>
                    <a:r>
                      <a:rPr lang="en-US" baseline="0"/>
                      <a:t> + 3E-09x</a:t>
                    </a:r>
                    <a:r>
                      <a:rPr lang="en-US" baseline="30000"/>
                      <a:t>5</a:t>
                    </a:r>
                    <a:r>
                      <a:rPr lang="en-US" baseline="0"/>
                      <a:t> - 4E-07x</a:t>
                    </a:r>
                    <a:r>
                      <a:rPr lang="en-US" baseline="30000"/>
                      <a:t>4</a:t>
                    </a:r>
                    <a:r>
                      <a:rPr lang="en-US" baseline="0"/>
                      <a:t> + 3E-05x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- 0,0007x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+ 0,01x + 12,104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'd5L5x1-V15-Vp3-a70-I300-b30'!$C$5:$C$29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50.017000000000003</c:v>
                </c:pt>
                <c:pt idx="11">
                  <c:v>55.017000000000003</c:v>
                </c:pt>
                <c:pt idx="12">
                  <c:v>60.017000000000003</c:v>
                </c:pt>
                <c:pt idx="13">
                  <c:v>65.016999999999996</c:v>
                </c:pt>
                <c:pt idx="14">
                  <c:v>70.016999999999996</c:v>
                </c:pt>
                <c:pt idx="15">
                  <c:v>75.016999999999996</c:v>
                </c:pt>
                <c:pt idx="16">
                  <c:v>80.016999999999996</c:v>
                </c:pt>
                <c:pt idx="17">
                  <c:v>85.016999999999996</c:v>
                </c:pt>
                <c:pt idx="18">
                  <c:v>90.016999999999996</c:v>
                </c:pt>
                <c:pt idx="19">
                  <c:v>95.016999999999996</c:v>
                </c:pt>
                <c:pt idx="20">
                  <c:v>100.017</c:v>
                </c:pt>
                <c:pt idx="21">
                  <c:v>105.017</c:v>
                </c:pt>
                <c:pt idx="22">
                  <c:v>110.017</c:v>
                </c:pt>
                <c:pt idx="23">
                  <c:v>115.017</c:v>
                </c:pt>
                <c:pt idx="24">
                  <c:v>120.017</c:v>
                </c:pt>
              </c:numCache>
            </c:numRef>
          </c:xVal>
          <c:yVal>
            <c:numRef>
              <c:f>'d5L5x1-V15-Vp3-a70-I300-b30'!$H$5:$H$29</c:f>
              <c:numCache>
                <c:formatCode>General</c:formatCode>
                <c:ptCount val="25"/>
                <c:pt idx="0">
                  <c:v>11.1</c:v>
                </c:pt>
                <c:pt idx="1">
                  <c:v>11.1</c:v>
                </c:pt>
                <c:pt idx="2">
                  <c:v>11.15</c:v>
                </c:pt>
                <c:pt idx="3">
                  <c:v>11.15</c:v>
                </c:pt>
                <c:pt idx="4">
                  <c:v>11.15</c:v>
                </c:pt>
                <c:pt idx="5">
                  <c:v>11.15</c:v>
                </c:pt>
                <c:pt idx="6">
                  <c:v>11.15</c:v>
                </c:pt>
                <c:pt idx="7">
                  <c:v>11.2</c:v>
                </c:pt>
                <c:pt idx="8">
                  <c:v>11.2</c:v>
                </c:pt>
                <c:pt idx="9">
                  <c:v>11.25</c:v>
                </c:pt>
                <c:pt idx="10">
                  <c:v>11.25</c:v>
                </c:pt>
                <c:pt idx="11">
                  <c:v>11.3</c:v>
                </c:pt>
                <c:pt idx="12">
                  <c:v>11.3</c:v>
                </c:pt>
                <c:pt idx="13">
                  <c:v>11.35</c:v>
                </c:pt>
                <c:pt idx="14">
                  <c:v>11.35</c:v>
                </c:pt>
                <c:pt idx="15">
                  <c:v>11.4</c:v>
                </c:pt>
                <c:pt idx="16">
                  <c:v>11.4</c:v>
                </c:pt>
                <c:pt idx="17">
                  <c:v>11.45</c:v>
                </c:pt>
                <c:pt idx="18">
                  <c:v>11.5</c:v>
                </c:pt>
                <c:pt idx="19">
                  <c:v>11.5</c:v>
                </c:pt>
                <c:pt idx="20">
                  <c:v>11.55</c:v>
                </c:pt>
                <c:pt idx="21">
                  <c:v>11.6</c:v>
                </c:pt>
                <c:pt idx="22">
                  <c:v>11.6</c:v>
                </c:pt>
                <c:pt idx="23">
                  <c:v>11.65</c:v>
                </c:pt>
                <c:pt idx="24">
                  <c:v>11.7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'd5L5x1-V15-Vp3-a70-I300-b30'!$Z$4</c:f>
              <c:strCache>
                <c:ptCount val="1"/>
                <c:pt idx="0">
                  <c:v>tбак. ср., °С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5004529802837951"/>
                  <c:y val="0.6123344020706593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бак.ср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+ 0,0042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+ 12,012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'd5L5x1-V15-Vp3-a70-I300-b30'!$C$5:$C$29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50.017000000000003</c:v>
                </c:pt>
                <c:pt idx="11">
                  <c:v>55.017000000000003</c:v>
                </c:pt>
                <c:pt idx="12">
                  <c:v>60.017000000000003</c:v>
                </c:pt>
                <c:pt idx="13">
                  <c:v>65.016999999999996</c:v>
                </c:pt>
                <c:pt idx="14">
                  <c:v>70.016999999999996</c:v>
                </c:pt>
                <c:pt idx="15">
                  <c:v>75.016999999999996</c:v>
                </c:pt>
                <c:pt idx="16">
                  <c:v>80.016999999999996</c:v>
                </c:pt>
                <c:pt idx="17">
                  <c:v>85.016999999999996</c:v>
                </c:pt>
                <c:pt idx="18">
                  <c:v>90.016999999999996</c:v>
                </c:pt>
                <c:pt idx="19">
                  <c:v>95.016999999999996</c:v>
                </c:pt>
                <c:pt idx="20">
                  <c:v>100.017</c:v>
                </c:pt>
                <c:pt idx="21">
                  <c:v>105.017</c:v>
                </c:pt>
                <c:pt idx="22">
                  <c:v>110.017</c:v>
                </c:pt>
                <c:pt idx="23">
                  <c:v>115.017</c:v>
                </c:pt>
                <c:pt idx="24">
                  <c:v>120.017</c:v>
                </c:pt>
              </c:numCache>
            </c:numRef>
          </c:xVal>
          <c:yVal>
            <c:numRef>
              <c:f>'d5L5x1-V15-Vp3-a70-I300-b30'!$Z$5:$Z$29</c:f>
              <c:numCache>
                <c:formatCode>0.00</c:formatCode>
                <c:ptCount val="25"/>
                <c:pt idx="0">
                  <c:v>11</c:v>
                </c:pt>
                <c:pt idx="1">
                  <c:v>11</c:v>
                </c:pt>
                <c:pt idx="2">
                  <c:v>11.033333333333333</c:v>
                </c:pt>
                <c:pt idx="3">
                  <c:v>11.033333333333333</c:v>
                </c:pt>
                <c:pt idx="4">
                  <c:v>11.033333333333333</c:v>
                </c:pt>
                <c:pt idx="5">
                  <c:v>11.033333333333333</c:v>
                </c:pt>
                <c:pt idx="6">
                  <c:v>11.116666666666667</c:v>
                </c:pt>
                <c:pt idx="7">
                  <c:v>11.15</c:v>
                </c:pt>
                <c:pt idx="8">
                  <c:v>11.15</c:v>
                </c:pt>
                <c:pt idx="9">
                  <c:v>11.166666666666666</c:v>
                </c:pt>
                <c:pt idx="10">
                  <c:v>11.200000000000001</c:v>
                </c:pt>
                <c:pt idx="11">
                  <c:v>11.216666666666669</c:v>
                </c:pt>
                <c:pt idx="12">
                  <c:v>11.25</c:v>
                </c:pt>
                <c:pt idx="13">
                  <c:v>11.266666666666666</c:v>
                </c:pt>
                <c:pt idx="14">
                  <c:v>11.266666666666666</c:v>
                </c:pt>
                <c:pt idx="15">
                  <c:v>11.299999999999999</c:v>
                </c:pt>
                <c:pt idx="16">
                  <c:v>11.316666666666668</c:v>
                </c:pt>
                <c:pt idx="17">
                  <c:v>11.35</c:v>
                </c:pt>
                <c:pt idx="18">
                  <c:v>11.383333333333333</c:v>
                </c:pt>
                <c:pt idx="19">
                  <c:v>11.4</c:v>
                </c:pt>
                <c:pt idx="20">
                  <c:v>11.416666666666666</c:v>
                </c:pt>
                <c:pt idx="21">
                  <c:v>11.466666666666667</c:v>
                </c:pt>
                <c:pt idx="22">
                  <c:v>11.483333333333334</c:v>
                </c:pt>
                <c:pt idx="23">
                  <c:v>11.516666666666666</c:v>
                </c:pt>
                <c:pt idx="24">
                  <c:v>11.550000000000002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676136"/>
        <c:axId val="420683584"/>
      </c:scatterChart>
      <c:valAx>
        <c:axId val="420676136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75526867308063772"/>
              <c:y val="0.775577342880701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83584"/>
        <c:crosses val="autoZero"/>
        <c:crossBetween val="midCat"/>
        <c:majorUnit val="10"/>
      </c:valAx>
      <c:valAx>
        <c:axId val="420683584"/>
        <c:scaling>
          <c:orientation val="minMax"/>
          <c:max val="12"/>
          <c:min val="1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5695572714660506E-2"/>
              <c:y val="5.013442056831526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76136"/>
        <c:crosses val="autoZero"/>
        <c:crossBetween val="midCat"/>
        <c:majorUnit val="0.5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77229091491134916"/>
          <c:y val="0.28701750878211413"/>
          <c:w val="0.21907117277003565"/>
          <c:h val="0.4422354686097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Приріст температури теплоносія 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на вході і виході СК та температура оточуючого середовища впродовж експерименту</a:t>
            </a:r>
            <a:endParaRPr lang="uk-UA" sz="1400" b="1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rich>
      </c:tx>
      <c:layout>
        <c:manualLayout>
          <c:xMode val="edge"/>
          <c:yMode val="edge"/>
          <c:x val="0.19876162115091664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044561096529594E-2"/>
          <c:y val="0.12959086413952969"/>
          <c:w val="0.75513572470107904"/>
          <c:h val="0.568059027053164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'd5L5x1-V15-Vp3-a70-I300-b30'!$V$4</c:f>
              <c:strCache>
                <c:ptCount val="1"/>
                <c:pt idx="0">
                  <c:v>Δtвх,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63213112838234"/>
                  <c:y val="0.4056951443348139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</a:rPr>
                      <a:t>вх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+ 4E-05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+ 0,0116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+ 0,0268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'd5L5x1-V15-Vp3-a70-I300-b30'!$C$5:$C$29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50.017000000000003</c:v>
                </c:pt>
                <c:pt idx="11">
                  <c:v>55.017000000000003</c:v>
                </c:pt>
                <c:pt idx="12">
                  <c:v>60.017000000000003</c:v>
                </c:pt>
                <c:pt idx="13">
                  <c:v>65.016999999999996</c:v>
                </c:pt>
                <c:pt idx="14">
                  <c:v>70.016999999999996</c:v>
                </c:pt>
                <c:pt idx="15">
                  <c:v>75.016999999999996</c:v>
                </c:pt>
                <c:pt idx="16">
                  <c:v>80.016999999999996</c:v>
                </c:pt>
                <c:pt idx="17">
                  <c:v>85.016999999999996</c:v>
                </c:pt>
                <c:pt idx="18">
                  <c:v>90.016999999999996</c:v>
                </c:pt>
                <c:pt idx="19">
                  <c:v>95.016999999999996</c:v>
                </c:pt>
                <c:pt idx="20">
                  <c:v>100.017</c:v>
                </c:pt>
                <c:pt idx="21">
                  <c:v>105.017</c:v>
                </c:pt>
                <c:pt idx="22">
                  <c:v>110.017</c:v>
                </c:pt>
                <c:pt idx="23">
                  <c:v>115.017</c:v>
                </c:pt>
                <c:pt idx="24">
                  <c:v>120.017</c:v>
                </c:pt>
              </c:numCache>
            </c:numRef>
          </c:xVal>
          <c:yVal>
            <c:numRef>
              <c:f>'d5L5x1-V15-Vp3-a70-I300-b30'!$V$5:$V$29</c:f>
              <c:numCache>
                <c:formatCode>0.00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0.80000000000000071</c:v>
                </c:pt>
                <c:pt idx="3">
                  <c:v>1.1500000000000004</c:v>
                </c:pt>
                <c:pt idx="4">
                  <c:v>1.5999999999999996</c:v>
                </c:pt>
                <c:pt idx="5">
                  <c:v>1.9000000000000004</c:v>
                </c:pt>
                <c:pt idx="6">
                  <c:v>2.1999999999999993</c:v>
                </c:pt>
                <c:pt idx="7">
                  <c:v>2.6500000000000004</c:v>
                </c:pt>
                <c:pt idx="8">
                  <c:v>2.9499999999999993</c:v>
                </c:pt>
                <c:pt idx="9">
                  <c:v>3.1999999999999993</c:v>
                </c:pt>
                <c:pt idx="10">
                  <c:v>3.6500000000000004</c:v>
                </c:pt>
                <c:pt idx="11">
                  <c:v>3.9000000000000004</c:v>
                </c:pt>
                <c:pt idx="12">
                  <c:v>4.0999999999999996</c:v>
                </c:pt>
                <c:pt idx="13">
                  <c:v>4.5500000000000007</c:v>
                </c:pt>
                <c:pt idx="14">
                  <c:v>4.6999999999999993</c:v>
                </c:pt>
                <c:pt idx="15">
                  <c:v>4.9499999999999993</c:v>
                </c:pt>
                <c:pt idx="16">
                  <c:v>5.1499999999999986</c:v>
                </c:pt>
                <c:pt idx="17">
                  <c:v>5.5500000000000007</c:v>
                </c:pt>
                <c:pt idx="18">
                  <c:v>5.75</c:v>
                </c:pt>
                <c:pt idx="19">
                  <c:v>5.9499999999999993</c:v>
                </c:pt>
                <c:pt idx="20">
                  <c:v>6.1499999999999986</c:v>
                </c:pt>
                <c:pt idx="21">
                  <c:v>6.5500000000000007</c:v>
                </c:pt>
                <c:pt idx="22">
                  <c:v>6.75</c:v>
                </c:pt>
                <c:pt idx="23">
                  <c:v>6.8999999999999986</c:v>
                </c:pt>
                <c:pt idx="24">
                  <c:v>7.1499999999999986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'd5L5x1-V15-Vp3-a70-I300-b30'!$W$4</c:f>
              <c:strCache>
                <c:ptCount val="1"/>
                <c:pt idx="0">
                  <c:v>Δtвих,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-2.2223492298661295E-2"/>
                  <c:y val="0.747093689526813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</a:rPr>
                      <a:t>вих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= -2E-09x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5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+ 1E-06x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- 0,0003x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+ 0,0213x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- 0,4783x + 2,4749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'd5L5x1-V15-Vp3-a70-I300-b30'!$C$5:$C$29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50.017000000000003</c:v>
                </c:pt>
                <c:pt idx="11">
                  <c:v>55.017000000000003</c:v>
                </c:pt>
                <c:pt idx="12">
                  <c:v>60.017000000000003</c:v>
                </c:pt>
                <c:pt idx="13">
                  <c:v>65.016999999999996</c:v>
                </c:pt>
                <c:pt idx="14">
                  <c:v>70.016999999999996</c:v>
                </c:pt>
                <c:pt idx="15">
                  <c:v>75.016999999999996</c:v>
                </c:pt>
                <c:pt idx="16">
                  <c:v>80.016999999999996</c:v>
                </c:pt>
                <c:pt idx="17">
                  <c:v>85.016999999999996</c:v>
                </c:pt>
                <c:pt idx="18">
                  <c:v>90.016999999999996</c:v>
                </c:pt>
                <c:pt idx="19">
                  <c:v>95.016999999999996</c:v>
                </c:pt>
                <c:pt idx="20">
                  <c:v>100.017</c:v>
                </c:pt>
                <c:pt idx="21">
                  <c:v>105.017</c:v>
                </c:pt>
                <c:pt idx="22">
                  <c:v>110.017</c:v>
                </c:pt>
                <c:pt idx="23">
                  <c:v>115.017</c:v>
                </c:pt>
                <c:pt idx="24">
                  <c:v>120.017</c:v>
                </c:pt>
              </c:numCache>
            </c:numRef>
          </c:xVal>
          <c:yVal>
            <c:numRef>
              <c:f>'d5L5x1-V15-Vp3-a70-I300-b30'!$W$5:$W$29</c:f>
              <c:numCache>
                <c:formatCode>0.00</c:formatCode>
                <c:ptCount val="25"/>
                <c:pt idx="0">
                  <c:v>0</c:v>
                </c:pt>
                <c:pt idx="1">
                  <c:v>0.29999999999999893</c:v>
                </c:pt>
                <c:pt idx="2">
                  <c:v>0.90000000000000036</c:v>
                </c:pt>
                <c:pt idx="3">
                  <c:v>1.1999999999999993</c:v>
                </c:pt>
                <c:pt idx="4">
                  <c:v>1.9000000000000004</c:v>
                </c:pt>
                <c:pt idx="5">
                  <c:v>3.0499999999999989</c:v>
                </c:pt>
                <c:pt idx="6">
                  <c:v>4.4000000000000004</c:v>
                </c:pt>
                <c:pt idx="7">
                  <c:v>5.85</c:v>
                </c:pt>
                <c:pt idx="8">
                  <c:v>6.9</c:v>
                </c:pt>
                <c:pt idx="9">
                  <c:v>7.9</c:v>
                </c:pt>
                <c:pt idx="10">
                  <c:v>8.5499999999999989</c:v>
                </c:pt>
                <c:pt idx="11">
                  <c:v>9.2000000000000011</c:v>
                </c:pt>
                <c:pt idx="12">
                  <c:v>9.4500000000000011</c:v>
                </c:pt>
                <c:pt idx="13">
                  <c:v>9.85</c:v>
                </c:pt>
                <c:pt idx="14">
                  <c:v>9.9500000000000011</c:v>
                </c:pt>
                <c:pt idx="15">
                  <c:v>10.1</c:v>
                </c:pt>
                <c:pt idx="16">
                  <c:v>10.249999999999998</c:v>
                </c:pt>
                <c:pt idx="17">
                  <c:v>10.4</c:v>
                </c:pt>
                <c:pt idx="18">
                  <c:v>10.6</c:v>
                </c:pt>
                <c:pt idx="19">
                  <c:v>11.049999999999999</c:v>
                </c:pt>
                <c:pt idx="20">
                  <c:v>11.249999999999998</c:v>
                </c:pt>
                <c:pt idx="21">
                  <c:v>11.499999999999998</c:v>
                </c:pt>
                <c:pt idx="22">
                  <c:v>11.9</c:v>
                </c:pt>
                <c:pt idx="23">
                  <c:v>12.15</c:v>
                </c:pt>
                <c:pt idx="24">
                  <c:v>12.35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'd5L5x1-V15-Vp3-a70-I300-b30'!$X$4</c:f>
              <c:strCache>
                <c:ptCount val="1"/>
                <c:pt idx="0">
                  <c:v>Δtпов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8.0472275983833608E-2"/>
                  <c:y val="0.4637825633676100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Δt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пов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+ 5E-05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- 0,0038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+ 0,1605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+ 0,0059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'd5L5x1-V15-Vp3-a70-I300-b30'!$C$5:$C$29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50.017000000000003</c:v>
                </c:pt>
                <c:pt idx="11">
                  <c:v>55.017000000000003</c:v>
                </c:pt>
                <c:pt idx="12">
                  <c:v>60.017000000000003</c:v>
                </c:pt>
                <c:pt idx="13">
                  <c:v>65.016999999999996</c:v>
                </c:pt>
                <c:pt idx="14">
                  <c:v>70.016999999999996</c:v>
                </c:pt>
                <c:pt idx="15">
                  <c:v>75.016999999999996</c:v>
                </c:pt>
                <c:pt idx="16">
                  <c:v>80.016999999999996</c:v>
                </c:pt>
                <c:pt idx="17">
                  <c:v>85.016999999999996</c:v>
                </c:pt>
                <c:pt idx="18">
                  <c:v>90.016999999999996</c:v>
                </c:pt>
                <c:pt idx="19">
                  <c:v>95.016999999999996</c:v>
                </c:pt>
                <c:pt idx="20">
                  <c:v>100.017</c:v>
                </c:pt>
                <c:pt idx="21">
                  <c:v>105.017</c:v>
                </c:pt>
                <c:pt idx="22">
                  <c:v>110.017</c:v>
                </c:pt>
                <c:pt idx="23">
                  <c:v>115.017</c:v>
                </c:pt>
                <c:pt idx="24">
                  <c:v>120.017</c:v>
                </c:pt>
              </c:numCache>
            </c:numRef>
          </c:xVal>
          <c:yVal>
            <c:numRef>
              <c:f>'d5L5x1-V15-Vp3-a70-I300-b30'!$X$5:$X$29</c:f>
              <c:numCache>
                <c:formatCode>0.00</c:formatCode>
                <c:ptCount val="25"/>
                <c:pt idx="0">
                  <c:v>0</c:v>
                </c:pt>
                <c:pt idx="1">
                  <c:v>1.1500000000000021</c:v>
                </c:pt>
                <c:pt idx="2">
                  <c:v>2.0500000000000007</c:v>
                </c:pt>
                <c:pt idx="3">
                  <c:v>3.0500000000000007</c:v>
                </c:pt>
                <c:pt idx="4">
                  <c:v>2.3000000000000007</c:v>
                </c:pt>
                <c:pt idx="5">
                  <c:v>2.4000000000000021</c:v>
                </c:pt>
                <c:pt idx="6">
                  <c:v>2.9499999999999993</c:v>
                </c:pt>
                <c:pt idx="7">
                  <c:v>3.1999999999999993</c:v>
                </c:pt>
                <c:pt idx="8">
                  <c:v>3.1500000000000021</c:v>
                </c:pt>
                <c:pt idx="9">
                  <c:v>3.4000000000000021</c:v>
                </c:pt>
                <c:pt idx="10">
                  <c:v>3.5</c:v>
                </c:pt>
                <c:pt idx="11">
                  <c:v>4.1000000000000014</c:v>
                </c:pt>
                <c:pt idx="12">
                  <c:v>3.8500000000000014</c:v>
                </c:pt>
                <c:pt idx="13">
                  <c:v>4.4000000000000021</c:v>
                </c:pt>
                <c:pt idx="14">
                  <c:v>4.8000000000000007</c:v>
                </c:pt>
                <c:pt idx="15">
                  <c:v>5.4499999999999993</c:v>
                </c:pt>
                <c:pt idx="16">
                  <c:v>5.0500000000000007</c:v>
                </c:pt>
                <c:pt idx="17">
                  <c:v>5.5500000000000007</c:v>
                </c:pt>
                <c:pt idx="18">
                  <c:v>6.1000000000000014</c:v>
                </c:pt>
                <c:pt idx="19">
                  <c:v>6.1999999999999993</c:v>
                </c:pt>
                <c:pt idx="20">
                  <c:v>6.3000000000000007</c:v>
                </c:pt>
                <c:pt idx="21">
                  <c:v>6.5500000000000007</c:v>
                </c:pt>
                <c:pt idx="22">
                  <c:v>6.9499999999999993</c:v>
                </c:pt>
                <c:pt idx="23">
                  <c:v>7.1500000000000021</c:v>
                </c:pt>
                <c:pt idx="24">
                  <c:v>7.3500000000000014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'd5L5x1-V15-Vp3-a70-I300-b30'!$Y$4</c:f>
              <c:strCache>
                <c:ptCount val="1"/>
                <c:pt idx="0">
                  <c:v>Δtбак. ср.,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1780336632596154"/>
                  <c:y val="0.3011349120760659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</a:rPr>
                      <a:t>бак.ср.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-2E-06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+ 0,0042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+ 0,0454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'd5L5x1-V15-Vp3-a70-I300-b30'!$C$5:$C$29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50.017000000000003</c:v>
                </c:pt>
                <c:pt idx="11">
                  <c:v>55.017000000000003</c:v>
                </c:pt>
                <c:pt idx="12">
                  <c:v>60.017000000000003</c:v>
                </c:pt>
                <c:pt idx="13">
                  <c:v>65.016999999999996</c:v>
                </c:pt>
                <c:pt idx="14">
                  <c:v>70.016999999999996</c:v>
                </c:pt>
                <c:pt idx="15">
                  <c:v>75.016999999999996</c:v>
                </c:pt>
                <c:pt idx="16">
                  <c:v>80.016999999999996</c:v>
                </c:pt>
                <c:pt idx="17">
                  <c:v>85.016999999999996</c:v>
                </c:pt>
                <c:pt idx="18">
                  <c:v>90.016999999999996</c:v>
                </c:pt>
                <c:pt idx="19">
                  <c:v>95.016999999999996</c:v>
                </c:pt>
                <c:pt idx="20">
                  <c:v>100.017</c:v>
                </c:pt>
                <c:pt idx="21">
                  <c:v>105.017</c:v>
                </c:pt>
                <c:pt idx="22">
                  <c:v>110.017</c:v>
                </c:pt>
                <c:pt idx="23">
                  <c:v>115.017</c:v>
                </c:pt>
                <c:pt idx="24">
                  <c:v>120.017</c:v>
                </c:pt>
              </c:numCache>
            </c:numRef>
          </c:xVal>
          <c:yVal>
            <c:numRef>
              <c:f>'d5L5x1-V15-Vp3-a70-I300-b30'!$Y$5:$Y$29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3.3333333333333215E-2</c:v>
                </c:pt>
                <c:pt idx="3">
                  <c:v>3.3333333333333215E-2</c:v>
                </c:pt>
                <c:pt idx="4">
                  <c:v>3.3333333333333215E-2</c:v>
                </c:pt>
                <c:pt idx="5">
                  <c:v>3.3333333333333215E-2</c:v>
                </c:pt>
                <c:pt idx="6">
                  <c:v>0.11666666666666714</c:v>
                </c:pt>
                <c:pt idx="7">
                  <c:v>0.15000000000000036</c:v>
                </c:pt>
                <c:pt idx="8">
                  <c:v>0.15000000000000036</c:v>
                </c:pt>
                <c:pt idx="9">
                  <c:v>0.16666666666666607</c:v>
                </c:pt>
                <c:pt idx="10">
                  <c:v>0.20000000000000107</c:v>
                </c:pt>
                <c:pt idx="11">
                  <c:v>0.21666666666666856</c:v>
                </c:pt>
                <c:pt idx="12">
                  <c:v>0.25</c:v>
                </c:pt>
                <c:pt idx="13">
                  <c:v>0.26666666666666572</c:v>
                </c:pt>
                <c:pt idx="14">
                  <c:v>0.26666666666666572</c:v>
                </c:pt>
                <c:pt idx="15">
                  <c:v>0.29999999999999893</c:v>
                </c:pt>
                <c:pt idx="16">
                  <c:v>0.31666666666666821</c:v>
                </c:pt>
                <c:pt idx="17">
                  <c:v>0.34999999999999964</c:v>
                </c:pt>
                <c:pt idx="18">
                  <c:v>0.38333333333333286</c:v>
                </c:pt>
                <c:pt idx="19">
                  <c:v>0.40000000000000036</c:v>
                </c:pt>
                <c:pt idx="20">
                  <c:v>0.41666666666666607</c:v>
                </c:pt>
                <c:pt idx="21">
                  <c:v>0.46666666666666679</c:v>
                </c:pt>
                <c:pt idx="22">
                  <c:v>0.48333333333333428</c:v>
                </c:pt>
                <c:pt idx="23">
                  <c:v>0.51666666666666572</c:v>
                </c:pt>
                <c:pt idx="24">
                  <c:v>0.55000000000000249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675352"/>
        <c:axId val="420673784"/>
      </c:scatterChart>
      <c:valAx>
        <c:axId val="420675352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4111542723826205"/>
              <c:y val="0.7064206478396853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73784"/>
        <c:crosses val="autoZero"/>
        <c:crossBetween val="midCat"/>
        <c:majorUnit val="10"/>
      </c:valAx>
      <c:valAx>
        <c:axId val="420673784"/>
        <c:scaling>
          <c:orientation val="minMax"/>
          <c:max val="1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840653251676872E-2"/>
              <c:y val="0.1022313978991389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7535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80931175269757949"/>
          <c:y val="0.28185549993202458"/>
          <c:w val="0.18816527200706168"/>
          <c:h val="0.217476376040735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</a:t>
            </a:r>
            <a:r>
              <a:rPr lang="el-GR" b="1">
                <a:latin typeface="Times New Roman" panose="02020603050405020304" pitchFamily="18" charset="0"/>
                <a:cs typeface="Times New Roman" panose="02020603050405020304" pitchFamily="18" charset="0"/>
              </a:rPr>
              <a:t>η</a:t>
            </a:r>
            <a:r>
              <a:rPr lang="uk-UA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ск</a:t>
            </a: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 сонячного колектора впродовж</a:t>
            </a:r>
            <a:r>
              <a:rPr lang="uk-UA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експерименту</a:t>
            </a:r>
            <a:endParaRPr lang="uk-UA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5346795596440419"/>
          <c:y val="2.574921601747216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913212268876111"/>
          <c:y val="0.10141733685478768"/>
          <c:w val="0.82494681260939273"/>
          <c:h val="0.715261977259067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'd5L5x1-V15-Vp3-a70-I300-b30'!$Q$4</c:f>
              <c:strCache>
                <c:ptCount val="1"/>
                <c:pt idx="0">
                  <c:v>ηск (за соняч-ним колек-тором)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0.20307473646632559"/>
                  <c:y val="0.73796182686903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4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l-GR" sz="1400" b="0" i="0" baseline="0">
                        <a:effectLst/>
                      </a:rPr>
                      <a:t>η</a:t>
                    </a:r>
                    <a:r>
                      <a:rPr lang="uk-UA" sz="1400" b="0" i="0" baseline="-25000">
                        <a:effectLst/>
                      </a:rPr>
                      <a:t>ск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1E-07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- 9E-05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+ 0,0129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- 0,0089</a:t>
                    </a:r>
                    <a:endParaRPr lang="en-US" sz="1400" b="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'd5L5x1-V15-Vp3-a70-I300-b30'!$C$5:$C$29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50.017000000000003</c:v>
                </c:pt>
                <c:pt idx="11">
                  <c:v>55.017000000000003</c:v>
                </c:pt>
                <c:pt idx="12">
                  <c:v>60.017000000000003</c:v>
                </c:pt>
                <c:pt idx="13">
                  <c:v>65.016999999999996</c:v>
                </c:pt>
                <c:pt idx="14">
                  <c:v>70.016999999999996</c:v>
                </c:pt>
                <c:pt idx="15">
                  <c:v>75.016999999999996</c:v>
                </c:pt>
                <c:pt idx="16">
                  <c:v>80.016999999999996</c:v>
                </c:pt>
                <c:pt idx="17">
                  <c:v>85.016999999999996</c:v>
                </c:pt>
                <c:pt idx="18">
                  <c:v>90.016999999999996</c:v>
                </c:pt>
                <c:pt idx="19">
                  <c:v>95.016999999999996</c:v>
                </c:pt>
                <c:pt idx="20">
                  <c:v>100.017</c:v>
                </c:pt>
                <c:pt idx="21">
                  <c:v>105.017</c:v>
                </c:pt>
                <c:pt idx="22">
                  <c:v>110.017</c:v>
                </c:pt>
                <c:pt idx="23">
                  <c:v>115.017</c:v>
                </c:pt>
                <c:pt idx="24">
                  <c:v>120.017</c:v>
                </c:pt>
              </c:numCache>
            </c:numRef>
          </c:xVal>
          <c:yVal>
            <c:numRef>
              <c:f>'d5L5x1-V15-Vp3-a70-I300-b30'!$Q$5:$Q$29</c:f>
              <c:numCache>
                <c:formatCode>0.00</c:formatCode>
                <c:ptCount val="25"/>
                <c:pt idx="0">
                  <c:v>3.8551323479456882E-2</c:v>
                </c:pt>
                <c:pt idx="1">
                  <c:v>2.6689377793470088E-2</c:v>
                </c:pt>
                <c:pt idx="2">
                  <c:v>4.4482296322450224E-2</c:v>
                </c:pt>
                <c:pt idx="3">
                  <c:v>4.1516809900953501E-2</c:v>
                </c:pt>
                <c:pt idx="4">
                  <c:v>5.6344242008437011E-2</c:v>
                </c:pt>
                <c:pt idx="5">
                  <c:v>0.10675751117388048</c:v>
                </c:pt>
                <c:pt idx="6">
                  <c:v>0.16903272602531094</c:v>
                </c:pt>
                <c:pt idx="7">
                  <c:v>0.22834245445524445</c:v>
                </c:pt>
                <c:pt idx="8">
                  <c:v>0.2728247507776948</c:v>
                </c:pt>
                <c:pt idx="9">
                  <c:v>0.31730704710014496</c:v>
                </c:pt>
                <c:pt idx="10">
                  <c:v>0.3291689927861316</c:v>
                </c:pt>
                <c:pt idx="11">
                  <c:v>0.3528928841581051</c:v>
                </c:pt>
                <c:pt idx="12">
                  <c:v>0.3558583705796019</c:v>
                </c:pt>
                <c:pt idx="13">
                  <c:v>0.35289288415810505</c:v>
                </c:pt>
                <c:pt idx="14">
                  <c:v>0.34992739773660853</c:v>
                </c:pt>
                <c:pt idx="15">
                  <c:v>0.34399642489361509</c:v>
                </c:pt>
                <c:pt idx="16">
                  <c:v>0.34103093847211835</c:v>
                </c:pt>
                <c:pt idx="17">
                  <c:v>0.32620350636463497</c:v>
                </c:pt>
                <c:pt idx="18">
                  <c:v>0.32620350636463497</c:v>
                </c:pt>
                <c:pt idx="19">
                  <c:v>0.34103093847211835</c:v>
                </c:pt>
                <c:pt idx="20">
                  <c:v>0.34103093847211835</c:v>
                </c:pt>
                <c:pt idx="21">
                  <c:v>0.33213447920762817</c:v>
                </c:pt>
                <c:pt idx="22">
                  <c:v>0.34399642489361509</c:v>
                </c:pt>
                <c:pt idx="23">
                  <c:v>0.34992739773660853</c:v>
                </c:pt>
                <c:pt idx="24">
                  <c:v>0.34696191131511178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678488"/>
        <c:axId val="420676920"/>
      </c:scatterChart>
      <c:valAx>
        <c:axId val="420678488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307517974009258"/>
              <c:y val="0.831250789456770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76920"/>
        <c:crosses val="autoZero"/>
        <c:crossBetween val="midCat"/>
        <c:majorUnit val="10"/>
      </c:valAx>
      <c:valAx>
        <c:axId val="420676920"/>
        <c:scaling>
          <c:orientation val="minMax"/>
          <c:max val="0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ск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6096496860861493E-2"/>
              <c:y val="6.2381555444024586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78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Миттєва потужність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ск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Вт/м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</a:p>
        </c:rich>
      </c:tx>
      <c:layout>
        <c:manualLayout>
          <c:xMode val="edge"/>
          <c:yMode val="edge"/>
          <c:x val="0.38236451469190358"/>
          <c:y val="3.898738589223376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73671508897137"/>
          <c:y val="0.10906787034652685"/>
          <c:w val="0.82330500918219474"/>
          <c:h val="0.731240506443990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'd5L5x1-V15-Vp3-a70-I300-b30'!$M$4</c:f>
              <c:strCache>
                <c:ptCount val="1"/>
                <c:pt idx="0">
                  <c:v>Миттєва потуж-ність СК Qск,  Вт/м2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940667440630964"/>
                  <c:y val="0.7932604969376723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Q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ск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4E-05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- 0,0257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+ 3,8705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- 2,6813</a:t>
                    </a:r>
                    <a:endParaRPr lang="en-US" sz="1400" b="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'd5L5x1-V15-Vp3-a70-I300-b30'!$C$5:$C$29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50.017000000000003</c:v>
                </c:pt>
                <c:pt idx="11">
                  <c:v>55.017000000000003</c:v>
                </c:pt>
                <c:pt idx="12">
                  <c:v>60.017000000000003</c:v>
                </c:pt>
                <c:pt idx="13">
                  <c:v>65.016999999999996</c:v>
                </c:pt>
                <c:pt idx="14">
                  <c:v>70.016999999999996</c:v>
                </c:pt>
                <c:pt idx="15">
                  <c:v>75.016999999999996</c:v>
                </c:pt>
                <c:pt idx="16">
                  <c:v>80.016999999999996</c:v>
                </c:pt>
                <c:pt idx="17">
                  <c:v>85.016999999999996</c:v>
                </c:pt>
                <c:pt idx="18">
                  <c:v>90.016999999999996</c:v>
                </c:pt>
                <c:pt idx="19">
                  <c:v>95.016999999999996</c:v>
                </c:pt>
                <c:pt idx="20">
                  <c:v>100.017</c:v>
                </c:pt>
                <c:pt idx="21">
                  <c:v>105.017</c:v>
                </c:pt>
                <c:pt idx="22">
                  <c:v>110.017</c:v>
                </c:pt>
                <c:pt idx="23">
                  <c:v>115.017</c:v>
                </c:pt>
                <c:pt idx="24">
                  <c:v>120.017</c:v>
                </c:pt>
              </c:numCache>
            </c:numRef>
          </c:xVal>
          <c:yVal>
            <c:numRef>
              <c:f>'d5L5x1-V15-Vp3-a70-I300-b30'!$M$5:$M$29</c:f>
              <c:numCache>
                <c:formatCode>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11.63055555555551</c:v>
                </c:pt>
                <c:pt idx="3">
                  <c:v>11.63055555555551</c:v>
                </c:pt>
                <c:pt idx="4">
                  <c:v>11.63055555555551</c:v>
                </c:pt>
                <c:pt idx="5">
                  <c:v>11.63055555555551</c:v>
                </c:pt>
                <c:pt idx="6">
                  <c:v>40.706944444444602</c:v>
                </c:pt>
                <c:pt idx="7">
                  <c:v>52.337500000000098</c:v>
                </c:pt>
                <c:pt idx="8">
                  <c:v>52.337500000000126</c:v>
                </c:pt>
                <c:pt idx="9">
                  <c:v>58.152777777777558</c:v>
                </c:pt>
                <c:pt idx="10">
                  <c:v>69.783333333333701</c:v>
                </c:pt>
                <c:pt idx="11">
                  <c:v>75.598611111111737</c:v>
                </c:pt>
                <c:pt idx="12">
                  <c:v>87.229166666666657</c:v>
                </c:pt>
                <c:pt idx="13">
                  <c:v>93.044444444444082</c:v>
                </c:pt>
                <c:pt idx="14">
                  <c:v>93.044444444444082</c:v>
                </c:pt>
                <c:pt idx="15">
                  <c:v>104.6749999999996</c:v>
                </c:pt>
                <c:pt idx="16">
                  <c:v>110.4902777777783</c:v>
                </c:pt>
                <c:pt idx="17">
                  <c:v>122.1208333333332</c:v>
                </c:pt>
                <c:pt idx="18">
                  <c:v>133.7513888888887</c:v>
                </c:pt>
                <c:pt idx="19">
                  <c:v>139.56666666666675</c:v>
                </c:pt>
                <c:pt idx="20">
                  <c:v>145.38194444444423</c:v>
                </c:pt>
                <c:pt idx="21">
                  <c:v>162.82777777777781</c:v>
                </c:pt>
                <c:pt idx="22">
                  <c:v>168.64305555555589</c:v>
                </c:pt>
                <c:pt idx="23">
                  <c:v>180.27361111111071</c:v>
                </c:pt>
                <c:pt idx="24">
                  <c:v>191.90416666666749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671824"/>
        <c:axId val="420677704"/>
      </c:scatterChart>
      <c:valAx>
        <c:axId val="420671824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5042312850299149"/>
              <c:y val="0.8536886896368656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77704"/>
        <c:crosses val="autoZero"/>
        <c:crossBetween val="midCat"/>
        <c:majorUnit val="10"/>
      </c:valAx>
      <c:valAx>
        <c:axId val="420677704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ск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Вт/м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7.9907385474749636E-3"/>
              <c:y val="4.396751516416549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7182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Питома теплова потужність ССТ </a:t>
            </a:r>
            <a:r>
              <a:rPr lang="en-US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uk-UA" sz="1400" b="1" i="0" baseline="-25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 Дж/м</a:t>
            </a:r>
            <a:r>
              <a:rPr lang="uk-UA" sz="1400" b="1" i="0" baseline="30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 що 5 хвилин</a:t>
            </a:r>
            <a:endParaRPr lang="uk-UA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932669533536873"/>
          <c:y val="2.082658889760712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17594025864589"/>
          <c:y val="0.11442927587260812"/>
          <c:w val="0.80821608698092473"/>
          <c:h val="0.67620876436636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'd5L5x1-V15-Vp3-a70-I300-b30'!$N$4</c:f>
              <c:strCache>
                <c:ptCount val="1"/>
                <c:pt idx="0">
                  <c:v>Накопичення тепла ССТ Qсст, кДж/м2, що 5 хв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'd5L5x1-V15-Vp3-a70-I300-b30'!$C$5:$C$29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50.017000000000003</c:v>
                </c:pt>
                <c:pt idx="11">
                  <c:v>55.017000000000003</c:v>
                </c:pt>
                <c:pt idx="12">
                  <c:v>60.017000000000003</c:v>
                </c:pt>
                <c:pt idx="13">
                  <c:v>65.016999999999996</c:v>
                </c:pt>
                <c:pt idx="14">
                  <c:v>70.016999999999996</c:v>
                </c:pt>
                <c:pt idx="15">
                  <c:v>75.016999999999996</c:v>
                </c:pt>
                <c:pt idx="16">
                  <c:v>80.016999999999996</c:v>
                </c:pt>
                <c:pt idx="17">
                  <c:v>85.016999999999996</c:v>
                </c:pt>
                <c:pt idx="18">
                  <c:v>90.016999999999996</c:v>
                </c:pt>
                <c:pt idx="19">
                  <c:v>95.016999999999996</c:v>
                </c:pt>
                <c:pt idx="20">
                  <c:v>100.017</c:v>
                </c:pt>
                <c:pt idx="21">
                  <c:v>105.017</c:v>
                </c:pt>
                <c:pt idx="22">
                  <c:v>110.017</c:v>
                </c:pt>
                <c:pt idx="23">
                  <c:v>115.017</c:v>
                </c:pt>
                <c:pt idx="24">
                  <c:v>120.017</c:v>
                </c:pt>
              </c:numCache>
            </c:numRef>
          </c:cat>
          <c:val>
            <c:numRef>
              <c:f>'d5L5x1-V15-Vp3-a70-I300-b30'!$N$5:$N$29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10.467499999999962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26.168750000000188</c:v>
                </c:pt>
                <c:pt idx="7">
                  <c:v>10.467499999999962</c:v>
                </c:pt>
                <c:pt idx="8">
                  <c:v>0</c:v>
                </c:pt>
                <c:pt idx="9">
                  <c:v>5.2337499999997021</c:v>
                </c:pt>
                <c:pt idx="10">
                  <c:v>10.467500000000522</c:v>
                </c:pt>
                <c:pt idx="11">
                  <c:v>5.2337500000002608</c:v>
                </c:pt>
                <c:pt idx="12">
                  <c:v>10.467499999999404</c:v>
                </c:pt>
                <c:pt idx="13">
                  <c:v>5.2337499999997021</c:v>
                </c:pt>
                <c:pt idx="14">
                  <c:v>0</c:v>
                </c:pt>
                <c:pt idx="15">
                  <c:v>10.467499999999962</c:v>
                </c:pt>
                <c:pt idx="16">
                  <c:v>5.2337500000008186</c:v>
                </c:pt>
                <c:pt idx="17">
                  <c:v>10.467499999999404</c:v>
                </c:pt>
                <c:pt idx="18">
                  <c:v>10.467499999999962</c:v>
                </c:pt>
                <c:pt idx="19">
                  <c:v>5.2337500000002608</c:v>
                </c:pt>
                <c:pt idx="20">
                  <c:v>5.2337499999997021</c:v>
                </c:pt>
                <c:pt idx="21">
                  <c:v>15.701250000000224</c:v>
                </c:pt>
                <c:pt idx="22">
                  <c:v>5.2337500000002608</c:v>
                </c:pt>
                <c:pt idx="23">
                  <c:v>10.467499999999404</c:v>
                </c:pt>
                <c:pt idx="24">
                  <c:v>10.467500000001079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679272"/>
        <c:axId val="420672216"/>
      </c:barChart>
      <c:catAx>
        <c:axId val="420679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395414408152164"/>
              <c:y val="0.7960795852560690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72216"/>
        <c:crosses val="autoZero"/>
        <c:auto val="1"/>
        <c:lblAlgn val="ctr"/>
        <c:lblOffset val="100"/>
        <c:noMultiLvlLbl val="0"/>
      </c:catAx>
      <c:valAx>
        <c:axId val="420672216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Дж/м</a:t>
                </a:r>
                <a:r>
                  <a:rPr lang="uk-UA" sz="1400" b="0" i="0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8.5851275946937991E-3"/>
              <c:y val="3.8337430292255836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7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ККД ССТ </a:t>
            </a:r>
            <a:r>
              <a:rPr lang="el-GR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η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 в цілому (що 5 хвилин)</a:t>
            </a:r>
          </a:p>
        </c:rich>
      </c:tx>
      <c:layout>
        <c:manualLayout>
          <c:xMode val="edge"/>
          <c:yMode val="edge"/>
          <c:x val="0.38457240904941487"/>
          <c:y val="3.504179723031842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4340443351794091E-2"/>
          <c:y val="0.11053502662164884"/>
          <c:w val="0.8949297755084048"/>
          <c:h val="0.727625214642504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'd5L5x1-V15-Vp3-a70-I300-b30'!$R$4</c:f>
              <c:strCache>
                <c:ptCount val="1"/>
                <c:pt idx="0">
                  <c:v>ηсст в цілому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invertIfNegative val="0"/>
          <c:cat>
            <c:numRef>
              <c:f>'d5L5x1-V15-Vp3-a70-I300-b30'!$C$5:$C$29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50.017000000000003</c:v>
                </c:pt>
                <c:pt idx="11">
                  <c:v>55.017000000000003</c:v>
                </c:pt>
                <c:pt idx="12">
                  <c:v>60.017000000000003</c:v>
                </c:pt>
                <c:pt idx="13">
                  <c:v>65.016999999999996</c:v>
                </c:pt>
                <c:pt idx="14">
                  <c:v>70.016999999999996</c:v>
                </c:pt>
                <c:pt idx="15">
                  <c:v>75.016999999999996</c:v>
                </c:pt>
                <c:pt idx="16">
                  <c:v>80.016999999999996</c:v>
                </c:pt>
                <c:pt idx="17">
                  <c:v>85.016999999999996</c:v>
                </c:pt>
                <c:pt idx="18">
                  <c:v>90.016999999999996</c:v>
                </c:pt>
                <c:pt idx="19">
                  <c:v>95.016999999999996</c:v>
                </c:pt>
                <c:pt idx="20">
                  <c:v>100.017</c:v>
                </c:pt>
                <c:pt idx="21">
                  <c:v>105.017</c:v>
                </c:pt>
                <c:pt idx="22">
                  <c:v>110.017</c:v>
                </c:pt>
                <c:pt idx="23">
                  <c:v>115.017</c:v>
                </c:pt>
                <c:pt idx="24">
                  <c:v>120.017</c:v>
                </c:pt>
              </c:numCache>
            </c:numRef>
          </c:cat>
          <c:val>
            <c:numRef>
              <c:f>'d5L5x1-V15-Vp3-a70-I300-b30'!$R$5:$R$29</c:f>
              <c:numCache>
                <c:formatCode>0.00</c:formatCode>
                <c:ptCount val="25"/>
                <c:pt idx="0" formatCode="General">
                  <c:v>0</c:v>
                </c:pt>
                <c:pt idx="1">
                  <c:v>0</c:v>
                </c:pt>
                <c:pt idx="2">
                  <c:v>0.11630555555555513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0.29076388888889099</c:v>
                </c:pt>
                <c:pt idx="7">
                  <c:v>0.11630555555555513</c:v>
                </c:pt>
                <c:pt idx="8">
                  <c:v>0</c:v>
                </c:pt>
                <c:pt idx="9">
                  <c:v>5.8152777777774466E-2</c:v>
                </c:pt>
                <c:pt idx="10">
                  <c:v>0.11591915836102461</c:v>
                </c:pt>
                <c:pt idx="11">
                  <c:v>5.8152777777780676E-2</c:v>
                </c:pt>
                <c:pt idx="12">
                  <c:v>0.11630555555554893</c:v>
                </c:pt>
                <c:pt idx="13">
                  <c:v>5.8152777777774466E-2</c:v>
                </c:pt>
                <c:pt idx="14">
                  <c:v>0</c:v>
                </c:pt>
                <c:pt idx="15">
                  <c:v>0.11630555555555513</c:v>
                </c:pt>
                <c:pt idx="16">
                  <c:v>5.8152777777786872E-2</c:v>
                </c:pt>
                <c:pt idx="17">
                  <c:v>0.11630555555554893</c:v>
                </c:pt>
                <c:pt idx="18">
                  <c:v>0.11630555555555513</c:v>
                </c:pt>
                <c:pt idx="19">
                  <c:v>5.8152777777780676E-2</c:v>
                </c:pt>
                <c:pt idx="20">
                  <c:v>5.8152777777774466E-2</c:v>
                </c:pt>
                <c:pt idx="21">
                  <c:v>0.17445833333333582</c:v>
                </c:pt>
                <c:pt idx="22">
                  <c:v>5.8152777777780676E-2</c:v>
                </c:pt>
                <c:pt idx="23">
                  <c:v>0.11630555555554893</c:v>
                </c:pt>
                <c:pt idx="24">
                  <c:v>0.11630555555556754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0674568"/>
        <c:axId val="420680056"/>
      </c:barChart>
      <c:catAx>
        <c:axId val="420674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5466312780149742"/>
              <c:y val="0.8537004965634207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80056"/>
        <c:crosses val="autoZero"/>
        <c:auto val="1"/>
        <c:lblAlgn val="ctr"/>
        <c:lblOffset val="100"/>
        <c:noMultiLvlLbl val="1"/>
      </c:catAx>
      <c:valAx>
        <c:axId val="420680056"/>
        <c:scaling>
          <c:orientation val="minMax"/>
          <c:max val="0.30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478590528882705E-2"/>
              <c:y val="4.33258252527194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74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Накопичення тепла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кДж/м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баком акумулятором</a:t>
            </a:r>
            <a:r>
              <a:rPr lang="uk-UA" sz="1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впродовж експерименту</a:t>
            </a:r>
            <a:endParaRPr lang="uk-UA" sz="14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4154406236031256"/>
          <c:y val="9.096501139703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615420613312418"/>
          <c:y val="0.15199416687666148"/>
          <c:w val="0.83046697688115267"/>
          <c:h val="0.665710834949904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'd5L5x1-V15-Vp3-a70-I300-b30'!$P$4</c:f>
              <c:strCache>
                <c:ptCount val="1"/>
                <c:pt idx="0">
                  <c:v>Q, кДж/м2, кількість ви-промінюван-ня, що надхо-дила з нако-пиченням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53432509696954433"/>
                  <c:y val="0.7104592014195463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Q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сст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-3E-14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- 9E-13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+ 90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- 90</a:t>
                    </a:r>
                    <a:endParaRPr lang="en-US" sz="1400" b="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cat>
            <c:numRef>
              <c:f>'d5L5x1-V15-Vp3-a70-I300-b30'!$C$5:$C$29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50.017000000000003</c:v>
                </c:pt>
                <c:pt idx="11">
                  <c:v>55.017000000000003</c:v>
                </c:pt>
                <c:pt idx="12">
                  <c:v>60.017000000000003</c:v>
                </c:pt>
                <c:pt idx="13">
                  <c:v>65.016999999999996</c:v>
                </c:pt>
                <c:pt idx="14">
                  <c:v>70.016999999999996</c:v>
                </c:pt>
                <c:pt idx="15">
                  <c:v>75.016999999999996</c:v>
                </c:pt>
                <c:pt idx="16">
                  <c:v>80.016999999999996</c:v>
                </c:pt>
                <c:pt idx="17">
                  <c:v>85.016999999999996</c:v>
                </c:pt>
                <c:pt idx="18">
                  <c:v>90.016999999999996</c:v>
                </c:pt>
                <c:pt idx="19">
                  <c:v>95.016999999999996</c:v>
                </c:pt>
                <c:pt idx="20">
                  <c:v>100.017</c:v>
                </c:pt>
                <c:pt idx="21">
                  <c:v>105.017</c:v>
                </c:pt>
                <c:pt idx="22">
                  <c:v>110.017</c:v>
                </c:pt>
                <c:pt idx="23">
                  <c:v>115.017</c:v>
                </c:pt>
                <c:pt idx="24">
                  <c:v>120.017</c:v>
                </c:pt>
              </c:numCache>
            </c:numRef>
          </c:cat>
          <c:val>
            <c:numRef>
              <c:f>'d5L5x1-V15-Vp3-a70-I300-b30'!$P$5:$P$29</c:f>
              <c:numCache>
                <c:formatCode>0</c:formatCode>
                <c:ptCount val="25"/>
                <c:pt idx="0">
                  <c:v>0</c:v>
                </c:pt>
                <c:pt idx="1">
                  <c:v>90</c:v>
                </c:pt>
                <c:pt idx="2">
                  <c:v>180</c:v>
                </c:pt>
                <c:pt idx="3">
                  <c:v>270</c:v>
                </c:pt>
                <c:pt idx="4">
                  <c:v>360</c:v>
                </c:pt>
                <c:pt idx="5">
                  <c:v>450</c:v>
                </c:pt>
                <c:pt idx="6">
                  <c:v>540</c:v>
                </c:pt>
                <c:pt idx="7">
                  <c:v>630</c:v>
                </c:pt>
                <c:pt idx="8">
                  <c:v>720</c:v>
                </c:pt>
                <c:pt idx="9">
                  <c:v>810</c:v>
                </c:pt>
                <c:pt idx="10">
                  <c:v>900.3</c:v>
                </c:pt>
                <c:pt idx="11">
                  <c:v>990.3</c:v>
                </c:pt>
                <c:pt idx="12">
                  <c:v>1080.3</c:v>
                </c:pt>
                <c:pt idx="13">
                  <c:v>1170.3</c:v>
                </c:pt>
                <c:pt idx="14">
                  <c:v>1260.3</c:v>
                </c:pt>
                <c:pt idx="15">
                  <c:v>1350.3</c:v>
                </c:pt>
                <c:pt idx="16">
                  <c:v>1440.3</c:v>
                </c:pt>
                <c:pt idx="17">
                  <c:v>1530.3</c:v>
                </c:pt>
                <c:pt idx="18">
                  <c:v>1620.3</c:v>
                </c:pt>
                <c:pt idx="19">
                  <c:v>1710.3</c:v>
                </c:pt>
                <c:pt idx="20">
                  <c:v>1800.3</c:v>
                </c:pt>
                <c:pt idx="21">
                  <c:v>1890.3</c:v>
                </c:pt>
                <c:pt idx="22">
                  <c:v>1980.3</c:v>
                </c:pt>
                <c:pt idx="23">
                  <c:v>2070.3000000000002</c:v>
                </c:pt>
                <c:pt idx="24">
                  <c:v>2160.3000000000002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685152"/>
        <c:axId val="420688288"/>
      </c:barChart>
      <c:catAx>
        <c:axId val="420685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579942695179908"/>
              <c:y val="0.853213786570542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88288"/>
        <c:crosses val="autoZero"/>
        <c:auto val="1"/>
        <c:lblAlgn val="ctr"/>
        <c:lblOffset val="100"/>
        <c:noMultiLvlLbl val="0"/>
      </c:catAx>
      <c:valAx>
        <c:axId val="420688288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кДж/м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5210782222892647E-3"/>
              <c:y val="7.942541381529053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22225"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8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температури в баку</a:t>
            </a:r>
            <a:r>
              <a:rPr lang="uk-UA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акамуляторі залежно від часу нагріву</a:t>
            </a:r>
            <a:endParaRPr lang="uk-UA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6398019877986603"/>
          <c:y val="2.687987422183542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4206667833502762E-2"/>
          <c:y val="0.12496938913953974"/>
          <c:w val="0.69130867318946176"/>
          <c:h val="0.623180123581792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'd5L5x1-V15-Vp4-a50-I900-b50'!$F$4</c:f>
              <c:strCache>
                <c:ptCount val="1"/>
                <c:pt idx="0">
                  <c:v>Tbak1
(28336BF00500008F)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6131335262542656"/>
                  <c:y val="0.370414094059245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бак1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= 1E-06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+ 0,0002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- 0,0011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+ 12,03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'd5L5x1-V15-Vp4-a50-I900-b50'!$C$5:$C$29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'd5L5x1-V15-Vp4-a50-I900-b50'!$F$5:$F$29</c:f>
              <c:numCache>
                <c:formatCode>General</c:formatCode>
                <c:ptCount val="25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11.05</c:v>
                </c:pt>
                <c:pt idx="7">
                  <c:v>11.05</c:v>
                </c:pt>
                <c:pt idx="8">
                  <c:v>11.05</c:v>
                </c:pt>
                <c:pt idx="9">
                  <c:v>11.05</c:v>
                </c:pt>
                <c:pt idx="10">
                  <c:v>11.1</c:v>
                </c:pt>
                <c:pt idx="11">
                  <c:v>11.1</c:v>
                </c:pt>
                <c:pt idx="12">
                  <c:v>11.15</c:v>
                </c:pt>
                <c:pt idx="13">
                  <c:v>11.2</c:v>
                </c:pt>
                <c:pt idx="14">
                  <c:v>11.2</c:v>
                </c:pt>
                <c:pt idx="15">
                  <c:v>11.25</c:v>
                </c:pt>
                <c:pt idx="16">
                  <c:v>11.3</c:v>
                </c:pt>
                <c:pt idx="17">
                  <c:v>11.3</c:v>
                </c:pt>
                <c:pt idx="18">
                  <c:v>11.35</c:v>
                </c:pt>
                <c:pt idx="19">
                  <c:v>11.4</c:v>
                </c:pt>
                <c:pt idx="20">
                  <c:v>11.45</c:v>
                </c:pt>
                <c:pt idx="21">
                  <c:v>11.5</c:v>
                </c:pt>
                <c:pt idx="22">
                  <c:v>11.55</c:v>
                </c:pt>
                <c:pt idx="23">
                  <c:v>11.65</c:v>
                </c:pt>
                <c:pt idx="24">
                  <c:v>11.7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'd5L5x1-V15-Vp4-a50-I900-b50'!$G$4</c:f>
              <c:strCache>
                <c:ptCount val="1"/>
                <c:pt idx="0">
                  <c:v>Tbak2
(288DCEF00500007A)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8806934271155176"/>
                  <c:y val="0.6271225455130464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бак2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-3E-06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+ 0,0035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+ 12,16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'd5L5x1-V15-Vp4-a50-I900-b50'!$C$5:$C$29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'd5L5x1-V15-Vp4-a50-I900-b50'!$G$5:$G$29</c:f>
              <c:numCache>
                <c:formatCode>General</c:formatCode>
                <c:ptCount val="25"/>
                <c:pt idx="0">
                  <c:v>11.1</c:v>
                </c:pt>
                <c:pt idx="1">
                  <c:v>11.1</c:v>
                </c:pt>
                <c:pt idx="2">
                  <c:v>11.1</c:v>
                </c:pt>
                <c:pt idx="3">
                  <c:v>11.1</c:v>
                </c:pt>
                <c:pt idx="4">
                  <c:v>11.1</c:v>
                </c:pt>
                <c:pt idx="5">
                  <c:v>11.15</c:v>
                </c:pt>
                <c:pt idx="6">
                  <c:v>11.15</c:v>
                </c:pt>
                <c:pt idx="7">
                  <c:v>11.2</c:v>
                </c:pt>
                <c:pt idx="8">
                  <c:v>11.2</c:v>
                </c:pt>
                <c:pt idx="9">
                  <c:v>11.25</c:v>
                </c:pt>
                <c:pt idx="10">
                  <c:v>11.3</c:v>
                </c:pt>
                <c:pt idx="11">
                  <c:v>11.35</c:v>
                </c:pt>
                <c:pt idx="12">
                  <c:v>11.5</c:v>
                </c:pt>
                <c:pt idx="13">
                  <c:v>11.6</c:v>
                </c:pt>
                <c:pt idx="14">
                  <c:v>11.7</c:v>
                </c:pt>
                <c:pt idx="15">
                  <c:v>12.05</c:v>
                </c:pt>
                <c:pt idx="16">
                  <c:v>12.2</c:v>
                </c:pt>
                <c:pt idx="17">
                  <c:v>12.35</c:v>
                </c:pt>
                <c:pt idx="18">
                  <c:v>12.5</c:v>
                </c:pt>
                <c:pt idx="19">
                  <c:v>12.65</c:v>
                </c:pt>
                <c:pt idx="20">
                  <c:v>13</c:v>
                </c:pt>
                <c:pt idx="21">
                  <c:v>13.15</c:v>
                </c:pt>
                <c:pt idx="22">
                  <c:v>13.35</c:v>
                </c:pt>
                <c:pt idx="23">
                  <c:v>13.5</c:v>
                </c:pt>
                <c:pt idx="24">
                  <c:v>13.65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'd5L5x1-V15-Vp4-a50-I900-b50'!$H$4</c:f>
              <c:strCache>
                <c:ptCount val="1"/>
                <c:pt idx="0">
                  <c:v>Tbak3
(284EB3F00500003D)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2.3977801698925452E-2"/>
                  <c:y val="0.7008387480777640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бак3</a:t>
                    </a:r>
                    <a:r>
                      <a:rPr lang="en-US" baseline="0"/>
                      <a:t> = -9E-12x</a:t>
                    </a:r>
                    <a:r>
                      <a:rPr lang="en-US" baseline="30000"/>
                      <a:t>6</a:t>
                    </a:r>
                    <a:r>
                      <a:rPr lang="en-US" baseline="0"/>
                      <a:t> + 3E-09x</a:t>
                    </a:r>
                    <a:r>
                      <a:rPr lang="en-US" baseline="30000"/>
                      <a:t>5</a:t>
                    </a:r>
                    <a:r>
                      <a:rPr lang="en-US" baseline="0"/>
                      <a:t> - 4E-07x</a:t>
                    </a:r>
                    <a:r>
                      <a:rPr lang="en-US" baseline="30000"/>
                      <a:t>4</a:t>
                    </a:r>
                    <a:r>
                      <a:rPr lang="en-US" baseline="0"/>
                      <a:t> + 3E-05x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- 0,0007x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+ 0,01x + 12,104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'd5L5x1-V15-Vp4-a50-I900-b50'!$C$5:$C$29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'd5L5x1-V15-Vp4-a50-I900-b50'!$H$5:$H$29</c:f>
              <c:numCache>
                <c:formatCode>General</c:formatCode>
                <c:ptCount val="25"/>
                <c:pt idx="0">
                  <c:v>11.05</c:v>
                </c:pt>
                <c:pt idx="1">
                  <c:v>11.05</c:v>
                </c:pt>
                <c:pt idx="2">
                  <c:v>11.05</c:v>
                </c:pt>
                <c:pt idx="3">
                  <c:v>11.05</c:v>
                </c:pt>
                <c:pt idx="4">
                  <c:v>11.1</c:v>
                </c:pt>
                <c:pt idx="5">
                  <c:v>11.1</c:v>
                </c:pt>
                <c:pt idx="6">
                  <c:v>11.1</c:v>
                </c:pt>
                <c:pt idx="7">
                  <c:v>11.15</c:v>
                </c:pt>
                <c:pt idx="8">
                  <c:v>11.2</c:v>
                </c:pt>
                <c:pt idx="9">
                  <c:v>11.25</c:v>
                </c:pt>
                <c:pt idx="10">
                  <c:v>11.35</c:v>
                </c:pt>
                <c:pt idx="11">
                  <c:v>11.45</c:v>
                </c:pt>
                <c:pt idx="12">
                  <c:v>11.6</c:v>
                </c:pt>
                <c:pt idx="13">
                  <c:v>11.75</c:v>
                </c:pt>
                <c:pt idx="14">
                  <c:v>12.15</c:v>
                </c:pt>
                <c:pt idx="15">
                  <c:v>12.35</c:v>
                </c:pt>
                <c:pt idx="16">
                  <c:v>12.55</c:v>
                </c:pt>
                <c:pt idx="17">
                  <c:v>13</c:v>
                </c:pt>
                <c:pt idx="18">
                  <c:v>13.2</c:v>
                </c:pt>
                <c:pt idx="19">
                  <c:v>13.4</c:v>
                </c:pt>
                <c:pt idx="20">
                  <c:v>13.65</c:v>
                </c:pt>
                <c:pt idx="21">
                  <c:v>14</c:v>
                </c:pt>
                <c:pt idx="22">
                  <c:v>14.2</c:v>
                </c:pt>
                <c:pt idx="23">
                  <c:v>14.4</c:v>
                </c:pt>
                <c:pt idx="24">
                  <c:v>14.6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'd5L5x1-V15-Vp4-a50-I900-b50'!$Z$4</c:f>
              <c:strCache>
                <c:ptCount val="1"/>
                <c:pt idx="0">
                  <c:v>tбак. ср., °С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5426631250470438"/>
                  <c:y val="0.4758977540554402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бак.ср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+ 0,0042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+ 12,012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'd5L5x1-V15-Vp4-a50-I900-b50'!$C$5:$C$29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'd5L5x1-V15-Vp4-a50-I900-b50'!$Z$5:$Z$29</c:f>
              <c:numCache>
                <c:formatCode>0.00</c:formatCode>
                <c:ptCount val="25"/>
                <c:pt idx="0">
                  <c:v>11.050000000000002</c:v>
                </c:pt>
                <c:pt idx="1">
                  <c:v>11.050000000000002</c:v>
                </c:pt>
                <c:pt idx="2">
                  <c:v>11.050000000000002</c:v>
                </c:pt>
                <c:pt idx="3">
                  <c:v>11.050000000000002</c:v>
                </c:pt>
                <c:pt idx="4">
                  <c:v>11.066666666666668</c:v>
                </c:pt>
                <c:pt idx="5">
                  <c:v>11.083333333333334</c:v>
                </c:pt>
                <c:pt idx="6">
                  <c:v>11.100000000000001</c:v>
                </c:pt>
                <c:pt idx="7">
                  <c:v>11.133333333333333</c:v>
                </c:pt>
                <c:pt idx="8">
                  <c:v>11.15</c:v>
                </c:pt>
                <c:pt idx="9">
                  <c:v>11.183333333333332</c:v>
                </c:pt>
                <c:pt idx="10">
                  <c:v>11.25</c:v>
                </c:pt>
                <c:pt idx="11">
                  <c:v>11.299999999999999</c:v>
                </c:pt>
                <c:pt idx="12">
                  <c:v>11.416666666666666</c:v>
                </c:pt>
                <c:pt idx="13">
                  <c:v>11.516666666666666</c:v>
                </c:pt>
                <c:pt idx="14">
                  <c:v>11.683333333333332</c:v>
                </c:pt>
                <c:pt idx="15">
                  <c:v>11.883333333333333</c:v>
                </c:pt>
                <c:pt idx="16">
                  <c:v>12.016666666666666</c:v>
                </c:pt>
                <c:pt idx="17">
                  <c:v>12.216666666666667</c:v>
                </c:pt>
                <c:pt idx="18">
                  <c:v>12.35</c:v>
                </c:pt>
                <c:pt idx="19">
                  <c:v>12.483333333333334</c:v>
                </c:pt>
                <c:pt idx="20">
                  <c:v>12.700000000000001</c:v>
                </c:pt>
                <c:pt idx="21">
                  <c:v>12.883333333333333</c:v>
                </c:pt>
                <c:pt idx="22">
                  <c:v>13.033333333333331</c:v>
                </c:pt>
                <c:pt idx="23">
                  <c:v>13.183333333333332</c:v>
                </c:pt>
                <c:pt idx="24">
                  <c:v>13.316666666666668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767408"/>
        <c:axId val="602767800"/>
      </c:scatterChart>
      <c:valAx>
        <c:axId val="602767408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75526867308063772"/>
              <c:y val="0.775577342880701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602767800"/>
        <c:crosses val="autoZero"/>
        <c:crossBetween val="midCat"/>
        <c:majorUnit val="10"/>
      </c:valAx>
      <c:valAx>
        <c:axId val="602767800"/>
        <c:scaling>
          <c:orientation val="minMax"/>
          <c:max val="15"/>
          <c:min val="10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5695572714660506E-2"/>
              <c:y val="5.013442056831526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602767408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77229091491134916"/>
          <c:y val="0.28701750878211413"/>
          <c:w val="0.21907117277003565"/>
          <c:h val="0.4422354686097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ККД ССТ </a:t>
            </a:r>
            <a:r>
              <a:rPr lang="el-GR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η</a:t>
            </a:r>
            <a:r>
              <a:rPr lang="uk-UA" sz="1400" b="1" i="0" u="none" strike="noStrike" baseline="-25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в цілому (за накопиченням теплової енергї в баку акумуляторі)</a:t>
            </a:r>
            <a:endParaRPr lang="uk-UA" sz="14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6636324263228425"/>
          <c:y val="5.527721204632060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8965930538873801E-2"/>
          <c:y val="0.15623852062542198"/>
          <c:w val="0.87689225720062847"/>
          <c:h val="0.683268336273649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'd5L5x1-V15-Vp3-a70-I300-b30'!$S$4</c:f>
              <c:strCache>
                <c:ptCount val="1"/>
                <c:pt idx="0">
                  <c:v>ηсст       (за накопи-ченням)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356272399410359"/>
                  <c:y val="0.7129157853787385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3E-07x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- 5E-05x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+ 0,0064x + 0,1712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'd5L5x1-V15-Vp3-a70-I300-b30'!$C$5:$C$29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50.017000000000003</c:v>
                </c:pt>
                <c:pt idx="11">
                  <c:v>55.017000000000003</c:v>
                </c:pt>
                <c:pt idx="12">
                  <c:v>60.017000000000003</c:v>
                </c:pt>
                <c:pt idx="13">
                  <c:v>65.016999999999996</c:v>
                </c:pt>
                <c:pt idx="14">
                  <c:v>70.016999999999996</c:v>
                </c:pt>
                <c:pt idx="15">
                  <c:v>75.016999999999996</c:v>
                </c:pt>
                <c:pt idx="16">
                  <c:v>80.016999999999996</c:v>
                </c:pt>
                <c:pt idx="17">
                  <c:v>85.016999999999996</c:v>
                </c:pt>
                <c:pt idx="18">
                  <c:v>90.016999999999996</c:v>
                </c:pt>
                <c:pt idx="19">
                  <c:v>95.016999999999996</c:v>
                </c:pt>
                <c:pt idx="20">
                  <c:v>100.017</c:v>
                </c:pt>
                <c:pt idx="21">
                  <c:v>105.017</c:v>
                </c:pt>
                <c:pt idx="22">
                  <c:v>110.017</c:v>
                </c:pt>
                <c:pt idx="23">
                  <c:v>115.017</c:v>
                </c:pt>
                <c:pt idx="24">
                  <c:v>120.017</c:v>
                </c:pt>
              </c:numCache>
            </c:numRef>
          </c:xVal>
          <c:yVal>
            <c:numRef>
              <c:f>'d5L5x1-V15-Vp3-a70-I300-b30'!$S$5:$S$29</c:f>
              <c:numCache>
                <c:formatCode>0.00</c:formatCode>
                <c:ptCount val="25"/>
                <c:pt idx="0" formatCode="General">
                  <c:v>0</c:v>
                </c:pt>
                <c:pt idx="1">
                  <c:v>0</c:v>
                </c:pt>
                <c:pt idx="2">
                  <c:v>5.8152777777777567E-2</c:v>
                </c:pt>
                <c:pt idx="3">
                  <c:v>3.8768518518518376E-2</c:v>
                </c:pt>
                <c:pt idx="4">
                  <c:v>2.9076388888888784E-2</c:v>
                </c:pt>
                <c:pt idx="5">
                  <c:v>2.3261111111111028E-2</c:v>
                </c:pt>
                <c:pt idx="6">
                  <c:v>6.7844907407407687E-2</c:v>
                </c:pt>
                <c:pt idx="7">
                  <c:v>7.4767857142857316E-2</c:v>
                </c:pt>
                <c:pt idx="8">
                  <c:v>6.5421875000000157E-2</c:v>
                </c:pt>
                <c:pt idx="9">
                  <c:v>6.4614197530863962E-2</c:v>
                </c:pt>
                <c:pt idx="10">
                  <c:v>6.976007997334259E-2</c:v>
                </c:pt>
                <c:pt idx="11">
                  <c:v>6.8705190346360287E-2</c:v>
                </c:pt>
                <c:pt idx="12">
                  <c:v>7.2670785892807566E-2</c:v>
                </c:pt>
                <c:pt idx="13">
                  <c:v>7.1554302315645302E-2</c:v>
                </c:pt>
                <c:pt idx="14">
                  <c:v>6.6444497341902484E-2</c:v>
                </c:pt>
                <c:pt idx="15">
                  <c:v>6.9767829371250589E-2</c:v>
                </c:pt>
                <c:pt idx="16">
                  <c:v>6.9042039852808781E-2</c:v>
                </c:pt>
                <c:pt idx="17">
                  <c:v>7.1821701627131876E-2</c:v>
                </c:pt>
                <c:pt idx="18">
                  <c:v>7.4292569277294246E-2</c:v>
                </c:pt>
                <c:pt idx="19">
                  <c:v>7.3443255569198451E-2</c:v>
                </c:pt>
                <c:pt idx="20">
                  <c:v>7.2678859079042285E-2</c:v>
                </c:pt>
                <c:pt idx="21">
                  <c:v>7.7524731524096724E-2</c:v>
                </c:pt>
                <c:pt idx="22">
                  <c:v>7.6644321567439444E-2</c:v>
                </c:pt>
                <c:pt idx="23">
                  <c:v>7.8368473168139732E-2</c:v>
                </c:pt>
                <c:pt idx="24">
                  <c:v>7.9948965421469606E-2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684760"/>
        <c:axId val="420687504"/>
      </c:scatterChart>
      <c:valAx>
        <c:axId val="420684760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482279775662703"/>
              <c:y val="0.8462302854078270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87504"/>
        <c:crosses val="autoZero"/>
        <c:crossBetween val="midCat"/>
      </c:valAx>
      <c:valAx>
        <c:axId val="420687504"/>
        <c:scaling>
          <c:orientation val="minMax"/>
          <c:max val="9.0000000000000024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75159219596879E-2"/>
              <c:y val="0.1082357560589422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84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коефіцієнта тепловтрат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K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к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Вт/(м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К),</a:t>
            </a:r>
            <a:r>
              <a:rPr lang="uk-UA" sz="1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сонячного колектора впродовж експерименту</a:t>
            </a:r>
            <a:endParaRPr lang="uk-UA" sz="14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5416202339624843"/>
          <c:y val="3.651767875639413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0863599677159"/>
          <c:y val="0.1459162622607946"/>
          <c:w val="0.83319468469593538"/>
          <c:h val="0.692799802903981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'd5L5x1-V15-Vp3-a70-I300-b30'!$AC$4</c:f>
              <c:strCache>
                <c:ptCount val="1"/>
                <c:pt idx="0">
                  <c:v>Kк', Вт/(м2К)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8.3892150574769356E-2"/>
                  <c:y val="0.745303294234095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uk-UA"/>
                </a:p>
              </c:txPr>
            </c:trendlineLbl>
          </c:trendline>
          <c:xVal>
            <c:numRef>
              <c:f>'d5L5x1-V15-Vp3-a70-I300-b30'!$C$5:$C$29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50.017000000000003</c:v>
                </c:pt>
                <c:pt idx="11">
                  <c:v>55.017000000000003</c:v>
                </c:pt>
                <c:pt idx="12">
                  <c:v>60.017000000000003</c:v>
                </c:pt>
                <c:pt idx="13">
                  <c:v>65.016999999999996</c:v>
                </c:pt>
                <c:pt idx="14">
                  <c:v>70.016999999999996</c:v>
                </c:pt>
                <c:pt idx="15">
                  <c:v>75.016999999999996</c:v>
                </c:pt>
                <c:pt idx="16">
                  <c:v>80.016999999999996</c:v>
                </c:pt>
                <c:pt idx="17">
                  <c:v>85.016999999999996</c:v>
                </c:pt>
                <c:pt idx="18">
                  <c:v>90.016999999999996</c:v>
                </c:pt>
                <c:pt idx="19">
                  <c:v>95.016999999999996</c:v>
                </c:pt>
                <c:pt idx="20">
                  <c:v>100.017</c:v>
                </c:pt>
                <c:pt idx="21">
                  <c:v>105.017</c:v>
                </c:pt>
                <c:pt idx="22">
                  <c:v>110.017</c:v>
                </c:pt>
                <c:pt idx="23">
                  <c:v>115.017</c:v>
                </c:pt>
                <c:pt idx="24">
                  <c:v>120.017</c:v>
                </c:pt>
              </c:numCache>
            </c:numRef>
          </c:xVal>
          <c:yVal>
            <c:numRef>
              <c:f>'d5L5x1-V15-Vp3-a70-I300-b30'!$AC$5:$AC$29</c:f>
              <c:numCache>
                <c:formatCode>0.000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1.1561181434599364</c:v>
                </c:pt>
                <c:pt idx="20">
                  <c:v>2.6966089466088898</c:v>
                </c:pt>
                <c:pt idx="21">
                  <c:v>7.5210210210210313</c:v>
                </c:pt>
                <c:pt idx="22">
                  <c:v>8.6264245014245908</c:v>
                </c:pt>
                <c:pt idx="23">
                  <c:v>11.461673699015362</c:v>
                </c:pt>
                <c:pt idx="24">
                  <c:v>14.59081196581217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689856"/>
        <c:axId val="420693384"/>
      </c:scatterChart>
      <c:valAx>
        <c:axId val="420689856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569667849136763"/>
              <c:y val="0.8536602096707345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93384"/>
        <c:crosses val="autoZero"/>
        <c:crossBetween val="midCat"/>
        <c:majorUnit val="10"/>
      </c:valAx>
      <c:valAx>
        <c:axId val="420693384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Вт/(м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К)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6.7319189029117453E-3"/>
              <c:y val="7.0038796852792573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8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розрахункової інтенсивності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I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ск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Вт/м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сонячного колектора впродовж експерименту</a:t>
            </a:r>
          </a:p>
        </c:rich>
      </c:tx>
      <c:layout>
        <c:manualLayout>
          <c:xMode val="edge"/>
          <c:yMode val="edge"/>
          <c:x val="0.17783594312008602"/>
          <c:y val="4.39585492801874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11799330796509"/>
          <c:y val="0.15820194802586102"/>
          <c:w val="0.85104536239641304"/>
          <c:h val="0.679288014233619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'd5L5x1-V15-Vp3-a70-I300-b30'!$AD$4</c:f>
              <c:strCache>
                <c:ptCount val="1"/>
                <c:pt idx="0">
                  <c:v>I', Вт/м2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7297725370965614"/>
                  <c:y val="0.743816266647714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uk-UA"/>
                </a:p>
              </c:txPr>
            </c:trendlineLbl>
          </c:trendline>
          <c:xVal>
            <c:numRef>
              <c:f>'d5L5x1-V15-Vp3-a70-I300-b30'!$C$5:$C$29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50.017000000000003</c:v>
                </c:pt>
                <c:pt idx="11">
                  <c:v>55.017000000000003</c:v>
                </c:pt>
                <c:pt idx="12">
                  <c:v>60.017000000000003</c:v>
                </c:pt>
                <c:pt idx="13">
                  <c:v>65.016999999999996</c:v>
                </c:pt>
                <c:pt idx="14">
                  <c:v>70.016999999999996</c:v>
                </c:pt>
                <c:pt idx="15">
                  <c:v>75.016999999999996</c:v>
                </c:pt>
                <c:pt idx="16">
                  <c:v>80.016999999999996</c:v>
                </c:pt>
                <c:pt idx="17">
                  <c:v>85.016999999999996</c:v>
                </c:pt>
                <c:pt idx="18">
                  <c:v>90.016999999999996</c:v>
                </c:pt>
                <c:pt idx="19">
                  <c:v>95.016999999999996</c:v>
                </c:pt>
                <c:pt idx="20">
                  <c:v>100.017</c:v>
                </c:pt>
                <c:pt idx="21">
                  <c:v>105.017</c:v>
                </c:pt>
                <c:pt idx="22">
                  <c:v>110.017</c:v>
                </c:pt>
                <c:pt idx="23">
                  <c:v>115.017</c:v>
                </c:pt>
                <c:pt idx="24">
                  <c:v>120.017</c:v>
                </c:pt>
              </c:numCache>
            </c:numRef>
          </c:xVal>
          <c:yVal>
            <c:numRef>
              <c:f>'d5L5x1-V15-Vp3-a70-I300-b30'!$AD$5:$AD$29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11.348765432099128</c:v>
                </c:pt>
                <c:pt idx="7">
                  <c:v>40.750000000000249</c:v>
                </c:pt>
                <c:pt idx="8">
                  <c:v>46.972222222222463</c:v>
                </c:pt>
                <c:pt idx="9">
                  <c:v>59.895061728394538</c:v>
                </c:pt>
                <c:pt idx="10">
                  <c:v>91.9629629629638</c:v>
                </c:pt>
                <c:pt idx="11">
                  <c:v>98.663580246914961</c:v>
                </c:pt>
                <c:pt idx="12">
                  <c:v>132.50925925925921</c:v>
                </c:pt>
                <c:pt idx="13">
                  <c:v>143.65432098765351</c:v>
                </c:pt>
                <c:pt idx="14">
                  <c:v>139.20987654320905</c:v>
                </c:pt>
                <c:pt idx="15">
                  <c:v>157.94444444444358</c:v>
                </c:pt>
                <c:pt idx="16">
                  <c:v>181.53395061728509</c:v>
                </c:pt>
                <c:pt idx="17">
                  <c:v>205.60185185185156</c:v>
                </c:pt>
                <c:pt idx="18">
                  <c:v>225.22530864197486</c:v>
                </c:pt>
                <c:pt idx="19">
                  <c:v>239.92592592592612</c:v>
                </c:pt>
                <c:pt idx="20">
                  <c:v>254.62654320987605</c:v>
                </c:pt>
                <c:pt idx="21">
                  <c:v>296.06172839506183</c:v>
                </c:pt>
                <c:pt idx="22">
                  <c:v>305.42901234567978</c:v>
                </c:pt>
                <c:pt idx="23">
                  <c:v>330.38580246913483</c:v>
                </c:pt>
                <c:pt idx="24">
                  <c:v>357.12037037037214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685936"/>
        <c:axId val="420689464"/>
      </c:scatterChart>
      <c:valAx>
        <c:axId val="420685936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5032484334022937"/>
              <c:y val="0.856041866076183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89464"/>
        <c:crosses val="autoZero"/>
        <c:crossBetween val="midCat"/>
        <c:majorUnit val="10"/>
      </c:valAx>
      <c:valAx>
        <c:axId val="420689464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ск</a:t>
                </a: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Вт/м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2674810295951528E-3"/>
              <c:y val="8.2811907251845354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8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Температури теплоносія на вході і виході СК та температура оточуючого середовища впродовж експерименту</a:t>
            </a:r>
          </a:p>
        </c:rich>
      </c:tx>
      <c:layout>
        <c:manualLayout>
          <c:xMode val="edge"/>
          <c:yMode val="edge"/>
          <c:x val="0.12118171607501446"/>
          <c:y val="3.486616609674549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12239915650874"/>
          <c:y val="0.14411720010131038"/>
          <c:w val="0.75368446653038901"/>
          <c:h val="0.624978459081261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'd5L5x1-V15-Vp5-a30-I300-b30'!$D$4</c:f>
              <c:strCache>
                <c:ptCount val="1"/>
                <c:pt idx="0">
                  <c:v>Tin
(287FE6EF05000002)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5670606301774453"/>
                  <c:y val="0.3846745475421110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вх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+ 4E-05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+ 0,0116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+ 12,227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'd5L5x1-V15-Vp5-a30-I300-b30'!$C$5:$C$29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'd5L5x1-V15-Vp5-a30-I300-b30'!$D$5:$D$29</c:f>
              <c:numCache>
                <c:formatCode>General</c:formatCode>
                <c:ptCount val="25"/>
                <c:pt idx="0">
                  <c:v>9.1</c:v>
                </c:pt>
                <c:pt idx="1">
                  <c:v>9.1</c:v>
                </c:pt>
                <c:pt idx="2">
                  <c:v>9.15</c:v>
                </c:pt>
                <c:pt idx="3">
                  <c:v>9.25</c:v>
                </c:pt>
                <c:pt idx="4">
                  <c:v>9.35</c:v>
                </c:pt>
                <c:pt idx="5">
                  <c:v>9.5</c:v>
                </c:pt>
                <c:pt idx="6">
                  <c:v>9.65</c:v>
                </c:pt>
                <c:pt idx="7">
                  <c:v>9.75</c:v>
                </c:pt>
                <c:pt idx="8">
                  <c:v>10.1</c:v>
                </c:pt>
                <c:pt idx="9">
                  <c:v>10.25</c:v>
                </c:pt>
                <c:pt idx="10">
                  <c:v>10.4</c:v>
                </c:pt>
                <c:pt idx="11">
                  <c:v>10.55</c:v>
                </c:pt>
                <c:pt idx="12">
                  <c:v>10.7</c:v>
                </c:pt>
                <c:pt idx="13">
                  <c:v>11.05</c:v>
                </c:pt>
                <c:pt idx="14">
                  <c:v>11.2</c:v>
                </c:pt>
                <c:pt idx="15">
                  <c:v>11.35</c:v>
                </c:pt>
                <c:pt idx="16">
                  <c:v>11.5</c:v>
                </c:pt>
                <c:pt idx="17">
                  <c:v>11.65</c:v>
                </c:pt>
                <c:pt idx="18">
                  <c:v>12</c:v>
                </c:pt>
                <c:pt idx="19">
                  <c:v>12.1</c:v>
                </c:pt>
                <c:pt idx="20">
                  <c:v>12.25</c:v>
                </c:pt>
                <c:pt idx="21">
                  <c:v>12.4</c:v>
                </c:pt>
                <c:pt idx="22">
                  <c:v>12.55</c:v>
                </c:pt>
                <c:pt idx="23">
                  <c:v>12.7</c:v>
                </c:pt>
                <c:pt idx="24">
                  <c:v>13.05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'd5L5x1-V15-Vp5-a30-I300-b30'!$E$4</c:f>
              <c:strCache>
                <c:ptCount val="1"/>
                <c:pt idx="0">
                  <c:v>Tout
(283BB0F005000000)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-5.1813122233924834E-2"/>
                  <c:y val="0.7335308825353794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вих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= -2E-09x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5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+ 1E-06x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- 0,0003x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+ 0,0213x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- 0,4783x + 11,675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'd5L5x1-V15-Vp5-a30-I300-b30'!$C$5:$C$29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'd5L5x1-V15-Vp5-a30-I300-b30'!$E$5:$E$29</c:f>
              <c:numCache>
                <c:formatCode>General</c:formatCode>
                <c:ptCount val="25"/>
                <c:pt idx="0">
                  <c:v>8.6999999999999993</c:v>
                </c:pt>
                <c:pt idx="1">
                  <c:v>8.65</c:v>
                </c:pt>
                <c:pt idx="2">
                  <c:v>8.6999999999999993</c:v>
                </c:pt>
                <c:pt idx="3">
                  <c:v>8.75</c:v>
                </c:pt>
                <c:pt idx="4">
                  <c:v>9.0500000000000007</c:v>
                </c:pt>
                <c:pt idx="5">
                  <c:v>9.1999999999999993</c:v>
                </c:pt>
                <c:pt idx="6">
                  <c:v>9.35</c:v>
                </c:pt>
                <c:pt idx="7">
                  <c:v>9.4499999999999993</c:v>
                </c:pt>
                <c:pt idx="8">
                  <c:v>10</c:v>
                </c:pt>
                <c:pt idx="9">
                  <c:v>10.55</c:v>
                </c:pt>
                <c:pt idx="10">
                  <c:v>11.4</c:v>
                </c:pt>
                <c:pt idx="11">
                  <c:v>12.3</c:v>
                </c:pt>
                <c:pt idx="12">
                  <c:v>13.05</c:v>
                </c:pt>
                <c:pt idx="13">
                  <c:v>13.55</c:v>
                </c:pt>
                <c:pt idx="14">
                  <c:v>14.15</c:v>
                </c:pt>
                <c:pt idx="15">
                  <c:v>14.55</c:v>
                </c:pt>
                <c:pt idx="16">
                  <c:v>15.05</c:v>
                </c:pt>
                <c:pt idx="17">
                  <c:v>15.35</c:v>
                </c:pt>
                <c:pt idx="18">
                  <c:v>15.65</c:v>
                </c:pt>
                <c:pt idx="19">
                  <c:v>16.100000000000001</c:v>
                </c:pt>
                <c:pt idx="20">
                  <c:v>16.350000000000001</c:v>
                </c:pt>
                <c:pt idx="21">
                  <c:v>16.600000000000001</c:v>
                </c:pt>
                <c:pt idx="22">
                  <c:v>17.05</c:v>
                </c:pt>
                <c:pt idx="23">
                  <c:v>17.3</c:v>
                </c:pt>
                <c:pt idx="24">
                  <c:v>17.45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'd5L5x1-V15-Vp5-a30-I300-b30'!$I$4</c:f>
              <c:strCache>
                <c:ptCount val="1"/>
                <c:pt idx="0">
                  <c:v>Tpov1
(28F24BEF0500007D)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6910928831557809"/>
                  <c:y val="0.7617331207762536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пов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9E-06</a:t>
                    </a:r>
                    <a:r>
                      <a:rPr lang="el-GR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- 0,0016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+ 0,118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+ 14,2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'd5L5x1-V15-Vp5-a30-I300-b30'!$C$5:$C$29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'd5L5x1-V15-Vp5-a30-I300-b30'!$I$5:$I$29</c:f>
              <c:numCache>
                <c:formatCode>General</c:formatCode>
                <c:ptCount val="25"/>
                <c:pt idx="0">
                  <c:v>8.5500000000000007</c:v>
                </c:pt>
                <c:pt idx="1">
                  <c:v>9.5500000000000007</c:v>
                </c:pt>
                <c:pt idx="2">
                  <c:v>10.199999999999999</c:v>
                </c:pt>
                <c:pt idx="3">
                  <c:v>10.6</c:v>
                </c:pt>
                <c:pt idx="4">
                  <c:v>10.7</c:v>
                </c:pt>
                <c:pt idx="5">
                  <c:v>11.2</c:v>
                </c:pt>
                <c:pt idx="6">
                  <c:v>11.45</c:v>
                </c:pt>
                <c:pt idx="7">
                  <c:v>11.6</c:v>
                </c:pt>
                <c:pt idx="8">
                  <c:v>11.75</c:v>
                </c:pt>
                <c:pt idx="9">
                  <c:v>12.1</c:v>
                </c:pt>
                <c:pt idx="10">
                  <c:v>12.35</c:v>
                </c:pt>
                <c:pt idx="11">
                  <c:v>12.45</c:v>
                </c:pt>
                <c:pt idx="12">
                  <c:v>12.65</c:v>
                </c:pt>
                <c:pt idx="13">
                  <c:v>13.05</c:v>
                </c:pt>
                <c:pt idx="14">
                  <c:v>13.2</c:v>
                </c:pt>
                <c:pt idx="15">
                  <c:v>13.35</c:v>
                </c:pt>
                <c:pt idx="16">
                  <c:v>13.55</c:v>
                </c:pt>
                <c:pt idx="17">
                  <c:v>13.75</c:v>
                </c:pt>
                <c:pt idx="18">
                  <c:v>14.1</c:v>
                </c:pt>
                <c:pt idx="19">
                  <c:v>14.25</c:v>
                </c:pt>
                <c:pt idx="20">
                  <c:v>14.35</c:v>
                </c:pt>
                <c:pt idx="21">
                  <c:v>14.5</c:v>
                </c:pt>
                <c:pt idx="22">
                  <c:v>14.7</c:v>
                </c:pt>
                <c:pt idx="23">
                  <c:v>15</c:v>
                </c:pt>
                <c:pt idx="24">
                  <c:v>15.15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688680"/>
        <c:axId val="420684368"/>
      </c:scatterChart>
      <c:valAx>
        <c:axId val="420688680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</a:p>
            </c:rich>
          </c:tx>
          <c:layout>
            <c:manualLayout>
              <c:xMode val="edge"/>
              <c:yMode val="edge"/>
              <c:x val="0.88651271229706274"/>
              <c:y val="0.739191662638689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84368"/>
        <c:crosses val="autoZero"/>
        <c:crossBetween val="midCat"/>
        <c:majorUnit val="10"/>
      </c:valAx>
      <c:valAx>
        <c:axId val="420684368"/>
        <c:scaling>
          <c:orientation val="minMax"/>
          <c:max val="18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6.0455527236524156E-2"/>
              <c:y val="8.261202063859070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88680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8744483253458961"/>
          <c:y val="0.29106641553932172"/>
          <c:w val="0.11255530438082048"/>
          <c:h val="0.2798595602431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температури в баку</a:t>
            </a:r>
            <a:r>
              <a:rPr lang="uk-UA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акамуляторі залежно від часу нагріву</a:t>
            </a:r>
            <a:endParaRPr lang="uk-UA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6398019877986603"/>
          <c:y val="2.687987422183542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4206667833502762E-2"/>
          <c:y val="0.12496938913953974"/>
          <c:w val="0.69130867318946176"/>
          <c:h val="0.623180123581792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'd5L5x1-V15-Vp5-a30-I300-b30'!$F$4</c:f>
              <c:strCache>
                <c:ptCount val="1"/>
                <c:pt idx="0">
                  <c:v>Tbak1
(28336BF00500008F)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6571276591287956"/>
                  <c:y val="0.3993335598406212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бак1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= 1E-06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+ 0,0002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- 0,0011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+ 12,03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'd5L5x1-V15-Vp5-a30-I300-b30'!$C$5:$C$29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'd5L5x1-V15-Vp5-a30-I300-b30'!$F$5:$F$29</c:f>
              <c:numCache>
                <c:formatCode>General</c:formatCode>
                <c:ptCount val="25"/>
                <c:pt idx="0">
                  <c:v>10.050000000000001</c:v>
                </c:pt>
                <c:pt idx="1">
                  <c:v>10.050000000000001</c:v>
                </c:pt>
                <c:pt idx="2">
                  <c:v>10.050000000000001</c:v>
                </c:pt>
                <c:pt idx="3">
                  <c:v>10.050000000000001</c:v>
                </c:pt>
                <c:pt idx="4">
                  <c:v>10.050000000000001</c:v>
                </c:pt>
                <c:pt idx="5">
                  <c:v>10.050000000000001</c:v>
                </c:pt>
                <c:pt idx="6">
                  <c:v>10.050000000000001</c:v>
                </c:pt>
                <c:pt idx="7">
                  <c:v>10.050000000000001</c:v>
                </c:pt>
                <c:pt idx="8">
                  <c:v>10.050000000000001</c:v>
                </c:pt>
                <c:pt idx="9">
                  <c:v>10.050000000000001</c:v>
                </c:pt>
                <c:pt idx="10">
                  <c:v>10.050000000000001</c:v>
                </c:pt>
                <c:pt idx="11">
                  <c:v>10.1</c:v>
                </c:pt>
                <c:pt idx="12">
                  <c:v>10.1</c:v>
                </c:pt>
                <c:pt idx="13">
                  <c:v>10.1</c:v>
                </c:pt>
                <c:pt idx="14">
                  <c:v>10.1</c:v>
                </c:pt>
                <c:pt idx="15">
                  <c:v>10.1</c:v>
                </c:pt>
                <c:pt idx="16">
                  <c:v>10.1</c:v>
                </c:pt>
                <c:pt idx="17">
                  <c:v>10.1</c:v>
                </c:pt>
                <c:pt idx="18">
                  <c:v>10.1</c:v>
                </c:pt>
                <c:pt idx="19">
                  <c:v>10.1</c:v>
                </c:pt>
                <c:pt idx="20">
                  <c:v>10.1</c:v>
                </c:pt>
                <c:pt idx="21">
                  <c:v>10.15</c:v>
                </c:pt>
                <c:pt idx="22">
                  <c:v>10.15</c:v>
                </c:pt>
                <c:pt idx="23">
                  <c:v>10.1</c:v>
                </c:pt>
                <c:pt idx="24">
                  <c:v>10.15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'd5L5x1-V15-Vp5-a30-I300-b30'!$G$4</c:f>
              <c:strCache>
                <c:ptCount val="1"/>
                <c:pt idx="0">
                  <c:v>Tbak2
(288DCEF00500007A)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6215560575570623"/>
                  <c:y val="0.5666256141599225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бак2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-3E-06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+ 0,0035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+ 12,16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'd5L5x1-V15-Vp5-a30-I300-b30'!$C$5:$C$29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'd5L5x1-V15-Vp5-a30-I300-b30'!$G$5:$G$29</c:f>
              <c:numCache>
                <c:formatCode>General</c:formatCode>
                <c:ptCount val="25"/>
                <c:pt idx="0">
                  <c:v>10.050000000000001</c:v>
                </c:pt>
                <c:pt idx="1">
                  <c:v>10.050000000000001</c:v>
                </c:pt>
                <c:pt idx="2">
                  <c:v>10.050000000000001</c:v>
                </c:pt>
                <c:pt idx="3">
                  <c:v>10.050000000000001</c:v>
                </c:pt>
                <c:pt idx="4">
                  <c:v>10.050000000000001</c:v>
                </c:pt>
                <c:pt idx="5">
                  <c:v>10.050000000000001</c:v>
                </c:pt>
                <c:pt idx="6">
                  <c:v>10.050000000000001</c:v>
                </c:pt>
                <c:pt idx="7">
                  <c:v>10.050000000000001</c:v>
                </c:pt>
                <c:pt idx="8">
                  <c:v>10.050000000000001</c:v>
                </c:pt>
                <c:pt idx="9">
                  <c:v>10.050000000000001</c:v>
                </c:pt>
                <c:pt idx="10">
                  <c:v>10.050000000000001</c:v>
                </c:pt>
                <c:pt idx="11">
                  <c:v>10.050000000000001</c:v>
                </c:pt>
                <c:pt idx="12">
                  <c:v>10.1</c:v>
                </c:pt>
                <c:pt idx="13">
                  <c:v>10.1</c:v>
                </c:pt>
                <c:pt idx="14">
                  <c:v>10.1</c:v>
                </c:pt>
                <c:pt idx="15">
                  <c:v>10.1</c:v>
                </c:pt>
                <c:pt idx="16">
                  <c:v>10.1</c:v>
                </c:pt>
                <c:pt idx="17">
                  <c:v>10.1</c:v>
                </c:pt>
                <c:pt idx="18">
                  <c:v>10.1</c:v>
                </c:pt>
                <c:pt idx="19">
                  <c:v>10.1</c:v>
                </c:pt>
                <c:pt idx="20">
                  <c:v>10.15</c:v>
                </c:pt>
                <c:pt idx="21">
                  <c:v>10.15</c:v>
                </c:pt>
                <c:pt idx="22">
                  <c:v>10.199999999999999</c:v>
                </c:pt>
                <c:pt idx="23">
                  <c:v>10.199999999999999</c:v>
                </c:pt>
                <c:pt idx="24">
                  <c:v>10.199999999999999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'd5L5x1-V15-Vp5-a30-I300-b30'!$H$4</c:f>
              <c:strCache>
                <c:ptCount val="1"/>
                <c:pt idx="0">
                  <c:v>Tbak3
(284EB3F00500003D)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1.7035362734589218E-2"/>
                  <c:y val="0.754914875048526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бак3</a:t>
                    </a:r>
                    <a:r>
                      <a:rPr lang="en-US" baseline="0"/>
                      <a:t> = -9E-12x</a:t>
                    </a:r>
                    <a:r>
                      <a:rPr lang="en-US" baseline="30000"/>
                      <a:t>6</a:t>
                    </a:r>
                    <a:r>
                      <a:rPr lang="en-US" baseline="0"/>
                      <a:t> + 3E-09x</a:t>
                    </a:r>
                    <a:r>
                      <a:rPr lang="en-US" baseline="30000"/>
                      <a:t>5</a:t>
                    </a:r>
                    <a:r>
                      <a:rPr lang="en-US" baseline="0"/>
                      <a:t> - 4E-07x</a:t>
                    </a:r>
                    <a:r>
                      <a:rPr lang="en-US" baseline="30000"/>
                      <a:t>4</a:t>
                    </a:r>
                    <a:r>
                      <a:rPr lang="en-US" baseline="0"/>
                      <a:t> + 3E-05x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- 0,0007x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+ 0,01x + 12,104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'd5L5x1-V15-Vp5-a30-I300-b30'!$C$5:$C$29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'd5L5x1-V15-Vp5-a30-I300-b30'!$H$5:$H$29</c:f>
              <c:numCache>
                <c:formatCode>General</c:formatCode>
                <c:ptCount val="25"/>
                <c:pt idx="0">
                  <c:v>9.65</c:v>
                </c:pt>
                <c:pt idx="1">
                  <c:v>9.65</c:v>
                </c:pt>
                <c:pt idx="2">
                  <c:v>9.65</c:v>
                </c:pt>
                <c:pt idx="3">
                  <c:v>9.65</c:v>
                </c:pt>
                <c:pt idx="4">
                  <c:v>9.6999999999999993</c:v>
                </c:pt>
                <c:pt idx="5">
                  <c:v>9.6999999999999993</c:v>
                </c:pt>
                <c:pt idx="6">
                  <c:v>9.6999999999999993</c:v>
                </c:pt>
                <c:pt idx="7">
                  <c:v>9.6999999999999993</c:v>
                </c:pt>
                <c:pt idx="8">
                  <c:v>9.6999999999999993</c:v>
                </c:pt>
                <c:pt idx="9">
                  <c:v>9.6999999999999993</c:v>
                </c:pt>
                <c:pt idx="10">
                  <c:v>9.6999999999999993</c:v>
                </c:pt>
                <c:pt idx="11">
                  <c:v>9.75</c:v>
                </c:pt>
                <c:pt idx="12">
                  <c:v>9.75</c:v>
                </c:pt>
                <c:pt idx="13">
                  <c:v>9.75</c:v>
                </c:pt>
                <c:pt idx="14">
                  <c:v>9.75</c:v>
                </c:pt>
                <c:pt idx="15">
                  <c:v>9.75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10.050000000000001</c:v>
                </c:pt>
                <c:pt idx="22">
                  <c:v>10.050000000000001</c:v>
                </c:pt>
                <c:pt idx="23">
                  <c:v>10.050000000000001</c:v>
                </c:pt>
                <c:pt idx="24">
                  <c:v>10.1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'd5L5x1-V15-Vp5-a30-I300-b30'!$Z$4</c:f>
              <c:strCache>
                <c:ptCount val="1"/>
                <c:pt idx="0">
                  <c:v>tбак. ср., °С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499473563453968"/>
                  <c:y val="0.5770534689298191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бак.ср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+ 0,0042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+ 12,012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'd5L5x1-V15-Vp5-a30-I300-b30'!$C$5:$C$29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'd5L5x1-V15-Vp5-a30-I300-b30'!$Z$5:$Z$29</c:f>
              <c:numCache>
                <c:formatCode>0.00</c:formatCode>
                <c:ptCount val="25"/>
                <c:pt idx="0">
                  <c:v>9.9166666666666661</c:v>
                </c:pt>
                <c:pt idx="1">
                  <c:v>9.9166666666666661</c:v>
                </c:pt>
                <c:pt idx="2">
                  <c:v>9.9166666666666661</c:v>
                </c:pt>
                <c:pt idx="3">
                  <c:v>9.9166666666666661</c:v>
                </c:pt>
                <c:pt idx="4">
                  <c:v>9.9333333333333336</c:v>
                </c:pt>
                <c:pt idx="5">
                  <c:v>9.9333333333333336</c:v>
                </c:pt>
                <c:pt idx="6">
                  <c:v>9.9333333333333336</c:v>
                </c:pt>
                <c:pt idx="7">
                  <c:v>9.9333333333333336</c:v>
                </c:pt>
                <c:pt idx="8">
                  <c:v>9.9333333333333336</c:v>
                </c:pt>
                <c:pt idx="9">
                  <c:v>9.9333333333333336</c:v>
                </c:pt>
                <c:pt idx="10">
                  <c:v>9.9333333333333336</c:v>
                </c:pt>
                <c:pt idx="11">
                  <c:v>9.9666666666666668</c:v>
                </c:pt>
                <c:pt idx="12">
                  <c:v>9.9833333333333325</c:v>
                </c:pt>
                <c:pt idx="13">
                  <c:v>9.9833333333333325</c:v>
                </c:pt>
                <c:pt idx="14">
                  <c:v>9.9833333333333325</c:v>
                </c:pt>
                <c:pt idx="15">
                  <c:v>9.9833333333333325</c:v>
                </c:pt>
                <c:pt idx="16">
                  <c:v>10.066666666666666</c:v>
                </c:pt>
                <c:pt idx="17">
                  <c:v>10.066666666666666</c:v>
                </c:pt>
                <c:pt idx="18">
                  <c:v>10.066666666666666</c:v>
                </c:pt>
                <c:pt idx="19">
                  <c:v>10.066666666666666</c:v>
                </c:pt>
                <c:pt idx="20">
                  <c:v>10.083333333333334</c:v>
                </c:pt>
                <c:pt idx="21">
                  <c:v>10.116666666666667</c:v>
                </c:pt>
                <c:pt idx="22">
                  <c:v>10.133333333333335</c:v>
                </c:pt>
                <c:pt idx="23">
                  <c:v>10.116666666666665</c:v>
                </c:pt>
                <c:pt idx="24">
                  <c:v>10.15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686720"/>
        <c:axId val="420689072"/>
      </c:scatterChart>
      <c:valAx>
        <c:axId val="420686720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75526867308063772"/>
              <c:y val="0.775577342880701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89072"/>
        <c:crosses val="autoZero"/>
        <c:crossBetween val="midCat"/>
        <c:majorUnit val="10"/>
      </c:valAx>
      <c:valAx>
        <c:axId val="420689072"/>
        <c:scaling>
          <c:orientation val="minMax"/>
          <c:max val="10.5"/>
          <c:min val="9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5695572714660506E-2"/>
              <c:y val="5.013442056831526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86720"/>
        <c:crosses val="autoZero"/>
        <c:crossBetween val="midCat"/>
        <c:majorUnit val="0.1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77229091491134916"/>
          <c:y val="0.28701750878211413"/>
          <c:w val="0.21907117277003565"/>
          <c:h val="0.4422354686097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Приріст температури теплоносія 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на вході і виході СК та температура оточуючого середовища впродовж експерименту</a:t>
            </a:r>
            <a:endParaRPr lang="uk-UA" sz="1400" b="1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rich>
      </c:tx>
      <c:layout>
        <c:manualLayout>
          <c:xMode val="edge"/>
          <c:yMode val="edge"/>
          <c:x val="0.19876162115091664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044561096529594E-2"/>
          <c:y val="0.12959086413952969"/>
          <c:w val="0.75513572470107904"/>
          <c:h val="0.568059027053164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'd5L5x1-V15-Vp5-a30-I300-b30'!$V$4</c:f>
              <c:strCache>
                <c:ptCount val="1"/>
                <c:pt idx="0">
                  <c:v>Δtвх,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2171354626151901"/>
                  <c:y val="0.3259163665795828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</a:rPr>
                      <a:t>вх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+ 4E-05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+ 0,0116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+ 0,0268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'd5L5x1-V15-Vp5-a30-I300-b30'!$C$5:$C$29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'd5L5x1-V15-Vp5-a30-I300-b30'!$V$5:$V$29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5.0000000000000711E-2</c:v>
                </c:pt>
                <c:pt idx="3">
                  <c:v>0.15000000000000036</c:v>
                </c:pt>
                <c:pt idx="4">
                  <c:v>0.25</c:v>
                </c:pt>
                <c:pt idx="5">
                  <c:v>0.40000000000000036</c:v>
                </c:pt>
                <c:pt idx="6">
                  <c:v>0.55000000000000071</c:v>
                </c:pt>
                <c:pt idx="7">
                  <c:v>0.65000000000000036</c:v>
                </c:pt>
                <c:pt idx="8">
                  <c:v>1</c:v>
                </c:pt>
                <c:pt idx="9">
                  <c:v>1.1500000000000004</c:v>
                </c:pt>
                <c:pt idx="10">
                  <c:v>1.3000000000000007</c:v>
                </c:pt>
                <c:pt idx="11">
                  <c:v>1.4500000000000011</c:v>
                </c:pt>
                <c:pt idx="12">
                  <c:v>1.5999999999999996</c:v>
                </c:pt>
                <c:pt idx="13">
                  <c:v>1.9500000000000011</c:v>
                </c:pt>
                <c:pt idx="14">
                  <c:v>2.0999999999999996</c:v>
                </c:pt>
                <c:pt idx="15">
                  <c:v>2.25</c:v>
                </c:pt>
                <c:pt idx="16">
                  <c:v>2.4000000000000004</c:v>
                </c:pt>
                <c:pt idx="17">
                  <c:v>2.5500000000000007</c:v>
                </c:pt>
                <c:pt idx="18">
                  <c:v>2.9000000000000004</c:v>
                </c:pt>
                <c:pt idx="19">
                  <c:v>3</c:v>
                </c:pt>
                <c:pt idx="20">
                  <c:v>3.1500000000000004</c:v>
                </c:pt>
                <c:pt idx="21">
                  <c:v>3.3000000000000007</c:v>
                </c:pt>
                <c:pt idx="22">
                  <c:v>3.4500000000000011</c:v>
                </c:pt>
                <c:pt idx="23">
                  <c:v>3.5999999999999996</c:v>
                </c:pt>
                <c:pt idx="24">
                  <c:v>3.9500000000000011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'd5L5x1-V15-Vp5-a30-I300-b30'!$W$4</c:f>
              <c:strCache>
                <c:ptCount val="1"/>
                <c:pt idx="0">
                  <c:v>Δtвих,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-2.2223492298661295E-2"/>
                  <c:y val="0.747093689526813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</a:rPr>
                      <a:t>вих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= -2E-09x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5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+ 1E-06x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- 0,0003x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+ 0,0213x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- 0,4783x + 2,4749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'd5L5x1-V15-Vp5-a30-I300-b30'!$C$5:$C$29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'd5L5x1-V15-Vp5-a30-I300-b30'!$W$5:$W$29</c:f>
              <c:numCache>
                <c:formatCode>0.00</c:formatCode>
                <c:ptCount val="25"/>
                <c:pt idx="0">
                  <c:v>0</c:v>
                </c:pt>
                <c:pt idx="1">
                  <c:v>-4.9999999999998934E-2</c:v>
                </c:pt>
                <c:pt idx="2">
                  <c:v>0</c:v>
                </c:pt>
                <c:pt idx="3">
                  <c:v>5.0000000000000711E-2</c:v>
                </c:pt>
                <c:pt idx="4">
                  <c:v>0.35000000000000142</c:v>
                </c:pt>
                <c:pt idx="5">
                  <c:v>0.5</c:v>
                </c:pt>
                <c:pt idx="6">
                  <c:v>0.65000000000000036</c:v>
                </c:pt>
                <c:pt idx="7">
                  <c:v>0.75</c:v>
                </c:pt>
                <c:pt idx="8">
                  <c:v>1.3000000000000007</c:v>
                </c:pt>
                <c:pt idx="9">
                  <c:v>1.8500000000000014</c:v>
                </c:pt>
                <c:pt idx="10">
                  <c:v>2.7000000000000011</c:v>
                </c:pt>
                <c:pt idx="11">
                  <c:v>3.6000000000000014</c:v>
                </c:pt>
                <c:pt idx="12">
                  <c:v>4.3500000000000014</c:v>
                </c:pt>
                <c:pt idx="13">
                  <c:v>4.8500000000000014</c:v>
                </c:pt>
                <c:pt idx="14">
                  <c:v>5.4500000000000011</c:v>
                </c:pt>
                <c:pt idx="15">
                  <c:v>5.8500000000000014</c:v>
                </c:pt>
                <c:pt idx="16">
                  <c:v>6.3500000000000014</c:v>
                </c:pt>
                <c:pt idx="17">
                  <c:v>6.65</c:v>
                </c:pt>
                <c:pt idx="18">
                  <c:v>6.9500000000000011</c:v>
                </c:pt>
                <c:pt idx="19">
                  <c:v>7.4000000000000021</c:v>
                </c:pt>
                <c:pt idx="20">
                  <c:v>7.6500000000000021</c:v>
                </c:pt>
                <c:pt idx="21">
                  <c:v>7.9000000000000021</c:v>
                </c:pt>
                <c:pt idx="22">
                  <c:v>8.3500000000000014</c:v>
                </c:pt>
                <c:pt idx="23">
                  <c:v>8.6000000000000014</c:v>
                </c:pt>
                <c:pt idx="24">
                  <c:v>8.75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'd5L5x1-V15-Vp5-a30-I300-b30'!$X$4</c:f>
              <c:strCache>
                <c:ptCount val="1"/>
                <c:pt idx="0">
                  <c:v>Δtпов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7.4623038786818308E-2"/>
                  <c:y val="0.5443656812037782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Δt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пов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+ 5E-05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- 0,0038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+ 0,1605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+ 0,0059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'd5L5x1-V15-Vp5-a30-I300-b30'!$C$5:$C$29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'd5L5x1-V15-Vp5-a30-I300-b30'!$X$5:$X$29</c:f>
              <c:numCache>
                <c:formatCode>0.00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1.6499999999999986</c:v>
                </c:pt>
                <c:pt idx="3">
                  <c:v>2.0499999999999989</c:v>
                </c:pt>
                <c:pt idx="4">
                  <c:v>2.1499999999999986</c:v>
                </c:pt>
                <c:pt idx="5">
                  <c:v>2.6499999999999986</c:v>
                </c:pt>
                <c:pt idx="6">
                  <c:v>2.8999999999999986</c:v>
                </c:pt>
                <c:pt idx="7">
                  <c:v>3.0499999999999989</c:v>
                </c:pt>
                <c:pt idx="8">
                  <c:v>3.1999999999999993</c:v>
                </c:pt>
                <c:pt idx="9">
                  <c:v>3.5499999999999989</c:v>
                </c:pt>
                <c:pt idx="10">
                  <c:v>3.7999999999999989</c:v>
                </c:pt>
                <c:pt idx="11">
                  <c:v>3.8999999999999986</c:v>
                </c:pt>
                <c:pt idx="12">
                  <c:v>4.0999999999999996</c:v>
                </c:pt>
                <c:pt idx="13">
                  <c:v>4.5</c:v>
                </c:pt>
                <c:pt idx="14">
                  <c:v>4.6499999999999986</c:v>
                </c:pt>
                <c:pt idx="15">
                  <c:v>4.7999999999999989</c:v>
                </c:pt>
                <c:pt idx="16">
                  <c:v>5</c:v>
                </c:pt>
                <c:pt idx="17">
                  <c:v>5.1999999999999993</c:v>
                </c:pt>
                <c:pt idx="18">
                  <c:v>5.5499999999999989</c:v>
                </c:pt>
                <c:pt idx="19">
                  <c:v>5.6999999999999993</c:v>
                </c:pt>
                <c:pt idx="20">
                  <c:v>5.7999999999999989</c:v>
                </c:pt>
                <c:pt idx="21">
                  <c:v>5.9499999999999993</c:v>
                </c:pt>
                <c:pt idx="22">
                  <c:v>6.1499999999999986</c:v>
                </c:pt>
                <c:pt idx="23">
                  <c:v>6.4499999999999993</c:v>
                </c:pt>
                <c:pt idx="24">
                  <c:v>6.6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'd5L5x1-V15-Vp5-a30-I300-b30'!$Y$4</c:f>
              <c:strCache>
                <c:ptCount val="1"/>
                <c:pt idx="0">
                  <c:v>Δtбак. ср.,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1780336632596154"/>
                  <c:y val="0.3011349120760659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</a:rPr>
                      <a:t>бак.ср.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-2E-06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+ 0,0042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+ 0,0454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'd5L5x1-V15-Vp5-a30-I300-b30'!$C$5:$C$29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'd5L5x1-V15-Vp5-a30-I300-b30'!$Y$5:$Y$29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1.6666666666667496E-2</c:v>
                </c:pt>
                <c:pt idx="5">
                  <c:v>1.6666666666667496E-2</c:v>
                </c:pt>
                <c:pt idx="6">
                  <c:v>1.6666666666667496E-2</c:v>
                </c:pt>
                <c:pt idx="7">
                  <c:v>1.6666666666667496E-2</c:v>
                </c:pt>
                <c:pt idx="8">
                  <c:v>1.6666666666667496E-2</c:v>
                </c:pt>
                <c:pt idx="9">
                  <c:v>1.6666666666667496E-2</c:v>
                </c:pt>
                <c:pt idx="10">
                  <c:v>1.6666666666667496E-2</c:v>
                </c:pt>
                <c:pt idx="11">
                  <c:v>5.0000000000000711E-2</c:v>
                </c:pt>
                <c:pt idx="12">
                  <c:v>6.666666666666643E-2</c:v>
                </c:pt>
                <c:pt idx="13">
                  <c:v>6.666666666666643E-2</c:v>
                </c:pt>
                <c:pt idx="14">
                  <c:v>6.666666666666643E-2</c:v>
                </c:pt>
                <c:pt idx="15">
                  <c:v>6.666666666666643E-2</c:v>
                </c:pt>
                <c:pt idx="16">
                  <c:v>0.15000000000000036</c:v>
                </c:pt>
                <c:pt idx="17">
                  <c:v>0.15000000000000036</c:v>
                </c:pt>
                <c:pt idx="18">
                  <c:v>0.15000000000000036</c:v>
                </c:pt>
                <c:pt idx="19">
                  <c:v>0.15000000000000036</c:v>
                </c:pt>
                <c:pt idx="20">
                  <c:v>0.16666666666666785</c:v>
                </c:pt>
                <c:pt idx="21">
                  <c:v>0.20000000000000107</c:v>
                </c:pt>
                <c:pt idx="22">
                  <c:v>0.21666666666666856</c:v>
                </c:pt>
                <c:pt idx="23">
                  <c:v>0.19999999999999929</c:v>
                </c:pt>
                <c:pt idx="24">
                  <c:v>0.23333333333333428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694952"/>
        <c:axId val="420690248"/>
      </c:scatterChart>
      <c:valAx>
        <c:axId val="420694952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4111542723826205"/>
              <c:y val="0.7064206478396853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90248"/>
        <c:crosses val="autoZero"/>
        <c:crossBetween val="midCat"/>
        <c:majorUnit val="10"/>
      </c:valAx>
      <c:valAx>
        <c:axId val="420690248"/>
        <c:scaling>
          <c:orientation val="minMax"/>
          <c:max val="9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840653251676872E-2"/>
              <c:y val="0.1022313978991389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9495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80931175269757949"/>
          <c:y val="0.28185549993202458"/>
          <c:w val="0.18816527200706168"/>
          <c:h val="0.217476376040735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</a:t>
            </a:r>
            <a:r>
              <a:rPr lang="el-GR" b="1">
                <a:latin typeface="Times New Roman" panose="02020603050405020304" pitchFamily="18" charset="0"/>
                <a:cs typeface="Times New Roman" panose="02020603050405020304" pitchFamily="18" charset="0"/>
              </a:rPr>
              <a:t>η</a:t>
            </a:r>
            <a:r>
              <a:rPr lang="uk-UA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ск</a:t>
            </a: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 сонячного колектора впродовж</a:t>
            </a:r>
            <a:r>
              <a:rPr lang="uk-UA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експерименту</a:t>
            </a:r>
            <a:endParaRPr lang="uk-UA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5346795596440419"/>
          <c:y val="2.574921601747216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913212268876111"/>
          <c:y val="0.10141733685478768"/>
          <c:w val="0.82494681260939273"/>
          <c:h val="0.715261977259067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'd5L5x1-V15-Vp5-a30-I300-b30'!$Q$4</c:f>
              <c:strCache>
                <c:ptCount val="1"/>
                <c:pt idx="0">
                  <c:v>ηск (за соняч-ним колек-тором)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9041625704908449"/>
                  <c:y val="0.495784677415271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4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l-GR" sz="1400" b="0" i="0" baseline="0">
                        <a:effectLst/>
                      </a:rPr>
                      <a:t>η</a:t>
                    </a:r>
                    <a:r>
                      <a:rPr lang="uk-UA" sz="1400" b="0" i="0" baseline="-25000">
                        <a:effectLst/>
                      </a:rPr>
                      <a:t>ск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1E-07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- 9E-05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+ 0,0129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- 0,0089</a:t>
                    </a:r>
                    <a:endParaRPr lang="en-US" sz="1400" b="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'd5L5x1-V15-Vp5-a30-I300-b30'!$C$5:$C$29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'd5L5x1-V15-Vp5-a30-I300-b30'!$Q$5:$Q$29</c:f>
              <c:numCache>
                <c:formatCode>0.00</c:formatCode>
                <c:ptCount val="25"/>
                <c:pt idx="0">
                  <c:v>-3.9677358147032112E-3</c:v>
                </c:pt>
                <c:pt idx="1">
                  <c:v>-4.4637027915411008E-3</c:v>
                </c:pt>
                <c:pt idx="2">
                  <c:v>-4.4637027915411191E-3</c:v>
                </c:pt>
                <c:pt idx="3">
                  <c:v>-4.9596697683790096E-3</c:v>
                </c:pt>
                <c:pt idx="4">
                  <c:v>-2.9758018610273949E-3</c:v>
                </c:pt>
                <c:pt idx="5">
                  <c:v>-2.9758018610274123E-3</c:v>
                </c:pt>
                <c:pt idx="6">
                  <c:v>-2.9758018610274123E-3</c:v>
                </c:pt>
                <c:pt idx="7">
                  <c:v>-2.9758018610274123E-3</c:v>
                </c:pt>
                <c:pt idx="8">
                  <c:v>-9.9193395367579824E-4</c:v>
                </c:pt>
                <c:pt idx="9">
                  <c:v>2.9758018610274123E-3</c:v>
                </c:pt>
                <c:pt idx="10">
                  <c:v>9.9193395367580192E-3</c:v>
                </c:pt>
                <c:pt idx="11">
                  <c:v>1.7358844189326532E-2</c:v>
                </c:pt>
                <c:pt idx="12">
                  <c:v>2.3310447911381357E-2</c:v>
                </c:pt>
                <c:pt idx="13">
                  <c:v>2.4798348841895045E-2</c:v>
                </c:pt>
                <c:pt idx="14">
                  <c:v>2.9262051633436165E-2</c:v>
                </c:pt>
                <c:pt idx="15">
                  <c:v>3.1741886517625668E-2</c:v>
                </c:pt>
                <c:pt idx="16">
                  <c:v>3.5213655355490973E-2</c:v>
                </c:pt>
                <c:pt idx="17">
                  <c:v>3.6701556286004661E-2</c:v>
                </c:pt>
                <c:pt idx="18">
                  <c:v>3.6205589309166772E-2</c:v>
                </c:pt>
                <c:pt idx="19">
                  <c:v>3.9677358147032091E-2</c:v>
                </c:pt>
                <c:pt idx="20">
                  <c:v>4.0669292100707889E-2</c:v>
                </c:pt>
                <c:pt idx="21">
                  <c:v>4.1661226054383688E-2</c:v>
                </c:pt>
                <c:pt idx="22">
                  <c:v>4.463702791541109E-2</c:v>
                </c:pt>
                <c:pt idx="23">
                  <c:v>4.5628961869086902E-2</c:v>
                </c:pt>
                <c:pt idx="24">
                  <c:v>4.3645093961735264E-2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690640"/>
        <c:axId val="420692208"/>
      </c:scatterChart>
      <c:valAx>
        <c:axId val="420690640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307517974009258"/>
              <c:y val="0.831250789456770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92208"/>
        <c:crosses val="autoZero"/>
        <c:crossBetween val="midCat"/>
        <c:majorUnit val="10"/>
      </c:valAx>
      <c:valAx>
        <c:axId val="420692208"/>
        <c:scaling>
          <c:orientation val="minMax"/>
          <c:max val="5.000000000000001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ск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6096496860861493E-2"/>
              <c:y val="6.2381555444024586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9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Миттєва потужність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ск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Вт/м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</a:p>
        </c:rich>
      </c:tx>
      <c:layout>
        <c:manualLayout>
          <c:xMode val="edge"/>
          <c:yMode val="edge"/>
          <c:x val="0.38236451469190358"/>
          <c:y val="3.898738589223376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73671508897137"/>
          <c:y val="0.10906787034652685"/>
          <c:w val="0.82330500918219474"/>
          <c:h val="0.731240506443990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'd5L5x1-V15-Vp5-a30-I300-b30'!$M$4</c:f>
              <c:strCache>
                <c:ptCount val="1"/>
                <c:pt idx="0">
                  <c:v>Миттєва потуж-ність СК Qск,  Вт/м2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940667440630964"/>
                  <c:y val="0.7932604969376723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Q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ск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4E-05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- 0,0257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+ 3,8705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- 2,6813</a:t>
                    </a:r>
                    <a:endParaRPr lang="en-US" sz="1400" b="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'd5L5x1-V15-Vp5-a30-I300-b30'!$C$5:$C$29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'd5L5x1-V15-Vp5-a30-I300-b30'!$M$5:$M$29</c:f>
              <c:numCache>
                <c:formatCode>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5.815277777778066</c:v>
                </c:pt>
                <c:pt idx="5">
                  <c:v>5.8152777777780669</c:v>
                </c:pt>
                <c:pt idx="6">
                  <c:v>5.8152777777780669</c:v>
                </c:pt>
                <c:pt idx="7">
                  <c:v>5.8152777777780669</c:v>
                </c:pt>
                <c:pt idx="8">
                  <c:v>5.815277777778066</c:v>
                </c:pt>
                <c:pt idx="9">
                  <c:v>5.8152777777780669</c:v>
                </c:pt>
                <c:pt idx="10">
                  <c:v>5.815277777778066</c:v>
                </c:pt>
                <c:pt idx="11">
                  <c:v>17.445833333333578</c:v>
                </c:pt>
                <c:pt idx="12">
                  <c:v>23.26111111111102</c:v>
                </c:pt>
                <c:pt idx="13">
                  <c:v>23.261111111111024</c:v>
                </c:pt>
                <c:pt idx="14">
                  <c:v>23.26111111111102</c:v>
                </c:pt>
                <c:pt idx="15">
                  <c:v>23.26111111111102</c:v>
                </c:pt>
                <c:pt idx="16">
                  <c:v>52.337500000000119</c:v>
                </c:pt>
                <c:pt idx="17">
                  <c:v>52.337500000000112</c:v>
                </c:pt>
                <c:pt idx="18">
                  <c:v>52.337500000000112</c:v>
                </c:pt>
                <c:pt idx="19">
                  <c:v>52.337500000000119</c:v>
                </c:pt>
                <c:pt idx="20">
                  <c:v>58.152777777778191</c:v>
                </c:pt>
                <c:pt idx="21">
                  <c:v>69.783333333333687</c:v>
                </c:pt>
                <c:pt idx="22">
                  <c:v>75.598611111111751</c:v>
                </c:pt>
                <c:pt idx="23">
                  <c:v>69.783333333333076</c:v>
                </c:pt>
                <c:pt idx="24">
                  <c:v>81.413888888889204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691032"/>
        <c:axId val="420696128"/>
      </c:scatterChart>
      <c:valAx>
        <c:axId val="420691032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5042312850299149"/>
              <c:y val="0.8536886896368656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96128"/>
        <c:crosses val="autoZero"/>
        <c:crossBetween val="midCat"/>
        <c:majorUnit val="10"/>
      </c:valAx>
      <c:valAx>
        <c:axId val="420696128"/>
        <c:scaling>
          <c:orientation val="minMax"/>
          <c:max val="8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ск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Вт/м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7.9907385474749636E-3"/>
              <c:y val="4.396751516416549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91032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Питома теплова потужність ССТ </a:t>
            </a:r>
            <a:r>
              <a:rPr lang="en-US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uk-UA" sz="1400" b="1" i="0" baseline="-25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 Дж/м</a:t>
            </a:r>
            <a:r>
              <a:rPr lang="uk-UA" sz="1400" b="1" i="0" baseline="30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 що 5 хвилин</a:t>
            </a:r>
            <a:endParaRPr lang="uk-UA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932669533536873"/>
          <c:y val="2.082658889760712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17594025864589"/>
          <c:y val="0.11442927587260812"/>
          <c:w val="0.80821608698092473"/>
          <c:h val="0.67620876436636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'd5L5x1-V15-Vp5-a30-I300-b30'!$N$4</c:f>
              <c:strCache>
                <c:ptCount val="1"/>
                <c:pt idx="0">
                  <c:v>Накопичення тепла ССТ Qсст, кДж/м2, що 5 хв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'd5L5x1-V15-Vp5-a30-I300-b30'!$C$5:$C$29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'd5L5x1-V15-Vp5-a30-I300-b30'!$N$5:$N$29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5.2337500000002608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10.467499999999962</c:v>
                </c:pt>
                <c:pt idx="12">
                  <c:v>5.2337499999997021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26.168750000000188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5.2337500000002608</c:v>
                </c:pt>
                <c:pt idx="21">
                  <c:v>10.467499999999962</c:v>
                </c:pt>
                <c:pt idx="22">
                  <c:v>5.2337500000002608</c:v>
                </c:pt>
                <c:pt idx="23">
                  <c:v>-5.2337500000008186</c:v>
                </c:pt>
                <c:pt idx="24">
                  <c:v>10.467500000000522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691424"/>
        <c:axId val="420692992"/>
      </c:barChart>
      <c:catAx>
        <c:axId val="42069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395414408152164"/>
              <c:y val="0.7960795852560690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92992"/>
        <c:crosses val="autoZero"/>
        <c:auto val="1"/>
        <c:lblAlgn val="ctr"/>
        <c:lblOffset val="100"/>
        <c:noMultiLvlLbl val="0"/>
      </c:catAx>
      <c:valAx>
        <c:axId val="42069299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Дж/м</a:t>
                </a:r>
                <a:r>
                  <a:rPr lang="uk-UA" sz="1400" b="0" i="0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8.5851275946937991E-3"/>
              <c:y val="3.8337430292255836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9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ККД ССТ </a:t>
            </a:r>
            <a:r>
              <a:rPr lang="el-GR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η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 в цілому (що 5 хвилин)</a:t>
            </a:r>
          </a:p>
        </c:rich>
      </c:tx>
      <c:layout>
        <c:manualLayout>
          <c:xMode val="edge"/>
          <c:yMode val="edge"/>
          <c:x val="0.38457240904941487"/>
          <c:y val="3.504179723031842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4340443351794091E-2"/>
          <c:y val="0.11053502662164884"/>
          <c:w val="0.8949297755084048"/>
          <c:h val="0.727625214642504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'd5L5x1-V15-Vp5-a30-I300-b30'!$R$4</c:f>
              <c:strCache>
                <c:ptCount val="1"/>
                <c:pt idx="0">
                  <c:v>ηсст в цілому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invertIfNegative val="0"/>
          <c:cat>
            <c:numRef>
              <c:f>'d5L5x1-V15-Vp5-a30-I300-b30'!$C$5:$C$29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'd5L5x1-V15-Vp5-a30-I300-b30'!$R$5:$R$29</c:f>
              <c:numCache>
                <c:formatCode>0.00</c:formatCode>
                <c:ptCount val="25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5.8152777777780676E-2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0.11630555555555513</c:v>
                </c:pt>
                <c:pt idx="12">
                  <c:v>5.8152777777774466E-2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0.29076388888889099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5.8152777777780676E-2</c:v>
                </c:pt>
                <c:pt idx="21">
                  <c:v>0.11630555555555513</c:v>
                </c:pt>
                <c:pt idx="22">
                  <c:v>5.8152777777780676E-2</c:v>
                </c:pt>
                <c:pt idx="23">
                  <c:v>-5.8152777777786872E-2</c:v>
                </c:pt>
                <c:pt idx="24">
                  <c:v>0.11630555555556135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0683976"/>
        <c:axId val="420694168"/>
      </c:barChart>
      <c:catAx>
        <c:axId val="42068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5466312780149742"/>
              <c:y val="0.8537004965634207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94168"/>
        <c:crosses val="autoZero"/>
        <c:auto val="1"/>
        <c:lblAlgn val="ctr"/>
        <c:lblOffset val="100"/>
        <c:noMultiLvlLbl val="1"/>
      </c:catAx>
      <c:valAx>
        <c:axId val="420694168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478590528882705E-2"/>
              <c:y val="4.33258252527194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83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Приріст температури теплоносія 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на вході і виході СК та температура оточуючого середовища впродовж експерименту</a:t>
            </a:r>
            <a:endParaRPr lang="uk-UA" sz="1400" b="1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rich>
      </c:tx>
      <c:layout>
        <c:manualLayout>
          <c:xMode val="edge"/>
          <c:yMode val="edge"/>
          <c:x val="0.19876162115091664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044561096529594E-2"/>
          <c:y val="0.12959086413952969"/>
          <c:w val="0.75513572470107904"/>
          <c:h val="0.568059027053164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'd5L5x1-V15-Vp4-a50-I900-b50'!$V$4</c:f>
              <c:strCache>
                <c:ptCount val="1"/>
                <c:pt idx="0">
                  <c:v>Δtвх,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764109013376815"/>
                  <c:y val="0.6723322246082740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</a:rPr>
                      <a:t>вх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+ 4E-05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+ 0,0116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+ 0,0268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'd5L5x1-V15-Vp4-a50-I900-b50'!$C$5:$C$29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'd5L5x1-V15-Vp4-a50-I900-b50'!$V$5:$V$29</c:f>
              <c:numCache>
                <c:formatCode>0.00</c:formatCode>
                <c:ptCount val="25"/>
                <c:pt idx="0">
                  <c:v>0</c:v>
                </c:pt>
                <c:pt idx="1">
                  <c:v>0.25</c:v>
                </c:pt>
                <c:pt idx="2">
                  <c:v>0.54999999999999893</c:v>
                </c:pt>
                <c:pt idx="3">
                  <c:v>1</c:v>
                </c:pt>
                <c:pt idx="4">
                  <c:v>1.25</c:v>
                </c:pt>
                <c:pt idx="5">
                  <c:v>1.5499999999999989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2.6499999999999986</c:v>
                </c:pt>
                <c:pt idx="10">
                  <c:v>2.9499999999999993</c:v>
                </c:pt>
                <c:pt idx="11">
                  <c:v>2.9499999999999993</c:v>
                </c:pt>
                <c:pt idx="12">
                  <c:v>2.9499999999999993</c:v>
                </c:pt>
                <c:pt idx="13">
                  <c:v>2.9499999999999993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3.0499999999999989</c:v>
                </c:pt>
                <c:pt idx="19">
                  <c:v>3.0999999999999996</c:v>
                </c:pt>
                <c:pt idx="20">
                  <c:v>3.0499999999999989</c:v>
                </c:pt>
                <c:pt idx="21">
                  <c:v>3.1499999999999986</c:v>
                </c:pt>
                <c:pt idx="22">
                  <c:v>3.1499999999999986</c:v>
                </c:pt>
                <c:pt idx="23">
                  <c:v>3.1999999999999993</c:v>
                </c:pt>
                <c:pt idx="24">
                  <c:v>3.25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'd5L5x1-V15-Vp4-a50-I900-b50'!$W$4</c:f>
              <c:strCache>
                <c:ptCount val="1"/>
                <c:pt idx="0">
                  <c:v>Δtвих,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7.2485926692972769E-2"/>
                  <c:y val="0.6120153985497801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</a:rPr>
                      <a:t>вих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= -2E-09x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5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+ 1E-06x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- 0,0003x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+ 0,0213x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- 0,4783x + 2,4749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'd5L5x1-V15-Vp4-a50-I900-b50'!$C$5:$C$29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'd5L5x1-V15-Vp4-a50-I900-b50'!$W$5:$W$29</c:f>
              <c:numCache>
                <c:formatCode>0.00</c:formatCode>
                <c:ptCount val="25"/>
                <c:pt idx="0">
                  <c:v>0</c:v>
                </c:pt>
                <c:pt idx="1">
                  <c:v>0.29999999999999893</c:v>
                </c:pt>
                <c:pt idx="2">
                  <c:v>0.84999999999999964</c:v>
                </c:pt>
                <c:pt idx="3">
                  <c:v>3.5499999999999989</c:v>
                </c:pt>
                <c:pt idx="4">
                  <c:v>8.0499999999999989</c:v>
                </c:pt>
                <c:pt idx="5">
                  <c:v>10.9</c:v>
                </c:pt>
                <c:pt idx="6">
                  <c:v>13.6</c:v>
                </c:pt>
                <c:pt idx="7">
                  <c:v>17.100000000000001</c:v>
                </c:pt>
                <c:pt idx="8">
                  <c:v>19.3</c:v>
                </c:pt>
                <c:pt idx="9">
                  <c:v>22.4</c:v>
                </c:pt>
                <c:pt idx="10">
                  <c:v>24.15</c:v>
                </c:pt>
                <c:pt idx="11">
                  <c:v>25.950000000000003</c:v>
                </c:pt>
                <c:pt idx="12">
                  <c:v>26.200000000000003</c:v>
                </c:pt>
                <c:pt idx="13">
                  <c:v>26.450000000000003</c:v>
                </c:pt>
                <c:pt idx="14">
                  <c:v>26.15</c:v>
                </c:pt>
                <c:pt idx="15">
                  <c:v>26.950000000000003</c:v>
                </c:pt>
                <c:pt idx="16">
                  <c:v>27.15</c:v>
                </c:pt>
                <c:pt idx="17">
                  <c:v>27.550000000000004</c:v>
                </c:pt>
                <c:pt idx="18">
                  <c:v>27.300000000000004</c:v>
                </c:pt>
                <c:pt idx="19">
                  <c:v>27.15</c:v>
                </c:pt>
                <c:pt idx="20">
                  <c:v>28</c:v>
                </c:pt>
                <c:pt idx="21">
                  <c:v>27.9</c:v>
                </c:pt>
                <c:pt idx="22">
                  <c:v>28.450000000000003</c:v>
                </c:pt>
                <c:pt idx="23">
                  <c:v>28.4</c:v>
                </c:pt>
                <c:pt idx="24">
                  <c:v>28.300000000000004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'd5L5x1-V15-Vp4-a50-I900-b50'!$X$4</c:f>
              <c:strCache>
                <c:ptCount val="1"/>
                <c:pt idx="0">
                  <c:v>Δtпов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13210604372598989"/>
                  <c:y val="0.3031165608654186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Δt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пов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+ 5E-05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- 0,0038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+ 0,1605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+ 0,0059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'd5L5x1-V15-Vp4-a50-I900-b50'!$C$5:$C$29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'd5L5x1-V15-Vp4-a50-I900-b50'!$X$5:$X$29</c:f>
              <c:numCache>
                <c:formatCode>0.00</c:formatCode>
                <c:ptCount val="25"/>
                <c:pt idx="0">
                  <c:v>0</c:v>
                </c:pt>
                <c:pt idx="1">
                  <c:v>1.1500000000000004</c:v>
                </c:pt>
                <c:pt idx="2">
                  <c:v>1.6000000000000014</c:v>
                </c:pt>
                <c:pt idx="3">
                  <c:v>1.9499999999999993</c:v>
                </c:pt>
                <c:pt idx="4">
                  <c:v>2.1000000000000014</c:v>
                </c:pt>
                <c:pt idx="5">
                  <c:v>2.3000000000000007</c:v>
                </c:pt>
                <c:pt idx="6">
                  <c:v>2.8500000000000014</c:v>
                </c:pt>
                <c:pt idx="7">
                  <c:v>2.9499999999999993</c:v>
                </c:pt>
                <c:pt idx="8">
                  <c:v>2.9499999999999993</c:v>
                </c:pt>
                <c:pt idx="9">
                  <c:v>3.1000000000000014</c:v>
                </c:pt>
                <c:pt idx="10">
                  <c:v>3.0500000000000007</c:v>
                </c:pt>
                <c:pt idx="11">
                  <c:v>3</c:v>
                </c:pt>
                <c:pt idx="12">
                  <c:v>3.1999999999999993</c:v>
                </c:pt>
                <c:pt idx="13">
                  <c:v>3.6000000000000014</c:v>
                </c:pt>
                <c:pt idx="14">
                  <c:v>3.6999999999999993</c:v>
                </c:pt>
                <c:pt idx="15">
                  <c:v>3.75</c:v>
                </c:pt>
                <c:pt idx="16">
                  <c:v>3.8000000000000007</c:v>
                </c:pt>
                <c:pt idx="17">
                  <c:v>3.9499999999999993</c:v>
                </c:pt>
                <c:pt idx="18">
                  <c:v>4.1500000000000021</c:v>
                </c:pt>
                <c:pt idx="19">
                  <c:v>4.25</c:v>
                </c:pt>
                <c:pt idx="20">
                  <c:v>4.3000000000000007</c:v>
                </c:pt>
                <c:pt idx="21">
                  <c:v>4.6000000000000014</c:v>
                </c:pt>
                <c:pt idx="22">
                  <c:v>4.6000000000000014</c:v>
                </c:pt>
                <c:pt idx="23">
                  <c:v>4.6000000000000014</c:v>
                </c:pt>
                <c:pt idx="24">
                  <c:v>4.75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'd5L5x1-V15-Vp4-a50-I900-b50'!$Y$4</c:f>
              <c:strCache>
                <c:ptCount val="1"/>
                <c:pt idx="0">
                  <c:v>Δtбак. ср.,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7250072140212402"/>
                  <c:y val="0.1877896899622669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</a:rPr>
                      <a:t>бак.ср.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-2E-06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+ 0,0042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+ 0,0454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'd5L5x1-V15-Vp4-a50-I900-b50'!$C$5:$C$29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'd5L5x1-V15-Vp4-a50-I900-b50'!$Y$5:$Y$29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1.6666666666665719E-2</c:v>
                </c:pt>
                <c:pt idx="5">
                  <c:v>3.3333333333331439E-2</c:v>
                </c:pt>
                <c:pt idx="6">
                  <c:v>4.9999999999998934E-2</c:v>
                </c:pt>
                <c:pt idx="7">
                  <c:v>8.3333333333330373E-2</c:v>
                </c:pt>
                <c:pt idx="8">
                  <c:v>9.9999999999997868E-2</c:v>
                </c:pt>
                <c:pt idx="9">
                  <c:v>0.13333333333332931</c:v>
                </c:pt>
                <c:pt idx="10">
                  <c:v>0.19999999999999751</c:v>
                </c:pt>
                <c:pt idx="11">
                  <c:v>0.24999999999999645</c:v>
                </c:pt>
                <c:pt idx="12">
                  <c:v>0.36666666666666359</c:v>
                </c:pt>
                <c:pt idx="13">
                  <c:v>0.46666666666666323</c:v>
                </c:pt>
                <c:pt idx="14">
                  <c:v>0.63333333333332931</c:v>
                </c:pt>
                <c:pt idx="15">
                  <c:v>0.83333333333333037</c:v>
                </c:pt>
                <c:pt idx="16">
                  <c:v>0.96666666666666323</c:v>
                </c:pt>
                <c:pt idx="17">
                  <c:v>1.1666666666666643</c:v>
                </c:pt>
                <c:pt idx="18">
                  <c:v>1.2999999999999972</c:v>
                </c:pt>
                <c:pt idx="19">
                  <c:v>1.4333333333333318</c:v>
                </c:pt>
                <c:pt idx="20">
                  <c:v>1.6499999999999986</c:v>
                </c:pt>
                <c:pt idx="21">
                  <c:v>1.8333333333333304</c:v>
                </c:pt>
                <c:pt idx="22">
                  <c:v>1.983333333333329</c:v>
                </c:pt>
                <c:pt idx="23">
                  <c:v>2.1333333333333293</c:v>
                </c:pt>
                <c:pt idx="24">
                  <c:v>2.2666666666666657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768976"/>
        <c:axId val="602769760"/>
      </c:scatterChart>
      <c:valAx>
        <c:axId val="602768976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4111542723826205"/>
              <c:y val="0.7064206478396853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602769760"/>
        <c:crosses val="autoZero"/>
        <c:crossBetween val="midCat"/>
        <c:majorUnit val="10"/>
      </c:valAx>
      <c:valAx>
        <c:axId val="602769760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840653251676872E-2"/>
              <c:y val="0.1022313978991389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602768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80931175269757949"/>
          <c:y val="0.28185549993202458"/>
          <c:w val="0.18816527200706168"/>
          <c:h val="0.217476376040735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Накопичення тепла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кДж/м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баком акумулятором</a:t>
            </a:r>
            <a:r>
              <a:rPr lang="uk-UA" sz="1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впродовж експерименту</a:t>
            </a:r>
            <a:endParaRPr lang="uk-UA" sz="14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4154406236031256"/>
          <c:y val="9.096501139703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615420613312418"/>
          <c:y val="0.15199416687666148"/>
          <c:w val="0.83046697688115267"/>
          <c:h val="0.665710834949904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'd5L5x1-V15-Vp5-a30-I300-b30'!$P$4</c:f>
              <c:strCache>
                <c:ptCount val="1"/>
                <c:pt idx="0">
                  <c:v>Q, кДж/м2, кількість ви-промінюван-ня, що надхо-дила з нако-пиченням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5098953735324331"/>
                  <c:y val="0.705888314771864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Q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сст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-3E-14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- 9E-13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+ 90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- 90</a:t>
                    </a:r>
                    <a:endParaRPr lang="en-US" sz="1400" b="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cat>
            <c:numRef>
              <c:f>'d5L5x1-V15-Vp5-a30-I300-b30'!$C$5:$C$29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'd5L5x1-V15-Vp5-a30-I300-b30'!$P$5:$P$29</c:f>
              <c:numCache>
                <c:formatCode>0</c:formatCode>
                <c:ptCount val="25"/>
                <c:pt idx="0">
                  <c:v>0</c:v>
                </c:pt>
                <c:pt idx="1">
                  <c:v>90</c:v>
                </c:pt>
                <c:pt idx="2">
                  <c:v>180</c:v>
                </c:pt>
                <c:pt idx="3">
                  <c:v>270</c:v>
                </c:pt>
                <c:pt idx="4">
                  <c:v>360</c:v>
                </c:pt>
                <c:pt idx="5">
                  <c:v>450</c:v>
                </c:pt>
                <c:pt idx="6">
                  <c:v>540</c:v>
                </c:pt>
                <c:pt idx="7">
                  <c:v>630</c:v>
                </c:pt>
                <c:pt idx="8">
                  <c:v>720</c:v>
                </c:pt>
                <c:pt idx="9">
                  <c:v>810</c:v>
                </c:pt>
                <c:pt idx="10">
                  <c:v>900</c:v>
                </c:pt>
                <c:pt idx="11">
                  <c:v>990</c:v>
                </c:pt>
                <c:pt idx="12">
                  <c:v>1080</c:v>
                </c:pt>
                <c:pt idx="13">
                  <c:v>1170</c:v>
                </c:pt>
                <c:pt idx="14">
                  <c:v>1260</c:v>
                </c:pt>
                <c:pt idx="15">
                  <c:v>1350</c:v>
                </c:pt>
                <c:pt idx="16">
                  <c:v>1440</c:v>
                </c:pt>
                <c:pt idx="17">
                  <c:v>1530</c:v>
                </c:pt>
                <c:pt idx="18">
                  <c:v>1620</c:v>
                </c:pt>
                <c:pt idx="19">
                  <c:v>1710</c:v>
                </c:pt>
                <c:pt idx="20">
                  <c:v>1800</c:v>
                </c:pt>
                <c:pt idx="21">
                  <c:v>1890</c:v>
                </c:pt>
                <c:pt idx="22">
                  <c:v>1980</c:v>
                </c:pt>
                <c:pt idx="23">
                  <c:v>2070</c:v>
                </c:pt>
                <c:pt idx="24">
                  <c:v>2160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697696"/>
        <c:axId val="420696912"/>
      </c:barChart>
      <c:catAx>
        <c:axId val="420697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579942695179908"/>
              <c:y val="0.853213786570542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96912"/>
        <c:crosses val="autoZero"/>
        <c:auto val="1"/>
        <c:lblAlgn val="ctr"/>
        <c:lblOffset val="100"/>
        <c:noMultiLvlLbl val="0"/>
      </c:catAx>
      <c:valAx>
        <c:axId val="420696912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кДж/м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5210782222892647E-3"/>
              <c:y val="7.942541381529053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22225"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9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ККД ССТ </a:t>
            </a:r>
            <a:r>
              <a:rPr lang="el-GR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η</a:t>
            </a:r>
            <a:r>
              <a:rPr lang="uk-UA" sz="1400" b="1" i="0" u="none" strike="noStrike" baseline="-25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в цілому (за накопиченням теплової енергї в баку акумуляторі)</a:t>
            </a:r>
            <a:endParaRPr lang="uk-UA" sz="14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6636324263228425"/>
          <c:y val="5.527721204632060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8965930538873801E-2"/>
          <c:y val="0.15623852062542198"/>
          <c:w val="0.87689225720062847"/>
          <c:h val="0.683268336273649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'd5L5x1-V15-Vp5-a30-I300-b30'!$S$4</c:f>
              <c:strCache>
                <c:ptCount val="1"/>
                <c:pt idx="0">
                  <c:v>ηсст       (за накопи-ченням)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356272399410359"/>
                  <c:y val="0.7129157853787385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3E-07x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- 5E-05x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+ 0,0064x + 0,1712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'd5L5x1-V15-Vp5-a30-I300-b30'!$C$5:$C$29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'd5L5x1-V15-Vp5-a30-I300-b30'!$S$5:$S$29</c:f>
              <c:numCache>
                <c:formatCode>0.00</c:formatCode>
                <c:ptCount val="25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1.4538194444445169E-2</c:v>
                </c:pt>
                <c:pt idx="5">
                  <c:v>1.1630555555556135E-2</c:v>
                </c:pt>
                <c:pt idx="6">
                  <c:v>9.6921296296301127E-3</c:v>
                </c:pt>
                <c:pt idx="7">
                  <c:v>8.3075396825400966E-3</c:v>
                </c:pt>
                <c:pt idx="8">
                  <c:v>7.2690972222225845E-3</c:v>
                </c:pt>
                <c:pt idx="9">
                  <c:v>6.4614197530867418E-3</c:v>
                </c:pt>
                <c:pt idx="10">
                  <c:v>5.8152777777780674E-3</c:v>
                </c:pt>
                <c:pt idx="11">
                  <c:v>1.5859848484848713E-2</c:v>
                </c:pt>
                <c:pt idx="12">
                  <c:v>1.9384259259259188E-2</c:v>
                </c:pt>
                <c:pt idx="13">
                  <c:v>1.789316239316233E-2</c:v>
                </c:pt>
                <c:pt idx="14">
                  <c:v>1.6615079365079305E-2</c:v>
                </c:pt>
                <c:pt idx="15">
                  <c:v>1.5507407407407352E-2</c:v>
                </c:pt>
                <c:pt idx="16">
                  <c:v>3.2710937500000078E-2</c:v>
                </c:pt>
                <c:pt idx="17">
                  <c:v>3.0786764705882427E-2</c:v>
                </c:pt>
                <c:pt idx="18">
                  <c:v>2.9076388888888957E-2</c:v>
                </c:pt>
                <c:pt idx="19">
                  <c:v>2.7546052631579013E-2</c:v>
                </c:pt>
                <c:pt idx="20">
                  <c:v>2.9076388888889096E-2</c:v>
                </c:pt>
                <c:pt idx="21">
                  <c:v>3.3230158730158908E-2</c:v>
                </c:pt>
                <c:pt idx="22">
                  <c:v>3.4363005050505352E-2</c:v>
                </c:pt>
                <c:pt idx="23">
                  <c:v>3.0340579710144824E-2</c:v>
                </c:pt>
                <c:pt idx="24">
                  <c:v>3.3922453703703843E-2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698480"/>
        <c:axId val="420698872"/>
      </c:scatterChart>
      <c:valAx>
        <c:axId val="420698480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482279775662703"/>
              <c:y val="0.8462302854078270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98872"/>
        <c:crosses val="autoZero"/>
        <c:crossBetween val="midCat"/>
      </c:valAx>
      <c:valAx>
        <c:axId val="420698872"/>
        <c:scaling>
          <c:orientation val="minMax"/>
          <c:max val="4.0000000000000008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75159219596879E-2"/>
              <c:y val="0.1082357560589422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69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коефіцієнта тепловтрат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K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к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Вт/(м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К),</a:t>
            </a:r>
            <a:r>
              <a:rPr lang="uk-UA" sz="1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сонячного колектора впродовж експерименту</a:t>
            </a:r>
            <a:endParaRPr lang="uk-UA" sz="14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5416202339624843"/>
          <c:y val="3.651767875639413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0863599677159"/>
          <c:y val="0.1459162622607946"/>
          <c:w val="0.83319468469593538"/>
          <c:h val="0.692799802903981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'd5L5x1-V15-Vp5-a30-I300-b30'!$AC$4</c:f>
              <c:strCache>
                <c:ptCount val="1"/>
                <c:pt idx="0">
                  <c:v>Kк', Вт/(м2К)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5.209178506823417E-2"/>
                  <c:y val="0.701775166783538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uk-UA"/>
                </a:p>
              </c:txPr>
            </c:trendlineLbl>
          </c:trendline>
          <c:xVal>
            <c:numRef>
              <c:f>'d5L5x1-V15-Vp5-a30-I300-b30'!$C$5:$C$29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'd5L5x1-V15-Vp5-a30-I300-b30'!$AC$5:$AC$29</c:f>
              <c:numCache>
                <c:formatCode>0.000</c:formatCode>
                <c:ptCount val="25"/>
                <c:pt idx="0">
                  <c:v>245.45454545454592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435496"/>
        <c:axId val="393429224"/>
      </c:scatterChart>
      <c:valAx>
        <c:axId val="393435496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569667849136763"/>
              <c:y val="0.8536602096707345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393429224"/>
        <c:crosses val="autoZero"/>
        <c:crossBetween val="midCat"/>
        <c:majorUnit val="10"/>
      </c:valAx>
      <c:valAx>
        <c:axId val="393429224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Вт/(м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К)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6.7319189029117453E-3"/>
              <c:y val="7.0038796852792573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393435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розрахункової інтенсивності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I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ск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Вт/м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сонячного колектора впродовж експерименту</a:t>
            </a:r>
          </a:p>
        </c:rich>
      </c:tx>
      <c:layout>
        <c:manualLayout>
          <c:xMode val="edge"/>
          <c:yMode val="edge"/>
          <c:x val="0.17783594312008602"/>
          <c:y val="4.39585492801874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11799330796509"/>
          <c:y val="0.15820194802586102"/>
          <c:w val="0.85104536239641304"/>
          <c:h val="0.679288014233619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'd5L5x1-V15-Vp5-a30-I300-b30'!$AD$4</c:f>
              <c:strCache>
                <c:ptCount val="1"/>
                <c:pt idx="0">
                  <c:v>I', Вт/м2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7297725370965614"/>
                  <c:y val="0.743816266647714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uk-UA"/>
                </a:p>
              </c:txPr>
            </c:trendlineLbl>
          </c:trendline>
          <c:xVal>
            <c:numRef>
              <c:f>'d5L5x1-V15-Vp5-a30-I300-b30'!$C$5:$C$29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'd5L5x1-V15-Vp5-a30-I300-b30'!$AD$5:$AD$29</c:f>
              <c:numCache>
                <c:formatCode>0.00</c:formatCode>
                <c:ptCount val="25"/>
                <c:pt idx="0">
                  <c:v>9.777777777777759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4.9907407407413098</c:v>
                </c:pt>
                <c:pt idx="12">
                  <c:v>17.024691358024469</c:v>
                </c:pt>
                <c:pt idx="13">
                  <c:v>16.135802469135609</c:v>
                </c:pt>
                <c:pt idx="14">
                  <c:v>16.135802469135601</c:v>
                </c:pt>
                <c:pt idx="15">
                  <c:v>16.135802469135601</c:v>
                </c:pt>
                <c:pt idx="16">
                  <c:v>79.861111111111356</c:v>
                </c:pt>
                <c:pt idx="17">
                  <c:v>78.97222222222247</c:v>
                </c:pt>
                <c:pt idx="18">
                  <c:v>78.97222222222247</c:v>
                </c:pt>
                <c:pt idx="19">
                  <c:v>78.083333333333584</c:v>
                </c:pt>
                <c:pt idx="20">
                  <c:v>91.895061728395987</c:v>
                </c:pt>
                <c:pt idx="21">
                  <c:v>117.74074074074153</c:v>
                </c:pt>
                <c:pt idx="22">
                  <c:v>129.77469135802613</c:v>
                </c:pt>
                <c:pt idx="23">
                  <c:v>114.18518518518459</c:v>
                </c:pt>
                <c:pt idx="24">
                  <c:v>143.58641975308711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428048"/>
        <c:axId val="393437848"/>
      </c:scatterChart>
      <c:valAx>
        <c:axId val="393428048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5032484334022937"/>
              <c:y val="0.856041866076183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393437848"/>
        <c:crosses val="autoZero"/>
        <c:crossBetween val="midCat"/>
        <c:majorUnit val="10"/>
      </c:valAx>
      <c:valAx>
        <c:axId val="393437848"/>
        <c:scaling>
          <c:orientation val="minMax"/>
          <c:max val="1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ск</a:t>
                </a: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Вт/м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2674810295951528E-3"/>
              <c:y val="8.2811907251845354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39342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Температури теплоносія на вході і виході СК та температура оточуючого середовища впродовж експерименту</a:t>
            </a:r>
          </a:p>
        </c:rich>
      </c:tx>
      <c:layout>
        <c:manualLayout>
          <c:xMode val="edge"/>
          <c:yMode val="edge"/>
          <c:x val="0.12118171607501446"/>
          <c:y val="3.4866166096745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title>
    <c:autoTitleDeleted val="0"/>
    <c:plotArea>
      <c:layout>
        <c:manualLayout>
          <c:layoutTarget val="inner"/>
          <c:xMode val="edge"/>
          <c:yMode val="edge"/>
          <c:x val="0.1212239915650874"/>
          <c:y val="0.14411720010131038"/>
          <c:w val="0.75368446653038901"/>
          <c:h val="0.624978459081261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'd5L5x1-V15-Vp3-a30-I300-b30'!$D$4</c:f>
              <c:strCache>
                <c:ptCount val="1"/>
                <c:pt idx="0">
                  <c:v>Tin
(287FE6EF05000002)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5670606301774453"/>
                  <c:y val="0.3846745475421110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вх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+ 4E-05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+ 0,0116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+ 12,227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uk-UA"/>
                </a:p>
              </c:txPr>
            </c:trendlineLbl>
          </c:trendline>
          <c:xVal>
            <c:numRef>
              <c:f>'d5L5x1-V15-Vp3-a30-I300-b30'!$C$5:$C$30</c:f>
              <c:numCache>
                <c:formatCode>General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</c:numCache>
            </c:numRef>
          </c:xVal>
          <c:yVal>
            <c:numRef>
              <c:f>'d5L5x1-V15-Vp3-a30-I300-b30'!$D$5:$D$30</c:f>
              <c:numCache>
                <c:formatCode>General</c:formatCode>
                <c:ptCount val="26"/>
                <c:pt idx="0">
                  <c:v>9.4</c:v>
                </c:pt>
                <c:pt idx="1">
                  <c:v>9.4</c:v>
                </c:pt>
                <c:pt idx="2">
                  <c:v>9.4</c:v>
                </c:pt>
                <c:pt idx="3">
                  <c:v>9.4499999999999993</c:v>
                </c:pt>
                <c:pt idx="4">
                  <c:v>9.5</c:v>
                </c:pt>
                <c:pt idx="5">
                  <c:v>9.6</c:v>
                </c:pt>
                <c:pt idx="6">
                  <c:v>9.6999999999999993</c:v>
                </c:pt>
                <c:pt idx="7">
                  <c:v>9.75</c:v>
                </c:pt>
                <c:pt idx="8">
                  <c:v>10</c:v>
                </c:pt>
                <c:pt idx="9">
                  <c:v>10.1</c:v>
                </c:pt>
                <c:pt idx="10">
                  <c:v>10.15</c:v>
                </c:pt>
                <c:pt idx="11">
                  <c:v>10.199999999999999</c:v>
                </c:pt>
                <c:pt idx="12">
                  <c:v>10.25</c:v>
                </c:pt>
                <c:pt idx="13">
                  <c:v>10.35</c:v>
                </c:pt>
                <c:pt idx="14">
                  <c:v>10.35</c:v>
                </c:pt>
                <c:pt idx="15">
                  <c:v>10.45</c:v>
                </c:pt>
                <c:pt idx="16">
                  <c:v>10.5</c:v>
                </c:pt>
                <c:pt idx="17">
                  <c:v>10.6</c:v>
                </c:pt>
                <c:pt idx="18">
                  <c:v>10.65</c:v>
                </c:pt>
                <c:pt idx="19">
                  <c:v>10.75</c:v>
                </c:pt>
                <c:pt idx="20">
                  <c:v>11.05</c:v>
                </c:pt>
                <c:pt idx="21">
                  <c:v>11.15</c:v>
                </c:pt>
                <c:pt idx="22">
                  <c:v>11.2</c:v>
                </c:pt>
                <c:pt idx="23">
                  <c:v>11.3</c:v>
                </c:pt>
                <c:pt idx="24">
                  <c:v>11.4</c:v>
                </c:pt>
                <c:pt idx="25">
                  <c:v>11.45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'd5L5x1-V15-Vp3-a30-I300-b30'!$E$4</c:f>
              <c:strCache>
                <c:ptCount val="1"/>
                <c:pt idx="0">
                  <c:v>Tout
(283BB0F005000000)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-5.1813122233924834E-2"/>
                  <c:y val="0.6780170034411527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вих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= -2E-09x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5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+ 1E-06x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- 0,0003x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+ 0,0213x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- 0,4783x + 11,675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uk-UA"/>
                </a:p>
              </c:txPr>
            </c:trendlineLbl>
          </c:trendline>
          <c:xVal>
            <c:numRef>
              <c:f>'d5L5x1-V15-Vp3-a30-I300-b30'!$C$5:$C$30</c:f>
              <c:numCache>
                <c:formatCode>General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</c:numCache>
            </c:numRef>
          </c:xVal>
          <c:yVal>
            <c:numRef>
              <c:f>'d5L5x1-V15-Vp3-a30-I300-b30'!$E$5:$E$30</c:f>
              <c:numCache>
                <c:formatCode>General</c:formatCode>
                <c:ptCount val="26"/>
                <c:pt idx="0">
                  <c:v>9.15</c:v>
                </c:pt>
                <c:pt idx="1">
                  <c:v>9.15</c:v>
                </c:pt>
                <c:pt idx="2">
                  <c:v>9.1999999999999993</c:v>
                </c:pt>
                <c:pt idx="3">
                  <c:v>9.25</c:v>
                </c:pt>
                <c:pt idx="4">
                  <c:v>9.3000000000000007</c:v>
                </c:pt>
                <c:pt idx="5">
                  <c:v>9.4</c:v>
                </c:pt>
                <c:pt idx="6">
                  <c:v>9.5500000000000007</c:v>
                </c:pt>
                <c:pt idx="7">
                  <c:v>10</c:v>
                </c:pt>
                <c:pt idx="8">
                  <c:v>10.65</c:v>
                </c:pt>
                <c:pt idx="9">
                  <c:v>11.65</c:v>
                </c:pt>
                <c:pt idx="10">
                  <c:v>12.55</c:v>
                </c:pt>
                <c:pt idx="11">
                  <c:v>13.35</c:v>
                </c:pt>
                <c:pt idx="12">
                  <c:v>14.05</c:v>
                </c:pt>
                <c:pt idx="13">
                  <c:v>14.4</c:v>
                </c:pt>
                <c:pt idx="14">
                  <c:v>15</c:v>
                </c:pt>
                <c:pt idx="15">
                  <c:v>15.3</c:v>
                </c:pt>
                <c:pt idx="16">
                  <c:v>15.6</c:v>
                </c:pt>
                <c:pt idx="17">
                  <c:v>16.100000000000001</c:v>
                </c:pt>
                <c:pt idx="18">
                  <c:v>16.350000000000001</c:v>
                </c:pt>
                <c:pt idx="19">
                  <c:v>16.5</c:v>
                </c:pt>
                <c:pt idx="20">
                  <c:v>16.55</c:v>
                </c:pt>
                <c:pt idx="21">
                  <c:v>16.55</c:v>
                </c:pt>
                <c:pt idx="22">
                  <c:v>16.5</c:v>
                </c:pt>
                <c:pt idx="23">
                  <c:v>16.5</c:v>
                </c:pt>
                <c:pt idx="24">
                  <c:v>16.45</c:v>
                </c:pt>
                <c:pt idx="25">
                  <c:v>16.399999999999999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'd5L5x1-V15-Vp3-a30-I300-b30'!$I$4</c:f>
              <c:strCache>
                <c:ptCount val="1"/>
                <c:pt idx="0">
                  <c:v>Tpov1
(28F24BEF0500007D)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6910928831557809"/>
                  <c:y val="0.7617331207762536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пов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9E-06</a:t>
                    </a:r>
                    <a:r>
                      <a:rPr lang="el-GR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- 0,0016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+ 0,118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+ 14,2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uk-UA"/>
                </a:p>
              </c:txPr>
            </c:trendlineLbl>
          </c:trendline>
          <c:xVal>
            <c:numRef>
              <c:f>'d5L5x1-V15-Vp3-a30-I300-b30'!$C$5:$C$30</c:f>
              <c:numCache>
                <c:formatCode>General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</c:numCache>
            </c:numRef>
          </c:xVal>
          <c:yVal>
            <c:numRef>
              <c:f>'d5L5x1-V15-Vp3-a30-I300-b30'!$I$5:$I$30</c:f>
              <c:numCache>
                <c:formatCode>General</c:formatCode>
                <c:ptCount val="26"/>
                <c:pt idx="0">
                  <c:v>9.3000000000000007</c:v>
                </c:pt>
                <c:pt idx="1">
                  <c:v>10.199999999999999</c:v>
                </c:pt>
                <c:pt idx="2">
                  <c:v>10.5</c:v>
                </c:pt>
                <c:pt idx="3">
                  <c:v>10.65</c:v>
                </c:pt>
                <c:pt idx="4">
                  <c:v>11.05</c:v>
                </c:pt>
                <c:pt idx="5">
                  <c:v>11.15</c:v>
                </c:pt>
                <c:pt idx="6">
                  <c:v>11.4</c:v>
                </c:pt>
                <c:pt idx="7">
                  <c:v>11.45</c:v>
                </c:pt>
                <c:pt idx="8">
                  <c:v>11.55</c:v>
                </c:pt>
                <c:pt idx="9">
                  <c:v>11.6</c:v>
                </c:pt>
                <c:pt idx="10">
                  <c:v>11.7</c:v>
                </c:pt>
                <c:pt idx="11">
                  <c:v>11.7</c:v>
                </c:pt>
                <c:pt idx="12">
                  <c:v>12.05</c:v>
                </c:pt>
                <c:pt idx="13">
                  <c:v>12.05</c:v>
                </c:pt>
                <c:pt idx="14">
                  <c:v>12.15</c:v>
                </c:pt>
                <c:pt idx="15">
                  <c:v>12.05</c:v>
                </c:pt>
                <c:pt idx="16">
                  <c:v>12.25</c:v>
                </c:pt>
                <c:pt idx="17">
                  <c:v>12.45</c:v>
                </c:pt>
                <c:pt idx="18">
                  <c:v>12.55</c:v>
                </c:pt>
                <c:pt idx="19">
                  <c:v>12.65</c:v>
                </c:pt>
                <c:pt idx="20">
                  <c:v>12.7</c:v>
                </c:pt>
                <c:pt idx="21">
                  <c:v>12.75</c:v>
                </c:pt>
                <c:pt idx="22">
                  <c:v>13</c:v>
                </c:pt>
                <c:pt idx="23">
                  <c:v>13.1</c:v>
                </c:pt>
                <c:pt idx="24">
                  <c:v>13.15</c:v>
                </c:pt>
                <c:pt idx="25">
                  <c:v>13.2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428440"/>
        <c:axId val="393429616"/>
      </c:scatterChart>
      <c:valAx>
        <c:axId val="393428440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</a:p>
            </c:rich>
          </c:tx>
          <c:layout>
            <c:manualLayout>
              <c:xMode val="edge"/>
              <c:yMode val="edge"/>
              <c:x val="0.88651271229706274"/>
              <c:y val="0.739191662638689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393429616"/>
        <c:crosses val="autoZero"/>
        <c:crossBetween val="midCat"/>
        <c:majorUnit val="10"/>
      </c:valAx>
      <c:valAx>
        <c:axId val="393429616"/>
        <c:scaling>
          <c:orientation val="minMax"/>
          <c:max val="17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6.0455509796580556E-2"/>
              <c:y val="0.10111672525996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uk-UA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393428440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8744483253458961"/>
          <c:y val="0.29106641553932172"/>
          <c:w val="0.11255530438082048"/>
          <c:h val="0.2798595602431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температури в баку</a:t>
            </a:r>
            <a:r>
              <a:rPr lang="uk-UA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акамуляторі залежно від часу нагріву</a:t>
            </a:r>
            <a:endParaRPr lang="uk-UA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6398019877986603"/>
          <c:y val="2.68798742218354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title>
    <c:autoTitleDeleted val="0"/>
    <c:plotArea>
      <c:layout>
        <c:manualLayout>
          <c:layoutTarget val="inner"/>
          <c:xMode val="edge"/>
          <c:yMode val="edge"/>
          <c:x val="6.4206667833502762E-2"/>
          <c:y val="0.12496938913953974"/>
          <c:w val="0.69130867318946176"/>
          <c:h val="0.623180123581792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'd5L5x1-V15-Vp3-a30-I300-b30'!$F$4</c:f>
              <c:strCache>
                <c:ptCount val="1"/>
                <c:pt idx="0">
                  <c:v>Tbak1
(28336BF00500008F)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6571276591287956"/>
                  <c:y val="0.3993335598406212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бак1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= 1E-06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+ 0,0002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- 0,0011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+ 12,03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uk-UA"/>
                </a:p>
              </c:txPr>
            </c:trendlineLbl>
          </c:trendline>
          <c:xVal>
            <c:numRef>
              <c:f>'d5L5x1-V15-Vp3-a30-I300-b30'!$C$5:$C$30</c:f>
              <c:numCache>
                <c:formatCode>General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</c:numCache>
            </c:numRef>
          </c:xVal>
          <c:yVal>
            <c:numRef>
              <c:f>'d5L5x1-V15-Vp3-a30-I300-b30'!$F$5:$F$30</c:f>
              <c:numCache>
                <c:formatCode>General</c:formatCode>
                <c:ptCount val="26"/>
                <c:pt idx="0">
                  <c:v>10.4</c:v>
                </c:pt>
                <c:pt idx="1">
                  <c:v>10.4</c:v>
                </c:pt>
                <c:pt idx="2">
                  <c:v>10.4</c:v>
                </c:pt>
                <c:pt idx="3">
                  <c:v>10.4</c:v>
                </c:pt>
                <c:pt idx="4">
                  <c:v>10.4</c:v>
                </c:pt>
                <c:pt idx="5">
                  <c:v>10.4</c:v>
                </c:pt>
                <c:pt idx="6">
                  <c:v>10.4</c:v>
                </c:pt>
                <c:pt idx="7">
                  <c:v>10.4</c:v>
                </c:pt>
                <c:pt idx="8">
                  <c:v>10.4</c:v>
                </c:pt>
                <c:pt idx="9">
                  <c:v>10.4</c:v>
                </c:pt>
                <c:pt idx="10">
                  <c:v>10.4</c:v>
                </c:pt>
                <c:pt idx="11">
                  <c:v>10.4</c:v>
                </c:pt>
                <c:pt idx="12">
                  <c:v>10.4</c:v>
                </c:pt>
                <c:pt idx="13">
                  <c:v>10.4</c:v>
                </c:pt>
                <c:pt idx="14">
                  <c:v>10.4</c:v>
                </c:pt>
                <c:pt idx="15">
                  <c:v>10.4</c:v>
                </c:pt>
                <c:pt idx="16">
                  <c:v>10.4</c:v>
                </c:pt>
                <c:pt idx="17">
                  <c:v>10.4</c:v>
                </c:pt>
                <c:pt idx="18">
                  <c:v>10.4</c:v>
                </c:pt>
                <c:pt idx="19">
                  <c:v>10.45</c:v>
                </c:pt>
                <c:pt idx="20">
                  <c:v>10.45</c:v>
                </c:pt>
                <c:pt idx="21">
                  <c:v>10.4</c:v>
                </c:pt>
                <c:pt idx="22">
                  <c:v>10.45</c:v>
                </c:pt>
                <c:pt idx="23">
                  <c:v>10.45</c:v>
                </c:pt>
                <c:pt idx="24">
                  <c:v>10.45</c:v>
                </c:pt>
                <c:pt idx="25">
                  <c:v>10.45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'd5L5x1-V15-Vp3-a30-I300-b30'!$G$4</c:f>
              <c:strCache>
                <c:ptCount val="1"/>
                <c:pt idx="0">
                  <c:v>Tbak2
(288DCEF00500007A)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6215560575570623"/>
                  <c:y val="0.5666256141599225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бак2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-3E-06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+ 0,0035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+ 12,16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uk-UA"/>
                </a:p>
              </c:txPr>
            </c:trendlineLbl>
          </c:trendline>
          <c:xVal>
            <c:numRef>
              <c:f>'d5L5x1-V15-Vp3-a30-I300-b30'!$C$5:$C$30</c:f>
              <c:numCache>
                <c:formatCode>General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</c:numCache>
            </c:numRef>
          </c:xVal>
          <c:yVal>
            <c:numRef>
              <c:f>'d5L5x1-V15-Vp3-a30-I300-b30'!$G$5:$G$30</c:f>
              <c:numCache>
                <c:formatCode>General</c:formatCode>
                <c:ptCount val="26"/>
                <c:pt idx="0">
                  <c:v>10.35</c:v>
                </c:pt>
                <c:pt idx="1">
                  <c:v>10.35</c:v>
                </c:pt>
                <c:pt idx="2">
                  <c:v>10.35</c:v>
                </c:pt>
                <c:pt idx="3">
                  <c:v>10.35</c:v>
                </c:pt>
                <c:pt idx="4">
                  <c:v>10.35</c:v>
                </c:pt>
                <c:pt idx="5">
                  <c:v>10.4</c:v>
                </c:pt>
                <c:pt idx="6">
                  <c:v>10.35</c:v>
                </c:pt>
                <c:pt idx="7">
                  <c:v>10.35</c:v>
                </c:pt>
                <c:pt idx="8">
                  <c:v>10.4</c:v>
                </c:pt>
                <c:pt idx="9">
                  <c:v>10.35</c:v>
                </c:pt>
                <c:pt idx="10">
                  <c:v>10.35</c:v>
                </c:pt>
                <c:pt idx="11">
                  <c:v>10.4</c:v>
                </c:pt>
                <c:pt idx="12">
                  <c:v>10.4</c:v>
                </c:pt>
                <c:pt idx="13">
                  <c:v>10.4</c:v>
                </c:pt>
                <c:pt idx="14">
                  <c:v>10.4</c:v>
                </c:pt>
                <c:pt idx="15">
                  <c:v>10.4</c:v>
                </c:pt>
                <c:pt idx="16">
                  <c:v>10.4</c:v>
                </c:pt>
                <c:pt idx="17">
                  <c:v>10.45</c:v>
                </c:pt>
                <c:pt idx="18">
                  <c:v>10.4</c:v>
                </c:pt>
                <c:pt idx="19">
                  <c:v>10.4</c:v>
                </c:pt>
                <c:pt idx="20">
                  <c:v>10.45</c:v>
                </c:pt>
                <c:pt idx="21">
                  <c:v>10.45</c:v>
                </c:pt>
                <c:pt idx="22">
                  <c:v>10.45</c:v>
                </c:pt>
                <c:pt idx="23">
                  <c:v>10.45</c:v>
                </c:pt>
                <c:pt idx="24">
                  <c:v>10.5</c:v>
                </c:pt>
                <c:pt idx="25">
                  <c:v>10.45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'd5L5x1-V15-Vp3-a30-I300-b30'!$H$4</c:f>
              <c:strCache>
                <c:ptCount val="1"/>
                <c:pt idx="0">
                  <c:v>Tbak3
(284EB3F00500003D)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1.7035362734589218E-2"/>
                  <c:y val="0.754914875048526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бак3</a:t>
                    </a:r>
                    <a:r>
                      <a:rPr lang="en-US" baseline="0"/>
                      <a:t> = -9E-12x</a:t>
                    </a:r>
                    <a:r>
                      <a:rPr lang="en-US" baseline="30000"/>
                      <a:t>6</a:t>
                    </a:r>
                    <a:r>
                      <a:rPr lang="en-US" baseline="0"/>
                      <a:t> + 3E-09x</a:t>
                    </a:r>
                    <a:r>
                      <a:rPr lang="en-US" baseline="30000"/>
                      <a:t>5</a:t>
                    </a:r>
                    <a:r>
                      <a:rPr lang="en-US" baseline="0"/>
                      <a:t> - 4E-07x</a:t>
                    </a:r>
                    <a:r>
                      <a:rPr lang="en-US" baseline="30000"/>
                      <a:t>4</a:t>
                    </a:r>
                    <a:r>
                      <a:rPr lang="en-US" baseline="0"/>
                      <a:t> + 3E-05x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- 0,0007x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+ 0,01x + 12,104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uk-UA"/>
                </a:p>
              </c:txPr>
            </c:trendlineLbl>
          </c:trendline>
          <c:xVal>
            <c:numRef>
              <c:f>'d5L5x1-V15-Vp3-a30-I300-b30'!$C$5:$C$30</c:f>
              <c:numCache>
                <c:formatCode>General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</c:numCache>
            </c:numRef>
          </c:xVal>
          <c:yVal>
            <c:numRef>
              <c:f>'d5L5x1-V15-Vp3-a30-I300-b30'!$H$5:$H$30</c:f>
              <c:numCache>
                <c:formatCode>General</c:formatCode>
                <c:ptCount val="26"/>
                <c:pt idx="0">
                  <c:v>10.199999999999999</c:v>
                </c:pt>
                <c:pt idx="1">
                  <c:v>10.199999999999999</c:v>
                </c:pt>
                <c:pt idx="2">
                  <c:v>10.199999999999999</c:v>
                </c:pt>
                <c:pt idx="3">
                  <c:v>10.199999999999999</c:v>
                </c:pt>
                <c:pt idx="4">
                  <c:v>10.199999999999999</c:v>
                </c:pt>
                <c:pt idx="5">
                  <c:v>10.199999999999999</c:v>
                </c:pt>
                <c:pt idx="6">
                  <c:v>10.199999999999999</c:v>
                </c:pt>
                <c:pt idx="7">
                  <c:v>10.199999999999999</c:v>
                </c:pt>
                <c:pt idx="8">
                  <c:v>10.199999999999999</c:v>
                </c:pt>
                <c:pt idx="9">
                  <c:v>10.199999999999999</c:v>
                </c:pt>
                <c:pt idx="10">
                  <c:v>10.25</c:v>
                </c:pt>
                <c:pt idx="11">
                  <c:v>10.25</c:v>
                </c:pt>
                <c:pt idx="12">
                  <c:v>10.25</c:v>
                </c:pt>
                <c:pt idx="13">
                  <c:v>10.25</c:v>
                </c:pt>
                <c:pt idx="14">
                  <c:v>10.25</c:v>
                </c:pt>
                <c:pt idx="15">
                  <c:v>10.25</c:v>
                </c:pt>
                <c:pt idx="16">
                  <c:v>10.25</c:v>
                </c:pt>
                <c:pt idx="17">
                  <c:v>10.25</c:v>
                </c:pt>
                <c:pt idx="18">
                  <c:v>10.25</c:v>
                </c:pt>
                <c:pt idx="19">
                  <c:v>10.3</c:v>
                </c:pt>
                <c:pt idx="20">
                  <c:v>10.3</c:v>
                </c:pt>
                <c:pt idx="21">
                  <c:v>10.3</c:v>
                </c:pt>
                <c:pt idx="22">
                  <c:v>10.35</c:v>
                </c:pt>
                <c:pt idx="23">
                  <c:v>10.3</c:v>
                </c:pt>
                <c:pt idx="24">
                  <c:v>10.35</c:v>
                </c:pt>
                <c:pt idx="25">
                  <c:v>10.35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'd5L5x1-V15-Vp3-a30-I300-b30'!$Z$4</c:f>
              <c:strCache>
                <c:ptCount val="1"/>
                <c:pt idx="0">
                  <c:v>tбак. ср., °С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499473563453968"/>
                  <c:y val="0.5770534689298191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бак.ср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+ 0,0042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+ 12,012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uk-UA"/>
                </a:p>
              </c:txPr>
            </c:trendlineLbl>
          </c:trendline>
          <c:xVal>
            <c:numRef>
              <c:f>'d5L5x1-V15-Vp3-a30-I300-b30'!$C$5:$C$30</c:f>
              <c:numCache>
                <c:formatCode>General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</c:numCache>
            </c:numRef>
          </c:xVal>
          <c:yVal>
            <c:numRef>
              <c:f>'d5L5x1-V15-Vp3-a30-I300-b30'!$Z$5:$Z$30</c:f>
              <c:numCache>
                <c:formatCode>0.00</c:formatCode>
                <c:ptCount val="26"/>
                <c:pt idx="0">
                  <c:v>10.316666666666666</c:v>
                </c:pt>
                <c:pt idx="1">
                  <c:v>10.316666666666666</c:v>
                </c:pt>
                <c:pt idx="2">
                  <c:v>10.316666666666666</c:v>
                </c:pt>
                <c:pt idx="3">
                  <c:v>10.316666666666666</c:v>
                </c:pt>
                <c:pt idx="4">
                  <c:v>10.316666666666666</c:v>
                </c:pt>
                <c:pt idx="5">
                  <c:v>10.333333333333334</c:v>
                </c:pt>
                <c:pt idx="6">
                  <c:v>10.316666666666666</c:v>
                </c:pt>
                <c:pt idx="7">
                  <c:v>10.316666666666666</c:v>
                </c:pt>
                <c:pt idx="8">
                  <c:v>10.333333333333334</c:v>
                </c:pt>
                <c:pt idx="9">
                  <c:v>10.316666666666666</c:v>
                </c:pt>
                <c:pt idx="10">
                  <c:v>10.333333333333334</c:v>
                </c:pt>
                <c:pt idx="11">
                  <c:v>10.35</c:v>
                </c:pt>
                <c:pt idx="12">
                  <c:v>10.35</c:v>
                </c:pt>
                <c:pt idx="13">
                  <c:v>10.35</c:v>
                </c:pt>
                <c:pt idx="14">
                  <c:v>10.35</c:v>
                </c:pt>
                <c:pt idx="15">
                  <c:v>10.35</c:v>
                </c:pt>
                <c:pt idx="16">
                  <c:v>10.35</c:v>
                </c:pt>
                <c:pt idx="17">
                  <c:v>10.366666666666667</c:v>
                </c:pt>
                <c:pt idx="18">
                  <c:v>10.35</c:v>
                </c:pt>
                <c:pt idx="19">
                  <c:v>10.383333333333335</c:v>
                </c:pt>
                <c:pt idx="20">
                  <c:v>10.4</c:v>
                </c:pt>
                <c:pt idx="21">
                  <c:v>10.383333333333335</c:v>
                </c:pt>
                <c:pt idx="22">
                  <c:v>10.416666666666666</c:v>
                </c:pt>
                <c:pt idx="23">
                  <c:v>10.4</c:v>
                </c:pt>
                <c:pt idx="24">
                  <c:v>10.433333333333332</c:v>
                </c:pt>
                <c:pt idx="25">
                  <c:v>10.416666666666666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438240"/>
        <c:axId val="393435888"/>
      </c:scatterChart>
      <c:valAx>
        <c:axId val="393438240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75526867308063772"/>
              <c:y val="0.775577342880701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393435888"/>
        <c:crosses val="autoZero"/>
        <c:crossBetween val="midCat"/>
        <c:majorUnit val="10"/>
      </c:valAx>
      <c:valAx>
        <c:axId val="393435888"/>
        <c:scaling>
          <c:orientation val="minMax"/>
          <c:max val="10.6"/>
          <c:min val="1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5695572714660506E-2"/>
              <c:y val="5.013442056831526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393438240"/>
        <c:crosses val="autoZero"/>
        <c:crossBetween val="midCat"/>
        <c:majorUnit val="0.1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77229091491134916"/>
          <c:y val="0.28701750878211413"/>
          <c:w val="0.21907117277003565"/>
          <c:h val="0.4422354686097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Приріст температури теплоносія 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на вході і виході СК та температура оточуючого середовища впродовж експерименту</a:t>
            </a:r>
            <a:endParaRPr lang="uk-UA" sz="1400" b="1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uk-UA"/>
          </a:p>
        </c:rich>
      </c:tx>
      <c:layout>
        <c:manualLayout>
          <c:xMode val="edge"/>
          <c:yMode val="edge"/>
          <c:x val="0.198761621150916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>
        <c:manualLayout>
          <c:layoutTarget val="inner"/>
          <c:xMode val="edge"/>
          <c:yMode val="edge"/>
          <c:x val="8.4044561096529594E-2"/>
          <c:y val="0.12959086413952969"/>
          <c:w val="0.75513572470107904"/>
          <c:h val="0.568059027053164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'd5L5x1-V15-Vp3-a30-I300-b30'!$V$4</c:f>
              <c:strCache>
                <c:ptCount val="1"/>
                <c:pt idx="0">
                  <c:v>Δtвх,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3531933508311461"/>
                  <c:y val="0.2656763512567830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</a:rPr>
                      <a:t>вх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+ 4E-05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+ 0,0116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+ 0,0268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uk-UA"/>
                </a:p>
              </c:txPr>
            </c:trendlineLbl>
          </c:trendline>
          <c:xVal>
            <c:numRef>
              <c:f>'d5L5x1-V15-Vp3-a30-I300-b30'!$C$5:$C$30</c:f>
              <c:numCache>
                <c:formatCode>General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</c:numCache>
            </c:numRef>
          </c:xVal>
          <c:yVal>
            <c:numRef>
              <c:f>'d5L5x1-V15-Vp3-a30-I300-b30'!$V$5:$V$30</c:f>
              <c:numCache>
                <c:formatCode>0.00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4.9999999999998934E-2</c:v>
                </c:pt>
                <c:pt idx="4">
                  <c:v>9.9999999999999645E-2</c:v>
                </c:pt>
                <c:pt idx="5">
                  <c:v>0.19999999999999929</c:v>
                </c:pt>
                <c:pt idx="6">
                  <c:v>0.29999999999999893</c:v>
                </c:pt>
                <c:pt idx="7">
                  <c:v>0.34999999999999964</c:v>
                </c:pt>
                <c:pt idx="8">
                  <c:v>0.59999999999999964</c:v>
                </c:pt>
                <c:pt idx="9">
                  <c:v>0.69999999999999929</c:v>
                </c:pt>
                <c:pt idx="10">
                  <c:v>0.75</c:v>
                </c:pt>
                <c:pt idx="11">
                  <c:v>0.79999999999999893</c:v>
                </c:pt>
                <c:pt idx="12">
                  <c:v>0.84999999999999964</c:v>
                </c:pt>
                <c:pt idx="13">
                  <c:v>0.94999999999999929</c:v>
                </c:pt>
                <c:pt idx="14">
                  <c:v>0.94999999999999929</c:v>
                </c:pt>
                <c:pt idx="15">
                  <c:v>1.0499999999999989</c:v>
                </c:pt>
                <c:pt idx="16">
                  <c:v>1.0999999999999996</c:v>
                </c:pt>
                <c:pt idx="17">
                  <c:v>1.1999999999999993</c:v>
                </c:pt>
                <c:pt idx="18">
                  <c:v>1.25</c:v>
                </c:pt>
                <c:pt idx="19">
                  <c:v>1.3499999999999996</c:v>
                </c:pt>
                <c:pt idx="20">
                  <c:v>1.6500000000000004</c:v>
                </c:pt>
                <c:pt idx="21">
                  <c:v>1.75</c:v>
                </c:pt>
                <c:pt idx="22">
                  <c:v>1.7999999999999989</c:v>
                </c:pt>
                <c:pt idx="23">
                  <c:v>1.9000000000000004</c:v>
                </c:pt>
                <c:pt idx="24">
                  <c:v>2</c:v>
                </c:pt>
                <c:pt idx="25">
                  <c:v>2.0499999999999989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'd5L5x1-V15-Vp3-a30-I300-b30'!$W$4</c:f>
              <c:strCache>
                <c:ptCount val="1"/>
                <c:pt idx="0">
                  <c:v>Δtвих,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-2.2223492298661295E-2"/>
                  <c:y val="0.7164260999537642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</a:rPr>
                      <a:t>вих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= -2E-09x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5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+ 1E-06x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- 0,0003x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+ 0,0213x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- 0,4783x + 2,4749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uk-UA"/>
                </a:p>
              </c:txPr>
            </c:trendlineLbl>
          </c:trendline>
          <c:xVal>
            <c:numRef>
              <c:f>'d5L5x1-V15-Vp3-a30-I300-b30'!$C$5:$C$30</c:f>
              <c:numCache>
                <c:formatCode>General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</c:numCache>
            </c:numRef>
          </c:xVal>
          <c:yVal>
            <c:numRef>
              <c:f>'d5L5x1-V15-Vp3-a30-I300-b30'!$W$5:$W$30</c:f>
              <c:numCache>
                <c:formatCode>0.00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4.9999999999998934E-2</c:v>
                </c:pt>
                <c:pt idx="3">
                  <c:v>9.9999999999999645E-2</c:v>
                </c:pt>
                <c:pt idx="4">
                  <c:v>0.15000000000000036</c:v>
                </c:pt>
                <c:pt idx="5">
                  <c:v>0.25</c:v>
                </c:pt>
                <c:pt idx="6">
                  <c:v>0.40000000000000036</c:v>
                </c:pt>
                <c:pt idx="7">
                  <c:v>0.84999999999999964</c:v>
                </c:pt>
                <c:pt idx="8">
                  <c:v>1.5</c:v>
                </c:pt>
                <c:pt idx="9">
                  <c:v>2.5</c:v>
                </c:pt>
                <c:pt idx="10">
                  <c:v>3.4000000000000004</c:v>
                </c:pt>
                <c:pt idx="11">
                  <c:v>4.1999999999999993</c:v>
                </c:pt>
                <c:pt idx="12">
                  <c:v>4.9000000000000004</c:v>
                </c:pt>
                <c:pt idx="13">
                  <c:v>5.25</c:v>
                </c:pt>
                <c:pt idx="14">
                  <c:v>5.85</c:v>
                </c:pt>
                <c:pt idx="15">
                  <c:v>6.15</c:v>
                </c:pt>
                <c:pt idx="16">
                  <c:v>6.4499999999999993</c:v>
                </c:pt>
                <c:pt idx="17">
                  <c:v>6.9500000000000011</c:v>
                </c:pt>
                <c:pt idx="18">
                  <c:v>7.2000000000000011</c:v>
                </c:pt>
                <c:pt idx="19">
                  <c:v>7.35</c:v>
                </c:pt>
                <c:pt idx="20">
                  <c:v>7.4</c:v>
                </c:pt>
                <c:pt idx="21">
                  <c:v>7.4</c:v>
                </c:pt>
                <c:pt idx="22">
                  <c:v>7.35</c:v>
                </c:pt>
                <c:pt idx="23">
                  <c:v>7.35</c:v>
                </c:pt>
                <c:pt idx="24">
                  <c:v>7.2999999999999989</c:v>
                </c:pt>
                <c:pt idx="25">
                  <c:v>7.2499999999999982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'd5L5x1-V15-Vp3-a30-I300-b30'!$X$4</c:f>
              <c:strCache>
                <c:ptCount val="1"/>
                <c:pt idx="0">
                  <c:v>Δtпов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7.4623038786818308E-2"/>
                  <c:y val="0.5443656812037782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Δt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пов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+ 5E-05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- 0,0038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+ 0,1605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+ 0,0059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uk-UA"/>
                </a:p>
              </c:txPr>
            </c:trendlineLbl>
          </c:trendline>
          <c:xVal>
            <c:numRef>
              <c:f>'d5L5x1-V15-Vp3-a30-I300-b30'!$C$5:$C$30</c:f>
              <c:numCache>
                <c:formatCode>General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</c:numCache>
            </c:numRef>
          </c:xVal>
          <c:yVal>
            <c:numRef>
              <c:f>'d5L5x1-V15-Vp3-a30-I300-b30'!$X$5:$X$30</c:f>
              <c:numCache>
                <c:formatCode>0.00</c:formatCode>
                <c:ptCount val="26"/>
                <c:pt idx="0">
                  <c:v>0</c:v>
                </c:pt>
                <c:pt idx="1">
                  <c:v>0.89999999999999858</c:v>
                </c:pt>
                <c:pt idx="2">
                  <c:v>1.1999999999999993</c:v>
                </c:pt>
                <c:pt idx="3">
                  <c:v>1.3499999999999996</c:v>
                </c:pt>
                <c:pt idx="4">
                  <c:v>1.75</c:v>
                </c:pt>
                <c:pt idx="5">
                  <c:v>1.8499999999999996</c:v>
                </c:pt>
                <c:pt idx="6">
                  <c:v>2.0999999999999996</c:v>
                </c:pt>
                <c:pt idx="7">
                  <c:v>2.1499999999999986</c:v>
                </c:pt>
                <c:pt idx="8">
                  <c:v>2.25</c:v>
                </c:pt>
                <c:pt idx="9">
                  <c:v>2.2999999999999989</c:v>
                </c:pt>
                <c:pt idx="10">
                  <c:v>2.3999999999999986</c:v>
                </c:pt>
                <c:pt idx="11">
                  <c:v>2.3999999999999986</c:v>
                </c:pt>
                <c:pt idx="12">
                  <c:v>2.75</c:v>
                </c:pt>
                <c:pt idx="13">
                  <c:v>2.75</c:v>
                </c:pt>
                <c:pt idx="14">
                  <c:v>2.8499999999999996</c:v>
                </c:pt>
                <c:pt idx="15">
                  <c:v>2.75</c:v>
                </c:pt>
                <c:pt idx="16">
                  <c:v>2.9499999999999993</c:v>
                </c:pt>
                <c:pt idx="17">
                  <c:v>3.1499999999999986</c:v>
                </c:pt>
                <c:pt idx="18">
                  <c:v>3.25</c:v>
                </c:pt>
                <c:pt idx="19">
                  <c:v>3.3499999999999996</c:v>
                </c:pt>
                <c:pt idx="20">
                  <c:v>3.3999999999999986</c:v>
                </c:pt>
                <c:pt idx="21">
                  <c:v>3.4499999999999993</c:v>
                </c:pt>
                <c:pt idx="22">
                  <c:v>3.6999999999999993</c:v>
                </c:pt>
                <c:pt idx="23">
                  <c:v>3.7999999999999989</c:v>
                </c:pt>
                <c:pt idx="24">
                  <c:v>3.8499999999999996</c:v>
                </c:pt>
                <c:pt idx="25">
                  <c:v>3.8999999999999986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'd5L5x1-V15-Vp3-a30-I300-b30'!$Y$4</c:f>
              <c:strCache>
                <c:ptCount val="1"/>
                <c:pt idx="0">
                  <c:v>Δtбак. ср.,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1928167321991189"/>
                  <c:y val="0.203136936269198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</a:rPr>
                      <a:t>бак.ср.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-2E-06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+ 0,0042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+ 0,0454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uk-UA"/>
                </a:p>
              </c:txPr>
            </c:trendlineLbl>
          </c:trendline>
          <c:xVal>
            <c:numRef>
              <c:f>'d5L5x1-V15-Vp3-a30-I300-b30'!$C$5:$C$30</c:f>
              <c:numCache>
                <c:formatCode>General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</c:numCache>
            </c:numRef>
          </c:xVal>
          <c:yVal>
            <c:numRef>
              <c:f>'d5L5x1-V15-Vp3-a30-I300-b30'!$Y$5:$Y$30</c:f>
              <c:numCache>
                <c:formatCode>0.00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1.6666666666667496E-2</c:v>
                </c:pt>
                <c:pt idx="6">
                  <c:v>0</c:v>
                </c:pt>
                <c:pt idx="7">
                  <c:v>0</c:v>
                </c:pt>
                <c:pt idx="8">
                  <c:v>1.6666666666667496E-2</c:v>
                </c:pt>
                <c:pt idx="9">
                  <c:v>0</c:v>
                </c:pt>
                <c:pt idx="10">
                  <c:v>1.6666666666667496E-2</c:v>
                </c:pt>
                <c:pt idx="11">
                  <c:v>3.3333333333333215E-2</c:v>
                </c:pt>
                <c:pt idx="12">
                  <c:v>3.3333333333333215E-2</c:v>
                </c:pt>
                <c:pt idx="13">
                  <c:v>3.3333333333333215E-2</c:v>
                </c:pt>
                <c:pt idx="14">
                  <c:v>3.3333333333333215E-2</c:v>
                </c:pt>
                <c:pt idx="15">
                  <c:v>3.3333333333333215E-2</c:v>
                </c:pt>
                <c:pt idx="16">
                  <c:v>3.3333333333333215E-2</c:v>
                </c:pt>
                <c:pt idx="17">
                  <c:v>5.0000000000000711E-2</c:v>
                </c:pt>
                <c:pt idx="18">
                  <c:v>3.3333333333333215E-2</c:v>
                </c:pt>
                <c:pt idx="19">
                  <c:v>6.6666666666668206E-2</c:v>
                </c:pt>
                <c:pt idx="20">
                  <c:v>8.3333333333333925E-2</c:v>
                </c:pt>
                <c:pt idx="21">
                  <c:v>6.6666666666668206E-2</c:v>
                </c:pt>
                <c:pt idx="22">
                  <c:v>9.9999999999999645E-2</c:v>
                </c:pt>
                <c:pt idx="23">
                  <c:v>8.3333333333333925E-2</c:v>
                </c:pt>
                <c:pt idx="24">
                  <c:v>0.11666666666666536</c:v>
                </c:pt>
                <c:pt idx="25">
                  <c:v>9.9999999999999645E-2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428832"/>
        <c:axId val="393434712"/>
      </c:scatterChart>
      <c:valAx>
        <c:axId val="393428832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4111542723826205"/>
              <c:y val="0.706420647839685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393434712"/>
        <c:crosses val="autoZero"/>
        <c:crossBetween val="midCat"/>
        <c:majorUnit val="10"/>
      </c:valAx>
      <c:valAx>
        <c:axId val="393434712"/>
        <c:scaling>
          <c:orientation val="minMax"/>
          <c:max val="8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840653251676872E-2"/>
              <c:y val="0.102231397899138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39342883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80931175269757949"/>
          <c:y val="0.28185549993202458"/>
          <c:w val="0.18816527200706168"/>
          <c:h val="0.217476376040735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</a:t>
            </a:r>
            <a:r>
              <a:rPr lang="el-GR" b="1">
                <a:latin typeface="Times New Roman" panose="02020603050405020304" pitchFamily="18" charset="0"/>
                <a:cs typeface="Times New Roman" panose="02020603050405020304" pitchFamily="18" charset="0"/>
              </a:rPr>
              <a:t>η</a:t>
            </a:r>
            <a:r>
              <a:rPr lang="uk-UA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ск</a:t>
            </a: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 сонячного колектора впродовж</a:t>
            </a:r>
            <a:r>
              <a:rPr lang="uk-UA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експерименту</a:t>
            </a:r>
            <a:endParaRPr lang="uk-UA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5346795596440419"/>
          <c:y val="2.57492160174721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>
        <c:manualLayout>
          <c:layoutTarget val="inner"/>
          <c:xMode val="edge"/>
          <c:yMode val="edge"/>
          <c:x val="0.11913212268876111"/>
          <c:y val="0.10141733685478768"/>
          <c:w val="0.82494681260939273"/>
          <c:h val="0.715261977259067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'd5L5x1-V15-Vp3-a30-I300-b30'!$Q$4</c:f>
              <c:strCache>
                <c:ptCount val="1"/>
                <c:pt idx="0">
                  <c:v>ηск (за соняч-ним колек-тором)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9041625704908449"/>
                  <c:y val="0.495784677415271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4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l-GR" sz="1400" b="0" i="0" baseline="0">
                        <a:effectLst/>
                      </a:rPr>
                      <a:t>η</a:t>
                    </a:r>
                    <a:r>
                      <a:rPr lang="uk-UA" sz="1400" b="0" i="0" baseline="-25000">
                        <a:effectLst/>
                      </a:rPr>
                      <a:t>ск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1E-07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- 9E-05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+ 0,0129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- 0,0089</a:t>
                    </a:r>
                    <a:endParaRPr lang="en-US" sz="1400" b="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4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uk-UA"/>
                </a:p>
              </c:txPr>
            </c:trendlineLbl>
          </c:trendline>
          <c:xVal>
            <c:numRef>
              <c:f>'d5L5x1-V15-Vp3-a30-I300-b30'!$C$5:$C$30</c:f>
              <c:numCache>
                <c:formatCode>General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</c:numCache>
            </c:numRef>
          </c:xVal>
          <c:yVal>
            <c:numRef>
              <c:f>'d5L5x1-V15-Vp3-a30-I300-b30'!$Q$5:$Q$30</c:f>
              <c:numCache>
                <c:formatCode>0.00</c:formatCode>
                <c:ptCount val="26"/>
                <c:pt idx="0">
                  <c:v>-1.5706331573599093E-3</c:v>
                </c:pt>
                <c:pt idx="1">
                  <c:v>-1.5706331573599093E-3</c:v>
                </c:pt>
                <c:pt idx="2">
                  <c:v>-1.2565065258879342E-3</c:v>
                </c:pt>
                <c:pt idx="3">
                  <c:v>-1.2565065258879232E-3</c:v>
                </c:pt>
                <c:pt idx="4">
                  <c:v>-1.2565065258879232E-3</c:v>
                </c:pt>
                <c:pt idx="5">
                  <c:v>-1.2565065258879232E-3</c:v>
                </c:pt>
                <c:pt idx="6">
                  <c:v>-9.4237989441593674E-4</c:v>
                </c:pt>
                <c:pt idx="7">
                  <c:v>1.5706331573599093E-3</c:v>
                </c:pt>
                <c:pt idx="8">
                  <c:v>4.0836462091357667E-3</c:v>
                </c:pt>
                <c:pt idx="9">
                  <c:v>9.7379255756314415E-3</c:v>
                </c:pt>
                <c:pt idx="10">
                  <c:v>1.5078078310655132E-2</c:v>
                </c:pt>
                <c:pt idx="11">
                  <c:v>1.978997778273486E-2</c:v>
                </c:pt>
                <c:pt idx="12">
                  <c:v>2.3873623991870627E-2</c:v>
                </c:pt>
                <c:pt idx="13">
                  <c:v>2.5444257149230536E-2</c:v>
                </c:pt>
                <c:pt idx="14">
                  <c:v>2.9213776726894316E-2</c:v>
                </c:pt>
                <c:pt idx="15">
                  <c:v>3.0470283252782247E-2</c:v>
                </c:pt>
                <c:pt idx="16">
                  <c:v>3.2040916410142145E-2</c:v>
                </c:pt>
                <c:pt idx="17">
                  <c:v>3.4553929461918022E-2</c:v>
                </c:pt>
                <c:pt idx="18">
                  <c:v>3.5810435987805943E-2</c:v>
                </c:pt>
                <c:pt idx="19">
                  <c:v>3.6124562619277913E-2</c:v>
                </c:pt>
                <c:pt idx="20">
                  <c:v>3.4553929461918008E-2</c:v>
                </c:pt>
                <c:pt idx="21">
                  <c:v>3.392567619897404E-2</c:v>
                </c:pt>
                <c:pt idx="22">
                  <c:v>3.329742293603008E-2</c:v>
                </c:pt>
                <c:pt idx="23">
                  <c:v>3.2669169673086113E-2</c:v>
                </c:pt>
                <c:pt idx="24">
                  <c:v>3.1726789778670161E-2</c:v>
                </c:pt>
                <c:pt idx="25">
                  <c:v>3.1098536515726201E-2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427264"/>
        <c:axId val="393430008"/>
      </c:scatterChart>
      <c:valAx>
        <c:axId val="393427264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307517974009258"/>
              <c:y val="0.831250789456770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393430008"/>
        <c:crosses val="autoZero"/>
        <c:crossBetween val="midCat"/>
        <c:majorUnit val="10"/>
      </c:valAx>
      <c:valAx>
        <c:axId val="393430008"/>
        <c:scaling>
          <c:orientation val="minMax"/>
          <c:max val="5.000000000000001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ск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6096496860861493E-2"/>
              <c:y val="6.238155544402458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39342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Миттєва потужність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ск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Вт/м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</a:p>
        </c:rich>
      </c:tx>
      <c:layout>
        <c:manualLayout>
          <c:xMode val="edge"/>
          <c:yMode val="edge"/>
          <c:x val="0.38236451469190358"/>
          <c:y val="3.89873858922337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>
        <c:manualLayout>
          <c:layoutTarget val="inner"/>
          <c:xMode val="edge"/>
          <c:yMode val="edge"/>
          <c:x val="0.1273671508897137"/>
          <c:y val="0.10906787034652685"/>
          <c:w val="0.82330500918219474"/>
          <c:h val="0.731240506443990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'd5L5x1-V15-Vp3-a30-I300-b30'!$M$4</c:f>
              <c:strCache>
                <c:ptCount val="1"/>
                <c:pt idx="0">
                  <c:v>Миттєва потуж-ність СК Qск,  Вт/м2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940667440630964"/>
                  <c:y val="0.7932604969376723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Q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ск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4E-05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- 0,0257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+ 3,8705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- 2,6813</a:t>
                    </a:r>
                    <a:endParaRPr lang="en-US" sz="1400" b="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uk-UA"/>
                </a:p>
              </c:txPr>
            </c:trendlineLbl>
          </c:trendline>
          <c:xVal>
            <c:numRef>
              <c:f>'d5L5x1-V15-Vp3-a30-I300-b30'!$C$5:$C$30</c:f>
              <c:numCache>
                <c:formatCode>General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</c:numCache>
            </c:numRef>
          </c:xVal>
          <c:yVal>
            <c:numRef>
              <c:f>'d5L5x1-V15-Vp3-a30-I300-b30'!$M$5:$M$30</c:f>
              <c:numCache>
                <c:formatCode>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5.815277777778066</c:v>
                </c:pt>
                <c:pt idx="6">
                  <c:v>0</c:v>
                </c:pt>
                <c:pt idx="7">
                  <c:v>0</c:v>
                </c:pt>
                <c:pt idx="8">
                  <c:v>5.815277777778066</c:v>
                </c:pt>
                <c:pt idx="9">
                  <c:v>0</c:v>
                </c:pt>
                <c:pt idx="10">
                  <c:v>5.815277777778066</c:v>
                </c:pt>
                <c:pt idx="11">
                  <c:v>11.63055555555551</c:v>
                </c:pt>
                <c:pt idx="12">
                  <c:v>11.63055555555551</c:v>
                </c:pt>
                <c:pt idx="13">
                  <c:v>11.63055555555551</c:v>
                </c:pt>
                <c:pt idx="14">
                  <c:v>11.63055555555551</c:v>
                </c:pt>
                <c:pt idx="15">
                  <c:v>11.630555555555512</c:v>
                </c:pt>
                <c:pt idx="16">
                  <c:v>11.63055555555551</c:v>
                </c:pt>
                <c:pt idx="17">
                  <c:v>17.445833333333578</c:v>
                </c:pt>
                <c:pt idx="18">
                  <c:v>11.63055555555551</c:v>
                </c:pt>
                <c:pt idx="19">
                  <c:v>23.261111111111649</c:v>
                </c:pt>
                <c:pt idx="20">
                  <c:v>29.076388888889095</c:v>
                </c:pt>
                <c:pt idx="21">
                  <c:v>23.261111111111646</c:v>
                </c:pt>
                <c:pt idx="22">
                  <c:v>34.891666666666538</c:v>
                </c:pt>
                <c:pt idx="23">
                  <c:v>29.076388888889095</c:v>
                </c:pt>
                <c:pt idx="24">
                  <c:v>40.706944444443977</c:v>
                </c:pt>
                <c:pt idx="25">
                  <c:v>34.891666666666538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432360"/>
        <c:axId val="393430400"/>
      </c:scatterChart>
      <c:valAx>
        <c:axId val="393432360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5042312850299149"/>
              <c:y val="0.85368868963686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393430400"/>
        <c:crosses val="autoZero"/>
        <c:crossBetween val="midCat"/>
        <c:majorUnit val="10"/>
      </c:valAx>
      <c:valAx>
        <c:axId val="393430400"/>
        <c:scaling>
          <c:orientation val="minMax"/>
          <c:max val="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ск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Вт/м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7.9907385474749636E-3"/>
              <c:y val="4.396751516416549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393432360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Питома теплова потужність ССТ </a:t>
            </a:r>
            <a:r>
              <a:rPr lang="en-US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uk-UA" sz="1400" b="1" i="0" baseline="-25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 Дж/м</a:t>
            </a:r>
            <a:r>
              <a:rPr lang="uk-UA" sz="1400" b="1" i="0" baseline="30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 що 5 хвилин</a:t>
            </a:r>
            <a:endParaRPr lang="uk-UA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932669533536873"/>
          <c:y val="2.08265888976071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>
        <c:manualLayout>
          <c:layoutTarget val="inner"/>
          <c:xMode val="edge"/>
          <c:yMode val="edge"/>
          <c:x val="0.1217594025864589"/>
          <c:y val="0.11442927587260812"/>
          <c:w val="0.80821608698092473"/>
          <c:h val="0.67620876436636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'd5L5x1-V15-Vp3-a30-I300-b30'!$N$4</c:f>
              <c:strCache>
                <c:ptCount val="1"/>
                <c:pt idx="0">
                  <c:v>Накопичення тепла ССТ Qсст, кДж/м2, що 5 хв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'd5L5x1-V15-Vp3-a30-I300-b30'!$C$5:$C$30</c:f>
              <c:numCache>
                <c:formatCode>General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</c:numCache>
            </c:numRef>
          </c:cat>
          <c:val>
            <c:numRef>
              <c:f>'d5L5x1-V15-Vp3-a30-I300-b30'!$N$5:$N$30</c:f>
              <c:numCache>
                <c:formatCode>0.00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5.2337500000002608</c:v>
                </c:pt>
                <c:pt idx="6">
                  <c:v>-5.2337500000002608</c:v>
                </c:pt>
                <c:pt idx="7">
                  <c:v>0</c:v>
                </c:pt>
                <c:pt idx="8">
                  <c:v>5.2337500000002608</c:v>
                </c:pt>
                <c:pt idx="9">
                  <c:v>-5.2337500000002608</c:v>
                </c:pt>
                <c:pt idx="10">
                  <c:v>5.2337500000002608</c:v>
                </c:pt>
                <c:pt idx="11">
                  <c:v>5.2337499999997021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5.2337500000002608</c:v>
                </c:pt>
                <c:pt idx="18">
                  <c:v>-5.2337500000002608</c:v>
                </c:pt>
                <c:pt idx="19">
                  <c:v>10.467500000000522</c:v>
                </c:pt>
                <c:pt idx="20">
                  <c:v>5.2337499999997021</c:v>
                </c:pt>
                <c:pt idx="21">
                  <c:v>-5.2337499999997021</c:v>
                </c:pt>
                <c:pt idx="22">
                  <c:v>10.467499999999404</c:v>
                </c:pt>
                <c:pt idx="23">
                  <c:v>-5.2337499999997021</c:v>
                </c:pt>
                <c:pt idx="24">
                  <c:v>10.467499999999404</c:v>
                </c:pt>
                <c:pt idx="25">
                  <c:v>-5.2337499999997021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431576"/>
        <c:axId val="393431968"/>
      </c:barChart>
      <c:catAx>
        <c:axId val="39343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395414408152164"/>
              <c:y val="0.796079585256069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393431968"/>
        <c:crosses val="autoZero"/>
        <c:auto val="1"/>
        <c:lblAlgn val="ctr"/>
        <c:lblOffset val="100"/>
        <c:noMultiLvlLbl val="0"/>
      </c:catAx>
      <c:valAx>
        <c:axId val="393431968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Дж/м</a:t>
                </a:r>
                <a:r>
                  <a:rPr lang="uk-UA" sz="1400" b="0" i="0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8.5851275946937991E-3"/>
              <c:y val="3.833743029225583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22225"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393431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</a:t>
            </a:r>
            <a:r>
              <a:rPr lang="el-GR" b="1">
                <a:latin typeface="Times New Roman" panose="02020603050405020304" pitchFamily="18" charset="0"/>
                <a:cs typeface="Times New Roman" panose="02020603050405020304" pitchFamily="18" charset="0"/>
              </a:rPr>
              <a:t>η</a:t>
            </a:r>
            <a:r>
              <a:rPr lang="uk-UA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ск</a:t>
            </a: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 сонячного колектора впродовж</a:t>
            </a:r>
            <a:r>
              <a:rPr lang="uk-UA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експерименту</a:t>
            </a:r>
            <a:endParaRPr lang="uk-UA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5346795596440419"/>
          <c:y val="2.574921601747216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913212268876111"/>
          <c:y val="0.10141733685478768"/>
          <c:w val="0.82494681260939273"/>
          <c:h val="0.715261977259067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'd5L5x1-V15-Vp4-a50-I900-b50'!$Q$4</c:f>
              <c:strCache>
                <c:ptCount val="1"/>
                <c:pt idx="0">
                  <c:v>ηск (за соняч-ним колек-тором)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0.20452553569585777"/>
                  <c:y val="0.7854227600837789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4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l-GR" sz="1400" b="0" i="0" baseline="0">
                        <a:effectLst/>
                      </a:rPr>
                      <a:t>η</a:t>
                    </a:r>
                    <a:r>
                      <a:rPr lang="uk-UA" sz="1400" b="0" i="0" baseline="-25000">
                        <a:effectLst/>
                      </a:rPr>
                      <a:t>ск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1E-07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- 9E-05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+ 0,0129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- 0,0089</a:t>
                    </a:r>
                    <a:endParaRPr lang="en-US" sz="1400" b="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'd5L5x1-V15-Vp4-a50-I900-b50'!$C$5:$C$29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'd5L5x1-V15-Vp4-a50-I900-b50'!$Q$5:$Q$29</c:f>
              <c:numCache>
                <c:formatCode>0.00</c:formatCode>
                <c:ptCount val="25"/>
                <c:pt idx="0">
                  <c:v>1.2587861013409796E-2</c:v>
                </c:pt>
                <c:pt idx="1">
                  <c:v>1.316003651401932E-2</c:v>
                </c:pt>
                <c:pt idx="2">
                  <c:v>1.6020914017067022E-2</c:v>
                </c:pt>
                <c:pt idx="3">
                  <c:v>4.1768811544496139E-2</c:v>
                </c:pt>
                <c:pt idx="4">
                  <c:v>9.0403729096306729E-2</c:v>
                </c:pt>
                <c:pt idx="5">
                  <c:v>0.11958467962739311</c:v>
                </c:pt>
                <c:pt idx="6">
                  <c:v>0.14533257715482223</c:v>
                </c:pt>
                <c:pt idx="7">
                  <c:v>0.18252398469444209</c:v>
                </c:pt>
                <c:pt idx="8">
                  <c:v>0.20483882921821403</c:v>
                </c:pt>
                <c:pt idx="9">
                  <c:v>0.23859718375417663</c:v>
                </c:pt>
                <c:pt idx="10">
                  <c:v>0.25519027327185317</c:v>
                </c:pt>
                <c:pt idx="11">
                  <c:v>0.27578859129379657</c:v>
                </c:pt>
                <c:pt idx="12">
                  <c:v>0.27864946879684427</c:v>
                </c:pt>
                <c:pt idx="13">
                  <c:v>0.28151034629989191</c:v>
                </c:pt>
                <c:pt idx="14">
                  <c:v>0.27750511779562509</c:v>
                </c:pt>
                <c:pt idx="15">
                  <c:v>0.28665992580537775</c:v>
                </c:pt>
                <c:pt idx="16">
                  <c:v>0.28894862780781583</c:v>
                </c:pt>
                <c:pt idx="17">
                  <c:v>0.29352603181269216</c:v>
                </c:pt>
                <c:pt idx="18">
                  <c:v>0.29009297880903495</c:v>
                </c:pt>
                <c:pt idx="19">
                  <c:v>0.28780427680659676</c:v>
                </c:pt>
                <c:pt idx="20">
                  <c:v>0.29810343581756837</c:v>
                </c:pt>
                <c:pt idx="21">
                  <c:v>0.29581473381513029</c:v>
                </c:pt>
                <c:pt idx="22">
                  <c:v>0.30210866432183525</c:v>
                </c:pt>
                <c:pt idx="23">
                  <c:v>0.30096431332061607</c:v>
                </c:pt>
                <c:pt idx="24">
                  <c:v>0.29924778681878755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754344"/>
        <c:axId val="496760224"/>
      </c:scatterChart>
      <c:valAx>
        <c:axId val="496754344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307517974009258"/>
              <c:y val="0.831250789456770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96760224"/>
        <c:crosses val="autoZero"/>
        <c:crossBetween val="midCat"/>
        <c:majorUnit val="10"/>
      </c:valAx>
      <c:valAx>
        <c:axId val="496760224"/>
        <c:scaling>
          <c:orientation val="minMax"/>
          <c:max val="0.35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ск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6096496860861493E-2"/>
              <c:y val="6.2381555444024586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96754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ККД ССТ </a:t>
            </a:r>
            <a:r>
              <a:rPr lang="el-GR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η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 в цілому (що 5 хвилин)</a:t>
            </a:r>
          </a:p>
        </c:rich>
      </c:tx>
      <c:layout>
        <c:manualLayout>
          <c:xMode val="edge"/>
          <c:yMode val="edge"/>
          <c:x val="0.38457240904941487"/>
          <c:y val="3.504179723031842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4340443351794091E-2"/>
          <c:y val="0.11053502662164884"/>
          <c:w val="0.8949297755084048"/>
          <c:h val="0.727625214642504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'd5L5x1-V15-Vp3-a30-I300-b30'!$R$4</c:f>
              <c:strCache>
                <c:ptCount val="1"/>
                <c:pt idx="0">
                  <c:v>ηсст в цілому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invertIfNegative val="0"/>
          <c:cat>
            <c:numRef>
              <c:f>'d5L5x1-V15-Vp3-a30-I300-b30'!$C$5:$C$30</c:f>
              <c:numCache>
                <c:formatCode>General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</c:numCache>
            </c:numRef>
          </c:cat>
          <c:val>
            <c:numRef>
              <c:f>'d5L5x1-V15-Vp3-a30-I300-b30'!$R$5:$R$30</c:f>
              <c:numCache>
                <c:formatCode>0.00</c:formatCode>
                <c:ptCount val="26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5.8152777777780676E-2</c:v>
                </c:pt>
                <c:pt idx="6">
                  <c:v>-5.8152777777780676E-2</c:v>
                </c:pt>
                <c:pt idx="7">
                  <c:v>0</c:v>
                </c:pt>
                <c:pt idx="8">
                  <c:v>5.8152777777780676E-2</c:v>
                </c:pt>
                <c:pt idx="9">
                  <c:v>-5.8152777777780676E-2</c:v>
                </c:pt>
                <c:pt idx="10">
                  <c:v>5.8152777777780676E-2</c:v>
                </c:pt>
                <c:pt idx="11">
                  <c:v>5.8152777777774466E-2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5.8152777777780676E-2</c:v>
                </c:pt>
                <c:pt idx="18">
                  <c:v>-5.8152777777780676E-2</c:v>
                </c:pt>
                <c:pt idx="19">
                  <c:v>0.11630555555556135</c:v>
                </c:pt>
                <c:pt idx="20">
                  <c:v>5.8152777777774466E-2</c:v>
                </c:pt>
                <c:pt idx="21">
                  <c:v>-5.8152777777774466E-2</c:v>
                </c:pt>
                <c:pt idx="22">
                  <c:v>0.11630555555554893</c:v>
                </c:pt>
                <c:pt idx="23">
                  <c:v>-5.8152777777774466E-2</c:v>
                </c:pt>
                <c:pt idx="24">
                  <c:v>0.11630555555554893</c:v>
                </c:pt>
                <c:pt idx="25">
                  <c:v>-5.8152777777774466E-2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3439024"/>
        <c:axId val="393433144"/>
      </c:barChart>
      <c:catAx>
        <c:axId val="39343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5466312780149742"/>
              <c:y val="0.8537004965634207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393433144"/>
        <c:crosses val="autoZero"/>
        <c:auto val="1"/>
        <c:lblAlgn val="ctr"/>
        <c:lblOffset val="100"/>
        <c:noMultiLvlLbl val="1"/>
      </c:catAx>
      <c:valAx>
        <c:axId val="393433144"/>
        <c:scaling>
          <c:orientation val="minMax"/>
          <c:max val="0.12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478590528882705E-2"/>
              <c:y val="4.33258252527194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39343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Накопичення тепла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кДж/м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баком акумулятором</a:t>
            </a:r>
            <a:r>
              <a:rPr lang="uk-UA" sz="1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впродовж експерименту</a:t>
            </a:r>
            <a:endParaRPr lang="uk-UA" sz="14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4154406236031256"/>
          <c:y val="9.0965011397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>
        <c:manualLayout>
          <c:layoutTarget val="inner"/>
          <c:xMode val="edge"/>
          <c:yMode val="edge"/>
          <c:x val="0.10615420613312418"/>
          <c:y val="0.15199416687666148"/>
          <c:w val="0.83046697688115267"/>
          <c:h val="0.665710834949904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'd5L5x1-V15-Vp3-a30-I300-b30'!$P$4</c:f>
              <c:strCache>
                <c:ptCount val="1"/>
                <c:pt idx="0">
                  <c:v>Q, кДж/м2, кількість ви-промінюван-ня, що надхо-дила з нако-пиченням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5098953735324331"/>
                  <c:y val="0.705888314771864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Q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сст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-3E-14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- 9E-13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+ 90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- 90</a:t>
                    </a:r>
                    <a:endParaRPr lang="en-US" sz="1400" b="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uk-UA"/>
                </a:p>
              </c:txPr>
            </c:trendlineLbl>
          </c:trendline>
          <c:cat>
            <c:numRef>
              <c:f>'d5L5x1-V15-Vp3-a30-I300-b30'!$C$5:$C$30</c:f>
              <c:numCache>
                <c:formatCode>General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</c:numCache>
            </c:numRef>
          </c:cat>
          <c:val>
            <c:numRef>
              <c:f>'d5L5x1-V15-Vp3-a30-I300-b30'!$P$5:$P$30</c:f>
              <c:numCache>
                <c:formatCode>0</c:formatCode>
                <c:ptCount val="26"/>
                <c:pt idx="0">
                  <c:v>0</c:v>
                </c:pt>
                <c:pt idx="1">
                  <c:v>90</c:v>
                </c:pt>
                <c:pt idx="2">
                  <c:v>180</c:v>
                </c:pt>
                <c:pt idx="3">
                  <c:v>270</c:v>
                </c:pt>
                <c:pt idx="4">
                  <c:v>360</c:v>
                </c:pt>
                <c:pt idx="5">
                  <c:v>450</c:v>
                </c:pt>
                <c:pt idx="6">
                  <c:v>540</c:v>
                </c:pt>
                <c:pt idx="7">
                  <c:v>630</c:v>
                </c:pt>
                <c:pt idx="8">
                  <c:v>720</c:v>
                </c:pt>
                <c:pt idx="9">
                  <c:v>810</c:v>
                </c:pt>
                <c:pt idx="10">
                  <c:v>900</c:v>
                </c:pt>
                <c:pt idx="11">
                  <c:v>990</c:v>
                </c:pt>
                <c:pt idx="12">
                  <c:v>1080</c:v>
                </c:pt>
                <c:pt idx="13">
                  <c:v>1170</c:v>
                </c:pt>
                <c:pt idx="14">
                  <c:v>1260</c:v>
                </c:pt>
                <c:pt idx="15">
                  <c:v>1350</c:v>
                </c:pt>
                <c:pt idx="16">
                  <c:v>1440</c:v>
                </c:pt>
                <c:pt idx="17">
                  <c:v>1530</c:v>
                </c:pt>
                <c:pt idx="18">
                  <c:v>1620</c:v>
                </c:pt>
                <c:pt idx="19">
                  <c:v>1710</c:v>
                </c:pt>
                <c:pt idx="20">
                  <c:v>1800</c:v>
                </c:pt>
                <c:pt idx="21">
                  <c:v>1890</c:v>
                </c:pt>
                <c:pt idx="22">
                  <c:v>1980</c:v>
                </c:pt>
                <c:pt idx="23">
                  <c:v>2070</c:v>
                </c:pt>
                <c:pt idx="24">
                  <c:v>2160</c:v>
                </c:pt>
                <c:pt idx="25">
                  <c:v>2250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433536"/>
        <c:axId val="393433928"/>
      </c:barChart>
      <c:catAx>
        <c:axId val="39343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579942695179908"/>
              <c:y val="0.85321378657054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393433928"/>
        <c:crosses val="autoZero"/>
        <c:auto val="1"/>
        <c:lblAlgn val="ctr"/>
        <c:lblOffset val="100"/>
        <c:noMultiLvlLbl val="0"/>
      </c:catAx>
      <c:valAx>
        <c:axId val="393433928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кДж/м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5210782222892647E-3"/>
              <c:y val="7.94254138152905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22225"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39343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ККД ССТ </a:t>
            </a:r>
            <a:r>
              <a:rPr lang="el-GR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η</a:t>
            </a:r>
            <a:r>
              <a:rPr lang="uk-UA" sz="1400" b="1" i="0" u="none" strike="noStrike" baseline="-25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в цілому (за накопиченням теплової енергї в баку акумуляторі)</a:t>
            </a:r>
            <a:endParaRPr lang="uk-UA" sz="14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6636324263228425"/>
          <c:y val="5.52772120463206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>
        <c:manualLayout>
          <c:layoutTarget val="inner"/>
          <c:xMode val="edge"/>
          <c:yMode val="edge"/>
          <c:x val="6.8965930538873801E-2"/>
          <c:y val="0.15623852062542198"/>
          <c:w val="0.87689225720062847"/>
          <c:h val="0.683268336273649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'd5L5x1-V15-Vp3-a30-I300-b30'!$S$4</c:f>
              <c:strCache>
                <c:ptCount val="1"/>
                <c:pt idx="0">
                  <c:v>ηсст       (за накопи-ченням)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356272399410359"/>
                  <c:y val="0.7129157853787385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3E-07x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- 5E-05x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+ 0,0064x + 0,1712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uk-UA"/>
                </a:p>
              </c:txPr>
            </c:trendlineLbl>
          </c:trendline>
          <c:xVal>
            <c:numRef>
              <c:f>'d5L5x1-V15-Vp3-a30-I300-b30'!$C$5:$C$30</c:f>
              <c:numCache>
                <c:formatCode>General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</c:numCache>
            </c:numRef>
          </c:xVal>
          <c:yVal>
            <c:numRef>
              <c:f>'d5L5x1-V15-Vp3-a30-I300-b30'!$S$5:$S$30</c:f>
              <c:numCache>
                <c:formatCode>0.00</c:formatCode>
                <c:ptCount val="26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1.1630555555556135E-2</c:v>
                </c:pt>
                <c:pt idx="6">
                  <c:v>0</c:v>
                </c:pt>
                <c:pt idx="7">
                  <c:v>0</c:v>
                </c:pt>
                <c:pt idx="8">
                  <c:v>7.2690972222225845E-3</c:v>
                </c:pt>
                <c:pt idx="9">
                  <c:v>0</c:v>
                </c:pt>
                <c:pt idx="10">
                  <c:v>5.8152777777780674E-3</c:v>
                </c:pt>
                <c:pt idx="11">
                  <c:v>1.0573232323232285E-2</c:v>
                </c:pt>
                <c:pt idx="12">
                  <c:v>9.692129629629594E-3</c:v>
                </c:pt>
                <c:pt idx="13">
                  <c:v>8.9465811965811649E-3</c:v>
                </c:pt>
                <c:pt idx="14">
                  <c:v>8.3075396825396525E-3</c:v>
                </c:pt>
                <c:pt idx="15">
                  <c:v>7.7537037037036759E-3</c:v>
                </c:pt>
                <c:pt idx="16">
                  <c:v>7.2690972222221959E-3</c:v>
                </c:pt>
                <c:pt idx="17">
                  <c:v>1.026225490196093E-2</c:v>
                </c:pt>
                <c:pt idx="18">
                  <c:v>6.4614197530863966E-3</c:v>
                </c:pt>
                <c:pt idx="19">
                  <c:v>1.2242690058479815E-2</c:v>
                </c:pt>
                <c:pt idx="20">
                  <c:v>1.4538194444444548E-2</c:v>
                </c:pt>
                <c:pt idx="21">
                  <c:v>1.1076719576719834E-2</c:v>
                </c:pt>
                <c:pt idx="22">
                  <c:v>1.5859848484848432E-2</c:v>
                </c:pt>
                <c:pt idx="23">
                  <c:v>1.2641908212560476E-2</c:v>
                </c:pt>
                <c:pt idx="24">
                  <c:v>1.6961226851851662E-2</c:v>
                </c:pt>
                <c:pt idx="25">
                  <c:v>1.3956666666666619E-2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436280"/>
        <c:axId val="393436672"/>
      </c:scatterChart>
      <c:valAx>
        <c:axId val="393436280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482279775662703"/>
              <c:y val="0.846230285407827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393436672"/>
        <c:crosses val="autoZero"/>
        <c:crossBetween val="midCat"/>
      </c:valAx>
      <c:valAx>
        <c:axId val="393436672"/>
        <c:scaling>
          <c:orientation val="minMax"/>
          <c:max val="2.0000000000000004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75159219596879E-2"/>
              <c:y val="0.108235756058942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393436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коефіцієнта тепловтрат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K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к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Вт/(м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К),</a:t>
            </a:r>
            <a:r>
              <a:rPr lang="uk-UA" sz="1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сонячного колектора впродовж експерименту</a:t>
            </a:r>
            <a:endParaRPr lang="uk-UA" sz="14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5416202339624843"/>
          <c:y val="3.65176787563941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>
        <c:manualLayout>
          <c:layoutTarget val="inner"/>
          <c:xMode val="edge"/>
          <c:yMode val="edge"/>
          <c:x val="0.110863599677159"/>
          <c:y val="0.1459162622607946"/>
          <c:w val="0.83319468469593538"/>
          <c:h val="0.692799802903981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'd5L5x1-V15-Vp3-a30-I300-b30'!$AC$4</c:f>
              <c:strCache>
                <c:ptCount val="1"/>
                <c:pt idx="0">
                  <c:v>Kк', Вт/(м2К)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5.209178506823417E-2"/>
                  <c:y val="0.701775166783538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uk-UA"/>
                </a:p>
              </c:txPr>
            </c:trendlineLbl>
          </c:trendline>
          <c:xVal>
            <c:numRef>
              <c:f>'d5L5x1-V15-Vp3-a30-I300-b30'!$C$5:$C$30</c:f>
              <c:numCache>
                <c:formatCode>General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</c:numCache>
            </c:numRef>
          </c:xVal>
          <c:yVal>
            <c:numRef>
              <c:f>'d5L5x1-V15-Vp3-a30-I300-b30'!$AC$5:$AC$30</c:f>
              <c:numCache>
                <c:formatCode>0.000</c:formatCode>
                <c:ptCount val="26"/>
                <c:pt idx="0">
                  <c:v>1350.0000000000048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440984"/>
        <c:axId val="393444120"/>
      </c:scatterChart>
      <c:valAx>
        <c:axId val="393440984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569667849136763"/>
              <c:y val="0.853660209670734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393444120"/>
        <c:crosses val="autoZero"/>
        <c:crossBetween val="midCat"/>
        <c:majorUnit val="10"/>
      </c:valAx>
      <c:valAx>
        <c:axId val="393444120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Вт/(м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К)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6.7319189029117453E-3"/>
              <c:y val="7.003879685279257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393440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розрахункової інтенсивності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I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ск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Вт/м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сонячного колектора впродовж експерименту</a:t>
            </a:r>
          </a:p>
        </c:rich>
      </c:tx>
      <c:layout>
        <c:manualLayout>
          <c:xMode val="edge"/>
          <c:yMode val="edge"/>
          <c:x val="0.17783594312008602"/>
          <c:y val="4.39585492801874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>
        <c:manualLayout>
          <c:layoutTarget val="inner"/>
          <c:xMode val="edge"/>
          <c:yMode val="edge"/>
          <c:x val="0.1011799330796509"/>
          <c:y val="0.15820194802586102"/>
          <c:w val="0.85104536239641304"/>
          <c:h val="0.679288014233619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'd5L5x1-V15-Vp3-a30-I300-b30'!$AD$4</c:f>
              <c:strCache>
                <c:ptCount val="1"/>
                <c:pt idx="0">
                  <c:v>I', Вт/м2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7297725370965614"/>
                  <c:y val="0.743816266647714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uk-UA"/>
                </a:p>
              </c:txPr>
            </c:trendlineLbl>
          </c:trendline>
          <c:xVal>
            <c:numRef>
              <c:f>'d5L5x1-V15-Vp3-a30-I300-b30'!$C$5:$C$30</c:f>
              <c:numCache>
                <c:formatCode>General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</c:numCache>
            </c:numRef>
          </c:xVal>
          <c:yVal>
            <c:numRef>
              <c:f>'d5L5x1-V15-Vp3-a30-I300-b30'!$AD$5:$AD$30</c:f>
              <c:numCache>
                <c:formatCode>0.00</c:formatCode>
                <c:ptCount val="26"/>
                <c:pt idx="0">
                  <c:v>1.7777777777777715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5.8796296296301795</c:v>
                </c:pt>
                <c:pt idx="18">
                  <c:v>0</c:v>
                </c:pt>
                <c:pt idx="19">
                  <c:v>17.913580246914769</c:v>
                </c:pt>
                <c:pt idx="20">
                  <c:v>35.280864197531351</c:v>
                </c:pt>
                <c:pt idx="21">
                  <c:v>23.246913580248108</c:v>
                </c:pt>
                <c:pt idx="22">
                  <c:v>45.53703703703674</c:v>
                </c:pt>
                <c:pt idx="23">
                  <c:v>32.614197530864672</c:v>
                </c:pt>
                <c:pt idx="24">
                  <c:v>59.348765432097721</c:v>
                </c:pt>
                <c:pt idx="25">
                  <c:v>46.42592592592564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451568"/>
        <c:axId val="393444904"/>
      </c:scatterChart>
      <c:valAx>
        <c:axId val="393451568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5032484334022937"/>
              <c:y val="0.856041866076183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393444904"/>
        <c:crosses val="autoZero"/>
        <c:crossBetween val="midCat"/>
        <c:majorUnit val="10"/>
      </c:valAx>
      <c:valAx>
        <c:axId val="393444904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ск</a:t>
                </a: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Вт/м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2674810295951528E-3"/>
              <c:y val="8.281190725184535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39345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Миттєва потужність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ск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Вт/м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</a:p>
        </c:rich>
      </c:tx>
      <c:layout>
        <c:manualLayout>
          <c:xMode val="edge"/>
          <c:yMode val="edge"/>
          <c:x val="0.38236451469190358"/>
          <c:y val="3.898738589223376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73671508897137"/>
          <c:y val="0.10906787034652685"/>
          <c:w val="0.82330500918219474"/>
          <c:h val="0.731240506443990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'd5L5x1-V15-Vp4-a50-I900-b50'!$M$4</c:f>
              <c:strCache>
                <c:ptCount val="1"/>
                <c:pt idx="0">
                  <c:v>Миттєва потуж-ність СК Qск,  Вт/м2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0.1940667440630964"/>
                  <c:y val="0.7932604969376723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Q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ск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4E-05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- 0,0257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+ 3,8705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- 2,6813</a:t>
                    </a:r>
                    <a:endParaRPr lang="en-US" sz="1400" b="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'd5L5x1-V15-Vp4-a50-I900-b50'!$C$5:$C$29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'd5L5x1-V15-Vp4-a50-I900-b50'!$M$5:$M$29</c:f>
              <c:numCache>
                <c:formatCode>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5.8152777777774443</c:v>
                </c:pt>
                <c:pt idx="5">
                  <c:v>11.63055555555489</c:v>
                </c:pt>
                <c:pt idx="6">
                  <c:v>17.445833333332956</c:v>
                </c:pt>
                <c:pt idx="7">
                  <c:v>29.076388888887852</c:v>
                </c:pt>
                <c:pt idx="8">
                  <c:v>34.891666666665913</c:v>
                </c:pt>
                <c:pt idx="9">
                  <c:v>46.522222222220805</c:v>
                </c:pt>
                <c:pt idx="10">
                  <c:v>69.783333333332465</c:v>
                </c:pt>
                <c:pt idx="11">
                  <c:v>87.229166666665392</c:v>
                </c:pt>
                <c:pt idx="12">
                  <c:v>127.93611111110999</c:v>
                </c:pt>
                <c:pt idx="13">
                  <c:v>162.82777777777656</c:v>
                </c:pt>
                <c:pt idx="14">
                  <c:v>220.9805555555541</c:v>
                </c:pt>
                <c:pt idx="15">
                  <c:v>290.76388888888772</c:v>
                </c:pt>
                <c:pt idx="16">
                  <c:v>337.28611111110985</c:v>
                </c:pt>
                <c:pt idx="17">
                  <c:v>407.0694444444436</c:v>
                </c:pt>
                <c:pt idx="18">
                  <c:v>453.59166666666567</c:v>
                </c:pt>
                <c:pt idx="19">
                  <c:v>500.1138888888882</c:v>
                </c:pt>
                <c:pt idx="20">
                  <c:v>575.7124999999993</c:v>
                </c:pt>
                <c:pt idx="21">
                  <c:v>639.68055555555429</c:v>
                </c:pt>
                <c:pt idx="22">
                  <c:v>692.01805555555393</c:v>
                </c:pt>
                <c:pt idx="23">
                  <c:v>744.35555555555391</c:v>
                </c:pt>
                <c:pt idx="24">
                  <c:v>790.87777777777728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761008"/>
        <c:axId val="496753952"/>
      </c:scatterChart>
      <c:valAx>
        <c:axId val="496761008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5042312850299149"/>
              <c:y val="0.8536886896368656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96753952"/>
        <c:crosses val="autoZero"/>
        <c:crossBetween val="midCat"/>
        <c:majorUnit val="10"/>
      </c:valAx>
      <c:valAx>
        <c:axId val="496753952"/>
        <c:scaling>
          <c:orientation val="minMax"/>
          <c:max val="8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ск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Вт/м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7.9907385474749636E-3"/>
              <c:y val="4.396751516416549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9676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Питома теплова потужність ССТ </a:t>
            </a:r>
            <a:r>
              <a:rPr lang="en-US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uk-UA" sz="1400" b="1" i="0" baseline="-25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 Дж/м</a:t>
            </a:r>
            <a:r>
              <a:rPr lang="uk-UA" sz="1400" b="1" i="0" baseline="30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 що 5 хвилин</a:t>
            </a:r>
            <a:endParaRPr lang="uk-UA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932669533536873"/>
          <c:y val="2.082658889760712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17594025864589"/>
          <c:y val="0.11442927587260812"/>
          <c:w val="0.80821608698092473"/>
          <c:h val="0.67620876436636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'd5L5x1-V15-Vp4-a50-I900-b50'!$N$4</c:f>
              <c:strCache>
                <c:ptCount val="1"/>
                <c:pt idx="0">
                  <c:v>Накопичення тепла ССТ Qсст, кДж/м2, що 5 хв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'd5L5x1-V15-Vp4-a50-I900-b50'!$C$5:$C$29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'd5L5x1-V15-Vp4-a50-I900-b50'!$N$5:$N$29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5.2337499999997021</c:v>
                </c:pt>
                <c:pt idx="5">
                  <c:v>5.2337499999997021</c:v>
                </c:pt>
                <c:pt idx="6">
                  <c:v>5.2337500000002608</c:v>
                </c:pt>
                <c:pt idx="7">
                  <c:v>10.467499999999404</c:v>
                </c:pt>
                <c:pt idx="8">
                  <c:v>5.2337500000002608</c:v>
                </c:pt>
                <c:pt idx="9">
                  <c:v>10.467499999999404</c:v>
                </c:pt>
                <c:pt idx="10">
                  <c:v>20.935000000000485</c:v>
                </c:pt>
                <c:pt idx="11">
                  <c:v>15.701249999999666</c:v>
                </c:pt>
                <c:pt idx="12">
                  <c:v>36.636250000000153</c:v>
                </c:pt>
                <c:pt idx="13">
                  <c:v>31.402499999999893</c:v>
                </c:pt>
                <c:pt idx="14">
                  <c:v>52.337499999999814</c:v>
                </c:pt>
                <c:pt idx="15">
                  <c:v>62.805000000000334</c:v>
                </c:pt>
                <c:pt idx="16">
                  <c:v>41.869999999999848</c:v>
                </c:pt>
                <c:pt idx="17">
                  <c:v>62.805000000000334</c:v>
                </c:pt>
                <c:pt idx="18">
                  <c:v>41.869999999999848</c:v>
                </c:pt>
                <c:pt idx="19">
                  <c:v>41.87000000000041</c:v>
                </c:pt>
                <c:pt idx="20">
                  <c:v>68.038750000000036</c:v>
                </c:pt>
                <c:pt idx="21">
                  <c:v>57.571249999999523</c:v>
                </c:pt>
                <c:pt idx="22">
                  <c:v>47.10374999999955</c:v>
                </c:pt>
                <c:pt idx="23">
                  <c:v>47.103750000000112</c:v>
                </c:pt>
                <c:pt idx="24">
                  <c:v>41.870000000000971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762576"/>
        <c:axId val="496752384"/>
      </c:barChart>
      <c:catAx>
        <c:axId val="49676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395414408152164"/>
              <c:y val="0.7960795852560690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96752384"/>
        <c:crosses val="autoZero"/>
        <c:auto val="1"/>
        <c:lblAlgn val="ctr"/>
        <c:lblOffset val="100"/>
        <c:noMultiLvlLbl val="0"/>
      </c:catAx>
      <c:valAx>
        <c:axId val="496752384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Дж/м</a:t>
                </a:r>
                <a:r>
                  <a:rPr lang="uk-UA" sz="1400" b="0" i="0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8.5851275946937991E-3"/>
              <c:y val="3.8337430292255836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9676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ККД ССТ </a:t>
            </a:r>
            <a:r>
              <a:rPr lang="el-GR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η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 в цілому (що 5 хвилин)</a:t>
            </a:r>
          </a:p>
        </c:rich>
      </c:tx>
      <c:layout>
        <c:manualLayout>
          <c:xMode val="edge"/>
          <c:yMode val="edge"/>
          <c:x val="0.38457240904941487"/>
          <c:y val="3.504179723031842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4340443351794091E-2"/>
          <c:y val="0.11053502662164884"/>
          <c:w val="0.8949297755084048"/>
          <c:h val="0.727625214642504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'd5L5x1-V15-Vp4-a50-I900-b50'!$R$4</c:f>
              <c:strCache>
                <c:ptCount val="1"/>
                <c:pt idx="0">
                  <c:v>ηсст в цілому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invertIfNegative val="0"/>
          <c:cat>
            <c:numRef>
              <c:f>'d5L5x1-V15-Vp4-a50-I900-b50'!$C$5:$C$29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'd5L5x1-V15-Vp4-a50-I900-b50'!$R$5:$R$29</c:f>
              <c:numCache>
                <c:formatCode>0.00</c:formatCode>
                <c:ptCount val="25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1.9384259259258154E-2</c:v>
                </c:pt>
                <c:pt idx="5">
                  <c:v>1.9384259259258154E-2</c:v>
                </c:pt>
                <c:pt idx="6">
                  <c:v>1.9384259259260225E-2</c:v>
                </c:pt>
                <c:pt idx="7">
                  <c:v>3.8768518518516308E-2</c:v>
                </c:pt>
                <c:pt idx="8">
                  <c:v>1.9384259259260225E-2</c:v>
                </c:pt>
                <c:pt idx="9">
                  <c:v>3.8768518518516308E-2</c:v>
                </c:pt>
                <c:pt idx="10">
                  <c:v>7.7537037037038833E-2</c:v>
                </c:pt>
                <c:pt idx="11">
                  <c:v>5.815277777777654E-2</c:v>
                </c:pt>
                <c:pt idx="12">
                  <c:v>0.13568981481481537</c:v>
                </c:pt>
                <c:pt idx="13">
                  <c:v>0.11630555555555516</c:v>
                </c:pt>
                <c:pt idx="14">
                  <c:v>0.1938425925925919</c:v>
                </c:pt>
                <c:pt idx="15">
                  <c:v>0.23261111111111235</c:v>
                </c:pt>
                <c:pt idx="16">
                  <c:v>0.1550740740740735</c:v>
                </c:pt>
                <c:pt idx="17">
                  <c:v>0.23261111111111235</c:v>
                </c:pt>
                <c:pt idx="18">
                  <c:v>0.1550740740740735</c:v>
                </c:pt>
                <c:pt idx="19">
                  <c:v>0.15507407407407559</c:v>
                </c:pt>
                <c:pt idx="20">
                  <c:v>0.25199537037037045</c:v>
                </c:pt>
                <c:pt idx="21">
                  <c:v>0.21322685185185009</c:v>
                </c:pt>
                <c:pt idx="22">
                  <c:v>0.17445833333333166</c:v>
                </c:pt>
                <c:pt idx="23">
                  <c:v>0.17445833333333374</c:v>
                </c:pt>
                <c:pt idx="24">
                  <c:v>0.15507407407407767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6752776"/>
        <c:axId val="496754736"/>
      </c:barChart>
      <c:catAx>
        <c:axId val="496752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5466312780149742"/>
              <c:y val="0.8537004965634207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96754736"/>
        <c:crosses val="autoZero"/>
        <c:auto val="1"/>
        <c:lblAlgn val="ctr"/>
        <c:lblOffset val="100"/>
        <c:noMultiLvlLbl val="1"/>
      </c:catAx>
      <c:valAx>
        <c:axId val="496754736"/>
        <c:scaling>
          <c:orientation val="minMax"/>
          <c:max val="0.28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478590528882705E-2"/>
              <c:y val="4.33258252527194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96752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Приріст температури теплоносія 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на вході і виході СК та температура оточуючого середовища впродовж експерименту</a:t>
            </a:r>
            <a:endParaRPr lang="uk-UA" sz="1400" b="1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rich>
      </c:tx>
      <c:layout>
        <c:manualLayout>
          <c:xMode val="edge"/>
          <c:yMode val="edge"/>
          <c:x val="0.19876162115091664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044561096529594E-2"/>
          <c:y val="0.12959086413952969"/>
          <c:w val="0.75513572470107904"/>
          <c:h val="0.568059027053164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'd5L5x1-V15-Vp4-a50-I500-b90'!$V$4</c:f>
              <c:strCache>
                <c:ptCount val="1"/>
                <c:pt idx="0">
                  <c:v>Δtвх,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764109013376815"/>
                  <c:y val="0.6723322246082740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</a:rPr>
                      <a:t>вх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+ 4E-05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+ 0,0116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+ 0,0268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'd5L5x1-V15-Vp4-a50-I500-b90'!$C$5:$C$29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'd5L5x1-V15-Vp4-a50-I500-b90'!$V$5:$V$29</c:f>
              <c:numCache>
                <c:formatCode>0.00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2.9000000000000004</c:v>
                </c:pt>
                <c:pt idx="4">
                  <c:v>3.8499999999999996</c:v>
                </c:pt>
                <c:pt idx="5">
                  <c:v>4.7000000000000011</c:v>
                </c:pt>
                <c:pt idx="6">
                  <c:v>5.2999999999999989</c:v>
                </c:pt>
                <c:pt idx="7">
                  <c:v>5.9</c:v>
                </c:pt>
                <c:pt idx="8">
                  <c:v>6.2000000000000011</c:v>
                </c:pt>
                <c:pt idx="9">
                  <c:v>6.35</c:v>
                </c:pt>
                <c:pt idx="10">
                  <c:v>6.7499999999999982</c:v>
                </c:pt>
                <c:pt idx="11">
                  <c:v>6.9500000000000011</c:v>
                </c:pt>
                <c:pt idx="12">
                  <c:v>7.15</c:v>
                </c:pt>
                <c:pt idx="13">
                  <c:v>7.2999999999999989</c:v>
                </c:pt>
                <c:pt idx="14">
                  <c:v>7.7000000000000011</c:v>
                </c:pt>
                <c:pt idx="15">
                  <c:v>7.9</c:v>
                </c:pt>
                <c:pt idx="16">
                  <c:v>8.1</c:v>
                </c:pt>
                <c:pt idx="17">
                  <c:v>8.35</c:v>
                </c:pt>
                <c:pt idx="18">
                  <c:v>8.7499999999999982</c:v>
                </c:pt>
                <c:pt idx="19">
                  <c:v>8.9500000000000011</c:v>
                </c:pt>
                <c:pt idx="20">
                  <c:v>9.2000000000000011</c:v>
                </c:pt>
                <c:pt idx="21">
                  <c:v>9.35</c:v>
                </c:pt>
                <c:pt idx="22">
                  <c:v>9.7000000000000011</c:v>
                </c:pt>
                <c:pt idx="23">
                  <c:v>9.85</c:v>
                </c:pt>
                <c:pt idx="24">
                  <c:v>9.9500000000000011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'd5L5x1-V15-Vp4-a50-I500-b90'!$W$4</c:f>
              <c:strCache>
                <c:ptCount val="1"/>
                <c:pt idx="0">
                  <c:v>Δtвих,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6.8051006011121754E-2"/>
                  <c:y val="0.5371903256665228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</a:rPr>
                      <a:t>вих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= -2E-09x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5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+ 1E-06x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- 0,0003x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+ 0,0213x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- 0,4783x + 2,4749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'd5L5x1-V15-Vp4-a50-I500-b90'!$C$5:$C$29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'd5L5x1-V15-Vp4-a50-I500-b90'!$W$5:$W$29</c:f>
              <c:numCache>
                <c:formatCode>0.00</c:formatCode>
                <c:ptCount val="25"/>
                <c:pt idx="0">
                  <c:v>0</c:v>
                </c:pt>
                <c:pt idx="1">
                  <c:v>0.84999999999999964</c:v>
                </c:pt>
                <c:pt idx="2">
                  <c:v>2.5500000000000007</c:v>
                </c:pt>
                <c:pt idx="3">
                  <c:v>4.6999999999999993</c:v>
                </c:pt>
                <c:pt idx="4">
                  <c:v>6.8999999999999986</c:v>
                </c:pt>
                <c:pt idx="5">
                  <c:v>9.0999999999999979</c:v>
                </c:pt>
                <c:pt idx="6">
                  <c:v>10.95</c:v>
                </c:pt>
                <c:pt idx="7">
                  <c:v>13.099999999999998</c:v>
                </c:pt>
                <c:pt idx="8">
                  <c:v>15.099999999999998</c:v>
                </c:pt>
                <c:pt idx="9">
                  <c:v>16.05</c:v>
                </c:pt>
                <c:pt idx="10">
                  <c:v>16.45</c:v>
                </c:pt>
                <c:pt idx="11">
                  <c:v>16.599999999999998</c:v>
                </c:pt>
                <c:pt idx="12">
                  <c:v>16.45</c:v>
                </c:pt>
                <c:pt idx="13">
                  <c:v>16.2</c:v>
                </c:pt>
                <c:pt idx="14">
                  <c:v>15.95</c:v>
                </c:pt>
                <c:pt idx="15">
                  <c:v>15.599999999999998</c:v>
                </c:pt>
                <c:pt idx="16">
                  <c:v>15.5</c:v>
                </c:pt>
                <c:pt idx="17">
                  <c:v>14.7</c:v>
                </c:pt>
                <c:pt idx="18">
                  <c:v>14</c:v>
                </c:pt>
                <c:pt idx="19">
                  <c:v>13.55</c:v>
                </c:pt>
                <c:pt idx="20">
                  <c:v>12.95</c:v>
                </c:pt>
                <c:pt idx="21">
                  <c:v>12.649999999999999</c:v>
                </c:pt>
                <c:pt idx="22">
                  <c:v>12.2</c:v>
                </c:pt>
                <c:pt idx="23">
                  <c:v>11.95</c:v>
                </c:pt>
                <c:pt idx="24">
                  <c:v>11.75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'd5L5x1-V15-Vp4-a50-I500-b90'!$X$4</c:f>
              <c:strCache>
                <c:ptCount val="1"/>
                <c:pt idx="0">
                  <c:v>Δtпов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13210604372598989"/>
                  <c:y val="0.2133384025057784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Δt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пов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+ 5E-05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- 0,0038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+ 0,1605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+ 0,0059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'd5L5x1-V15-Vp4-a50-I500-b90'!$C$5:$C$29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'd5L5x1-V15-Vp4-a50-I500-b90'!$X$5:$X$29</c:f>
              <c:numCache>
                <c:formatCode>0.00</c:formatCode>
                <c:ptCount val="25"/>
                <c:pt idx="0">
                  <c:v>0</c:v>
                </c:pt>
                <c:pt idx="1">
                  <c:v>-1</c:v>
                </c:pt>
                <c:pt idx="2">
                  <c:v>-0.40000000000000213</c:v>
                </c:pt>
                <c:pt idx="3">
                  <c:v>5.0000000000000711E-2</c:v>
                </c:pt>
                <c:pt idx="4">
                  <c:v>0.30000000000000071</c:v>
                </c:pt>
                <c:pt idx="5">
                  <c:v>0.39999999999999858</c:v>
                </c:pt>
                <c:pt idx="6">
                  <c:v>0.64999999999999858</c:v>
                </c:pt>
                <c:pt idx="7">
                  <c:v>0.69999999999999929</c:v>
                </c:pt>
                <c:pt idx="8">
                  <c:v>0.94999999999999929</c:v>
                </c:pt>
                <c:pt idx="9">
                  <c:v>1.0500000000000007</c:v>
                </c:pt>
                <c:pt idx="10">
                  <c:v>1.1499999999999986</c:v>
                </c:pt>
                <c:pt idx="11">
                  <c:v>1.1999999999999993</c:v>
                </c:pt>
                <c:pt idx="12">
                  <c:v>1.3499999999999979</c:v>
                </c:pt>
                <c:pt idx="13">
                  <c:v>1.3999999999999986</c:v>
                </c:pt>
                <c:pt idx="14">
                  <c:v>1.4499999999999993</c:v>
                </c:pt>
                <c:pt idx="15">
                  <c:v>1.5</c:v>
                </c:pt>
                <c:pt idx="16">
                  <c:v>1.5500000000000007</c:v>
                </c:pt>
                <c:pt idx="17">
                  <c:v>1.5999999999999979</c:v>
                </c:pt>
                <c:pt idx="18">
                  <c:v>1.5999999999999979</c:v>
                </c:pt>
                <c:pt idx="19">
                  <c:v>1.6499999999999986</c:v>
                </c:pt>
                <c:pt idx="20">
                  <c:v>1.6999999999999993</c:v>
                </c:pt>
                <c:pt idx="21">
                  <c:v>1.6999999999999993</c:v>
                </c:pt>
                <c:pt idx="22">
                  <c:v>1.9499999999999993</c:v>
                </c:pt>
                <c:pt idx="23">
                  <c:v>2</c:v>
                </c:pt>
                <c:pt idx="24">
                  <c:v>2.0999999999999979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'd5L5x1-V15-Vp4-a50-I500-b90'!$Y$4</c:f>
              <c:strCache>
                <c:ptCount val="1"/>
                <c:pt idx="0">
                  <c:v>Δtбак. ср.,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4145627662916696"/>
                  <c:y val="0.1271658772674935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</a:rPr>
                      <a:t>бак.ср.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-2E-06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+ 0,0042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+ 0,0454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'd5L5x1-V15-Vp4-a50-I500-b90'!$C$5:$C$29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'd5L5x1-V15-Vp4-a50-I500-b90'!$Y$5:$Y$29</c:f>
              <c:numCache>
                <c:formatCode>0.00</c:formatCode>
                <c:ptCount val="25"/>
                <c:pt idx="0">
                  <c:v>0</c:v>
                </c:pt>
                <c:pt idx="1">
                  <c:v>3.3333333333331439E-2</c:v>
                </c:pt>
                <c:pt idx="2">
                  <c:v>6.6666666666664653E-2</c:v>
                </c:pt>
                <c:pt idx="3">
                  <c:v>9.9999999999997868E-2</c:v>
                </c:pt>
                <c:pt idx="4">
                  <c:v>0.11666666666666359</c:v>
                </c:pt>
                <c:pt idx="5">
                  <c:v>0.14999999999999858</c:v>
                </c:pt>
                <c:pt idx="6">
                  <c:v>0.19999999999999751</c:v>
                </c:pt>
                <c:pt idx="7">
                  <c:v>0.24999999999999645</c:v>
                </c:pt>
                <c:pt idx="8">
                  <c:v>0.29999999999999716</c:v>
                </c:pt>
                <c:pt idx="9">
                  <c:v>0.36666666666666359</c:v>
                </c:pt>
                <c:pt idx="10">
                  <c:v>0.39999999999999858</c:v>
                </c:pt>
                <c:pt idx="11">
                  <c:v>0.48333333333333073</c:v>
                </c:pt>
                <c:pt idx="12">
                  <c:v>0.58333333333333037</c:v>
                </c:pt>
                <c:pt idx="13">
                  <c:v>0.63333333333332931</c:v>
                </c:pt>
                <c:pt idx="14">
                  <c:v>0.76666666666666572</c:v>
                </c:pt>
                <c:pt idx="15">
                  <c:v>0.83333333333333037</c:v>
                </c:pt>
                <c:pt idx="16">
                  <c:v>0.86666666666666359</c:v>
                </c:pt>
                <c:pt idx="17">
                  <c:v>0.9166666666666643</c:v>
                </c:pt>
                <c:pt idx="18">
                  <c:v>0.96666666666666323</c:v>
                </c:pt>
                <c:pt idx="19">
                  <c:v>0.96666666666666323</c:v>
                </c:pt>
                <c:pt idx="20">
                  <c:v>1.0166666666666657</c:v>
                </c:pt>
                <c:pt idx="21">
                  <c:v>1.0499999999999972</c:v>
                </c:pt>
                <c:pt idx="22">
                  <c:v>1.0666666666666647</c:v>
                </c:pt>
                <c:pt idx="23">
                  <c:v>1.1166666666666636</c:v>
                </c:pt>
                <c:pt idx="24">
                  <c:v>1.1333333333333293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745456"/>
        <c:axId val="602749768"/>
      </c:scatterChart>
      <c:valAx>
        <c:axId val="602745456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4111542723826205"/>
              <c:y val="0.7064206478396853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602749768"/>
        <c:crosses val="autoZero"/>
        <c:crossBetween val="midCat"/>
        <c:majorUnit val="10"/>
      </c:valAx>
      <c:valAx>
        <c:axId val="602749768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840653251676872E-2"/>
              <c:y val="0.1022313978991389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602745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80931175269757949"/>
          <c:y val="0.28185549993202458"/>
          <c:w val="0.18816527200706168"/>
          <c:h val="0.217476376040735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Накопичення тепла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кДж/м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баком акумулятором</a:t>
            </a:r>
            <a:r>
              <a:rPr lang="uk-UA" sz="1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впродовж експерименту</a:t>
            </a:r>
            <a:endParaRPr lang="uk-UA" sz="14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4154406236031256"/>
          <c:y val="9.096501139703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615420613312418"/>
          <c:y val="0.15199416687666148"/>
          <c:w val="0.83046697688115267"/>
          <c:h val="0.665710834949904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'd5L5x1-V15-Vp4-a50-I900-b50'!$P$4</c:f>
              <c:strCache>
                <c:ptCount val="1"/>
                <c:pt idx="0">
                  <c:v>Q, кДж/м2, кількість ви-промінюван-ня, що надхо-дила з нако-пиченням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53432509696954433"/>
                  <c:y val="0.7104592014195463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Q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сст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-3E-14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- 9E-13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+ 90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- 90</a:t>
                    </a:r>
                    <a:endParaRPr lang="en-US" sz="1400" b="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cat>
            <c:numRef>
              <c:f>'d5L5x1-V15-Vp4-a50-I900-b50'!$C$5:$C$29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'd5L5x1-V15-Vp4-a50-I900-b50'!$P$5:$P$29</c:f>
              <c:numCache>
                <c:formatCode>0</c:formatCode>
                <c:ptCount val="25"/>
                <c:pt idx="0">
                  <c:v>0</c:v>
                </c:pt>
                <c:pt idx="1">
                  <c:v>270</c:v>
                </c:pt>
                <c:pt idx="2">
                  <c:v>540</c:v>
                </c:pt>
                <c:pt idx="3">
                  <c:v>810</c:v>
                </c:pt>
                <c:pt idx="4">
                  <c:v>1080</c:v>
                </c:pt>
                <c:pt idx="5">
                  <c:v>1350</c:v>
                </c:pt>
                <c:pt idx="6">
                  <c:v>1620</c:v>
                </c:pt>
                <c:pt idx="7">
                  <c:v>1890</c:v>
                </c:pt>
                <c:pt idx="8">
                  <c:v>2160</c:v>
                </c:pt>
                <c:pt idx="9">
                  <c:v>2430</c:v>
                </c:pt>
                <c:pt idx="10">
                  <c:v>2700</c:v>
                </c:pt>
                <c:pt idx="11">
                  <c:v>2970</c:v>
                </c:pt>
                <c:pt idx="12">
                  <c:v>3240</c:v>
                </c:pt>
                <c:pt idx="13">
                  <c:v>3510</c:v>
                </c:pt>
                <c:pt idx="14">
                  <c:v>3780</c:v>
                </c:pt>
                <c:pt idx="15">
                  <c:v>4050</c:v>
                </c:pt>
                <c:pt idx="16">
                  <c:v>4320</c:v>
                </c:pt>
                <c:pt idx="17">
                  <c:v>4590</c:v>
                </c:pt>
                <c:pt idx="18">
                  <c:v>4860</c:v>
                </c:pt>
                <c:pt idx="19">
                  <c:v>5130</c:v>
                </c:pt>
                <c:pt idx="20">
                  <c:v>5400</c:v>
                </c:pt>
                <c:pt idx="21">
                  <c:v>5670</c:v>
                </c:pt>
                <c:pt idx="22">
                  <c:v>5940</c:v>
                </c:pt>
                <c:pt idx="23">
                  <c:v>6210</c:v>
                </c:pt>
                <c:pt idx="24">
                  <c:v>6480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755128"/>
        <c:axId val="496753560"/>
      </c:barChart>
      <c:catAx>
        <c:axId val="496755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579942695179908"/>
              <c:y val="0.853213786570542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96753560"/>
        <c:crosses val="autoZero"/>
        <c:auto val="1"/>
        <c:lblAlgn val="ctr"/>
        <c:lblOffset val="100"/>
        <c:noMultiLvlLbl val="0"/>
      </c:catAx>
      <c:valAx>
        <c:axId val="496753560"/>
        <c:scaling>
          <c:orientation val="minMax"/>
          <c:max val="6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кДж/м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5210782222892647E-3"/>
              <c:y val="7.942541381529053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22225"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96755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ККД ССТ </a:t>
            </a:r>
            <a:r>
              <a:rPr lang="el-GR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η</a:t>
            </a:r>
            <a:r>
              <a:rPr lang="uk-UA" sz="1400" b="1" i="0" u="none" strike="noStrike" baseline="-25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в цілому (за накопиченням теплової енергї в баку акумуляторі)</a:t>
            </a:r>
            <a:endParaRPr lang="uk-UA" sz="14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6636324263228425"/>
          <c:y val="5.527721204632060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8965930538873801E-2"/>
          <c:y val="0.15623852062542198"/>
          <c:w val="0.87689225720062847"/>
          <c:h val="0.683268336273649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'd5L5x1-V15-Vp4-a50-I900-b50'!$S$4</c:f>
              <c:strCache>
                <c:ptCount val="1"/>
                <c:pt idx="0">
                  <c:v>ηсст       (за накопи-ченням)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invertIfNegative val="0"/>
          <c:cat>
            <c:numRef>
              <c:f>'d5L5x1-V15-Vp4-a50-I900-b50'!$C$5:$C$29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'd5L5x1-V15-Vp4-a50-I900-b50'!$S$5:$S$29</c:f>
              <c:numCache>
                <c:formatCode>0.00</c:formatCode>
                <c:ptCount val="25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4.8460648148145394E-3</c:v>
                </c:pt>
                <c:pt idx="5">
                  <c:v>7.7537037037032621E-3</c:v>
                </c:pt>
                <c:pt idx="6">
                  <c:v>9.692129629629424E-3</c:v>
                </c:pt>
                <c:pt idx="7">
                  <c:v>1.384589947089898E-2</c:v>
                </c:pt>
                <c:pt idx="8">
                  <c:v>1.4538194444444135E-2</c:v>
                </c:pt>
                <c:pt idx="9">
                  <c:v>1.7230452674896601E-2</c:v>
                </c:pt>
                <c:pt idx="10">
                  <c:v>2.3261111111110823E-2</c:v>
                </c:pt>
                <c:pt idx="11">
                  <c:v>2.6433080808080434E-2</c:v>
                </c:pt>
                <c:pt idx="12">
                  <c:v>3.5537808641975012E-2</c:v>
                </c:pt>
                <c:pt idx="13">
                  <c:v>4.1750712250711947E-2</c:v>
                </c:pt>
                <c:pt idx="14">
                  <c:v>5.2614417989417656E-2</c:v>
                </c:pt>
                <c:pt idx="15">
                  <c:v>6.4614197530863976E-2</c:v>
                </c:pt>
                <c:pt idx="16">
                  <c:v>7.0267939814814565E-2</c:v>
                </c:pt>
                <c:pt idx="17">
                  <c:v>7.9817538126361512E-2</c:v>
                </c:pt>
                <c:pt idx="18">
                  <c:v>8.3998456790123285E-2</c:v>
                </c:pt>
                <c:pt idx="19">
                  <c:v>8.7739278752436561E-2</c:v>
                </c:pt>
                <c:pt idx="20">
                  <c:v>9.5952083333333257E-2</c:v>
                </c:pt>
                <c:pt idx="21">
                  <c:v>0.1015365961199293</c:v>
                </c:pt>
                <c:pt idx="22">
                  <c:v>0.10485122053872033</c:v>
                </c:pt>
                <c:pt idx="23">
                  <c:v>0.10787761674718176</c:v>
                </c:pt>
                <c:pt idx="24">
                  <c:v>0.1098441358024691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6759440"/>
        <c:axId val="496755912"/>
      </c:barChart>
      <c:catAx>
        <c:axId val="49675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482279775662703"/>
              <c:y val="0.8462302854078270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96755912"/>
        <c:crosses val="autoZero"/>
        <c:auto val="1"/>
        <c:lblAlgn val="ctr"/>
        <c:lblOffset val="100"/>
        <c:noMultiLvlLbl val="0"/>
      </c:catAx>
      <c:valAx>
        <c:axId val="496755912"/>
        <c:scaling>
          <c:orientation val="minMax"/>
          <c:max val="0.12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9029714666530478E-2"/>
              <c:y val="5.6464348277060816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9675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коефіцієнта тепловтрат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K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к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Вт/(м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К),</a:t>
            </a:r>
            <a:r>
              <a:rPr lang="uk-UA" sz="1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сонячного колектора впродовж експерименту</a:t>
            </a:r>
            <a:endParaRPr lang="uk-UA" sz="14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5416202339624843"/>
          <c:y val="3.651767875639413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0863599677159"/>
          <c:y val="0.1459162622607946"/>
          <c:w val="0.83319468469593538"/>
          <c:h val="0.692799802903981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'd5L5x1-V15-Vp4-a50-I900-b50'!$AC$4</c:f>
              <c:strCache>
                <c:ptCount val="1"/>
                <c:pt idx="0">
                  <c:v>Kк', Вт/(м2К)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8.3892150574769356E-2"/>
                  <c:y val="0.745303294234095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uk-UA"/>
                </a:p>
              </c:txPr>
            </c:trendlineLbl>
          </c:trendline>
          <c:xVal>
            <c:numRef>
              <c:f>'d5L5x1-V15-Vp4-a50-I900-b50'!$C$5:$C$29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'd5L5x1-V15-Vp4-a50-I900-b50'!$AC$5:$AC$29</c:f>
              <c:numCache>
                <c:formatCode>0.000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0.47573435504450701</c:v>
                </c:pt>
                <c:pt idx="18">
                  <c:v>10.798148148147924</c:v>
                </c:pt>
                <c:pt idx="19">
                  <c:v>20.904151404151257</c:v>
                </c:pt>
                <c:pt idx="20">
                  <c:v>36.712365591397692</c:v>
                </c:pt>
                <c:pt idx="21">
                  <c:v>48.387743413516333</c:v>
                </c:pt>
                <c:pt idx="22">
                  <c:v>59.178980526918316</c:v>
                </c:pt>
                <c:pt idx="23">
                  <c:v>70.699074074073721</c:v>
                </c:pt>
                <c:pt idx="24">
                  <c:v>78.750566893423965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760616"/>
        <c:axId val="496757088"/>
      </c:scatterChart>
      <c:valAx>
        <c:axId val="496760616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569667849136763"/>
              <c:y val="0.8536602096707345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96757088"/>
        <c:crosses val="autoZero"/>
        <c:crossBetween val="midCat"/>
        <c:majorUnit val="10"/>
      </c:valAx>
      <c:valAx>
        <c:axId val="496757088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Вт/(м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К)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6.7319189029117453E-3"/>
              <c:y val="7.0038796852792573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96760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розрахункової інтенсивності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I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ск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Вт/м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сонячного колектора впродовж експерименту</a:t>
            </a:r>
          </a:p>
        </c:rich>
      </c:tx>
      <c:layout>
        <c:manualLayout>
          <c:xMode val="edge"/>
          <c:yMode val="edge"/>
          <c:x val="0.17783594312008602"/>
          <c:y val="4.39585492801874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11799330796509"/>
          <c:y val="0.15820194802586102"/>
          <c:w val="0.85104536239641304"/>
          <c:h val="0.679288014233619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'd5L5x1-V15-Vp4-a50-I900-b50'!$AD$4</c:f>
              <c:strCache>
                <c:ptCount val="1"/>
                <c:pt idx="0">
                  <c:v>I', Вт/м2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0.27297725370965614"/>
                  <c:y val="0.743816266647714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uk-UA"/>
                </a:p>
              </c:txPr>
            </c:trendlineLbl>
          </c:trendline>
          <c:xVal>
            <c:numRef>
              <c:f>'d5L5x1-V15-Vp4-a50-I900-b50'!$C$5:$C$29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'd5L5x1-V15-Vp4-a50-I900-b50'!$AD$5:$AD$29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9.0925925925909539</c:v>
                </c:pt>
                <c:pt idx="9">
                  <c:v>34.938271604935096</c:v>
                </c:pt>
                <c:pt idx="10">
                  <c:v>92.851851851849915</c:v>
                </c:pt>
                <c:pt idx="11">
                  <c:v>132.50925925925642</c:v>
                </c:pt>
                <c:pt idx="12">
                  <c:v>219.41358024691112</c:v>
                </c:pt>
                <c:pt idx="13">
                  <c:v>289.83950617283676</c:v>
                </c:pt>
                <c:pt idx="14">
                  <c:v>418.1790123456758</c:v>
                </c:pt>
                <c:pt idx="15">
                  <c:v>572.36419753086159</c:v>
                </c:pt>
                <c:pt idx="16">
                  <c:v>674.85802469135524</c:v>
                </c:pt>
                <c:pt idx="17">
                  <c:v>827.26543209876354</c:v>
                </c:pt>
                <c:pt idx="18">
                  <c:v>927.98148148147925</c:v>
                </c:pt>
                <c:pt idx="19">
                  <c:v>1030.4753086419737</c:v>
                </c:pt>
                <c:pt idx="20">
                  <c:v>1196.6944444444428</c:v>
                </c:pt>
                <c:pt idx="21">
                  <c:v>1335.2901234567873</c:v>
                </c:pt>
                <c:pt idx="22">
                  <c:v>1451.5956790123421</c:v>
                </c:pt>
                <c:pt idx="23">
                  <c:v>1568.7901234567864</c:v>
                </c:pt>
                <c:pt idx="24">
                  <c:v>1670.3950617283938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759832"/>
        <c:axId val="496751600"/>
      </c:scatterChart>
      <c:valAx>
        <c:axId val="496759832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5032484334022937"/>
              <c:y val="0.856041866076183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96751600"/>
        <c:crosses val="autoZero"/>
        <c:crossBetween val="midCat"/>
        <c:majorUnit val="10"/>
      </c:valAx>
      <c:valAx>
        <c:axId val="496751600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ск</a:t>
                </a: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Вт/м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2674810295951528E-3"/>
              <c:y val="8.2811907251845354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96759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Температури теплоносія на вході і виході СК та температура оточуючого середовища впродовж експерименту</a:t>
            </a:r>
          </a:p>
        </c:rich>
      </c:tx>
      <c:layout>
        <c:manualLayout>
          <c:xMode val="edge"/>
          <c:yMode val="edge"/>
          <c:x val="0.12118171607501446"/>
          <c:y val="3.486616609674549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12239915650874"/>
          <c:y val="0.14411720010131038"/>
          <c:w val="0.75368446653038901"/>
          <c:h val="0.624978459081261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'd5L5x1-V15-Vp4-a50-I100-b50'!$D$4</c:f>
              <c:strCache>
                <c:ptCount val="1"/>
                <c:pt idx="0">
                  <c:v>Tin
(287FE6EF05000002)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1003168556516591"/>
                  <c:y val="0.590421430896772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вх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+ 4E-05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+ 0,0116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+ 12,227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'd5L5x1-V15-Vp4-a50-I100-b50'!$C$5:$C$29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'd5L5x1-V15-Vp4-a50-I100-b50'!$D$5:$D$29</c:f>
              <c:numCache>
                <c:formatCode>General</c:formatCode>
                <c:ptCount val="25"/>
                <c:pt idx="0">
                  <c:v>12.7</c:v>
                </c:pt>
                <c:pt idx="1">
                  <c:v>13.7</c:v>
                </c:pt>
                <c:pt idx="2">
                  <c:v>14.7</c:v>
                </c:pt>
                <c:pt idx="3">
                  <c:v>15.6</c:v>
                </c:pt>
                <c:pt idx="4">
                  <c:v>16.45</c:v>
                </c:pt>
                <c:pt idx="5">
                  <c:v>17.25</c:v>
                </c:pt>
                <c:pt idx="6">
                  <c:v>18</c:v>
                </c:pt>
                <c:pt idx="7">
                  <c:v>18.3</c:v>
                </c:pt>
                <c:pt idx="8">
                  <c:v>18.5</c:v>
                </c:pt>
                <c:pt idx="9">
                  <c:v>19</c:v>
                </c:pt>
                <c:pt idx="10">
                  <c:v>19.399999999999999</c:v>
                </c:pt>
                <c:pt idx="11">
                  <c:v>19.75</c:v>
                </c:pt>
                <c:pt idx="12">
                  <c:v>20.3</c:v>
                </c:pt>
                <c:pt idx="13">
                  <c:v>20.6</c:v>
                </c:pt>
                <c:pt idx="14">
                  <c:v>21.1</c:v>
                </c:pt>
                <c:pt idx="15">
                  <c:v>21.35</c:v>
                </c:pt>
                <c:pt idx="16">
                  <c:v>21.6</c:v>
                </c:pt>
                <c:pt idx="17">
                  <c:v>22.05</c:v>
                </c:pt>
                <c:pt idx="18">
                  <c:v>22.25</c:v>
                </c:pt>
                <c:pt idx="19">
                  <c:v>22.4</c:v>
                </c:pt>
                <c:pt idx="20">
                  <c:v>22.55</c:v>
                </c:pt>
                <c:pt idx="21">
                  <c:v>22.65</c:v>
                </c:pt>
                <c:pt idx="22">
                  <c:v>22.55</c:v>
                </c:pt>
                <c:pt idx="23">
                  <c:v>22.6</c:v>
                </c:pt>
                <c:pt idx="24">
                  <c:v>22.65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'd5L5x1-V15-Vp4-a50-I100-b50'!$E$4</c:f>
              <c:strCache>
                <c:ptCount val="1"/>
                <c:pt idx="0">
                  <c:v>Tout
(283BB0F005000000)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9.9373812614057422E-2"/>
                  <c:y val="0.7278510654418505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вих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= -2E-09x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5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+ 1E-06x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- 0,0003x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+ 0,0213x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- 0,4783x + 11,675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'd5L5x1-V15-Vp4-a50-I100-b50'!$C$5:$C$29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'd5L5x1-V15-Vp4-a50-I100-b50'!$E$5:$E$29</c:f>
              <c:numCache>
                <c:formatCode>General</c:formatCode>
                <c:ptCount val="25"/>
                <c:pt idx="0">
                  <c:v>15.15</c:v>
                </c:pt>
                <c:pt idx="1">
                  <c:v>16.05</c:v>
                </c:pt>
                <c:pt idx="2">
                  <c:v>17.25</c:v>
                </c:pt>
                <c:pt idx="3">
                  <c:v>18.600000000000001</c:v>
                </c:pt>
                <c:pt idx="4">
                  <c:v>20.05</c:v>
                </c:pt>
                <c:pt idx="5">
                  <c:v>21.05</c:v>
                </c:pt>
                <c:pt idx="6">
                  <c:v>21.65</c:v>
                </c:pt>
                <c:pt idx="7">
                  <c:v>22.2</c:v>
                </c:pt>
                <c:pt idx="8">
                  <c:v>22.3</c:v>
                </c:pt>
                <c:pt idx="9">
                  <c:v>22.4</c:v>
                </c:pt>
                <c:pt idx="10">
                  <c:v>22.65</c:v>
                </c:pt>
                <c:pt idx="11">
                  <c:v>23.05</c:v>
                </c:pt>
                <c:pt idx="12">
                  <c:v>23.3</c:v>
                </c:pt>
                <c:pt idx="13">
                  <c:v>23.55</c:v>
                </c:pt>
                <c:pt idx="14">
                  <c:v>24</c:v>
                </c:pt>
                <c:pt idx="15">
                  <c:v>24.25</c:v>
                </c:pt>
                <c:pt idx="16">
                  <c:v>24.45</c:v>
                </c:pt>
                <c:pt idx="17">
                  <c:v>24.65</c:v>
                </c:pt>
                <c:pt idx="18">
                  <c:v>25.05</c:v>
                </c:pt>
                <c:pt idx="19">
                  <c:v>25.25</c:v>
                </c:pt>
                <c:pt idx="20">
                  <c:v>25.35</c:v>
                </c:pt>
                <c:pt idx="21">
                  <c:v>25.5</c:v>
                </c:pt>
                <c:pt idx="22">
                  <c:v>25.4</c:v>
                </c:pt>
                <c:pt idx="23">
                  <c:v>25.45</c:v>
                </c:pt>
                <c:pt idx="24">
                  <c:v>25.45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'd5L5x1-V15-Vp4-a50-I100-b50'!$I$4</c:f>
              <c:strCache>
                <c:ptCount val="1"/>
                <c:pt idx="0">
                  <c:v>Tpov1
(28F24BEF0500007D)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24117661811602698"/>
                  <c:y val="0.6403237664345643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пов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9E-06</a:t>
                    </a:r>
                    <a:r>
                      <a:rPr lang="el-GR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- 0,0016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+ 0,118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+ 14,2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'd5L5x1-V15-Vp4-a50-I100-b50'!$C$5:$C$29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'd5L5x1-V15-Vp4-a50-I100-b50'!$I$5:$I$29</c:f>
              <c:numCache>
                <c:formatCode>General</c:formatCode>
                <c:ptCount val="25"/>
                <c:pt idx="0">
                  <c:v>22.75</c:v>
                </c:pt>
                <c:pt idx="1">
                  <c:v>24.05</c:v>
                </c:pt>
                <c:pt idx="2">
                  <c:v>24.25</c:v>
                </c:pt>
                <c:pt idx="3">
                  <c:v>24.4</c:v>
                </c:pt>
                <c:pt idx="4">
                  <c:v>24.6</c:v>
                </c:pt>
                <c:pt idx="5">
                  <c:v>24.65</c:v>
                </c:pt>
                <c:pt idx="6">
                  <c:v>25.05</c:v>
                </c:pt>
                <c:pt idx="7">
                  <c:v>22.75</c:v>
                </c:pt>
                <c:pt idx="8">
                  <c:v>22.6</c:v>
                </c:pt>
                <c:pt idx="9">
                  <c:v>24.6</c:v>
                </c:pt>
                <c:pt idx="10">
                  <c:v>25.25</c:v>
                </c:pt>
                <c:pt idx="11">
                  <c:v>25.4</c:v>
                </c:pt>
                <c:pt idx="12">
                  <c:v>25.55</c:v>
                </c:pt>
                <c:pt idx="13">
                  <c:v>25.65</c:v>
                </c:pt>
                <c:pt idx="14">
                  <c:v>26</c:v>
                </c:pt>
                <c:pt idx="15">
                  <c:v>26.05</c:v>
                </c:pt>
                <c:pt idx="16">
                  <c:v>26.15</c:v>
                </c:pt>
                <c:pt idx="17">
                  <c:v>26.25</c:v>
                </c:pt>
                <c:pt idx="18">
                  <c:v>26.3</c:v>
                </c:pt>
                <c:pt idx="19">
                  <c:v>26.3</c:v>
                </c:pt>
                <c:pt idx="20">
                  <c:v>26.45</c:v>
                </c:pt>
                <c:pt idx="21">
                  <c:v>26.4</c:v>
                </c:pt>
                <c:pt idx="22">
                  <c:v>25.4</c:v>
                </c:pt>
                <c:pt idx="23">
                  <c:v>25.75</c:v>
                </c:pt>
                <c:pt idx="24">
                  <c:v>26.05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753168"/>
        <c:axId val="496762184"/>
      </c:scatterChart>
      <c:valAx>
        <c:axId val="496753168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</a:p>
            </c:rich>
          </c:tx>
          <c:layout>
            <c:manualLayout>
              <c:xMode val="edge"/>
              <c:yMode val="edge"/>
              <c:x val="0.88651271229706274"/>
              <c:y val="0.739191662638689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96762184"/>
        <c:crosses val="autoZero"/>
        <c:crossBetween val="midCat"/>
        <c:majorUnit val="10"/>
      </c:valAx>
      <c:valAx>
        <c:axId val="496762184"/>
        <c:scaling>
          <c:orientation val="minMax"/>
          <c:max val="28"/>
          <c:min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6.0455527236524156E-2"/>
              <c:y val="8.261202063859070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96753168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8744483253458961"/>
          <c:y val="0.29106641553932172"/>
          <c:w val="0.11255530438082048"/>
          <c:h val="0.2798595602431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температури в баку</a:t>
            </a:r>
            <a:r>
              <a:rPr lang="uk-UA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акамуляторі залежно від часу нагріву</a:t>
            </a:r>
            <a:endParaRPr lang="uk-UA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6398019877986603"/>
          <c:y val="2.687987422183542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4206667833502762E-2"/>
          <c:y val="0.12496938913953974"/>
          <c:w val="0.69130867318946176"/>
          <c:h val="0.623180123581792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'd5L5x1-V15-Vp4-a50-I100-b50'!$F$4</c:f>
              <c:strCache>
                <c:ptCount val="1"/>
                <c:pt idx="0">
                  <c:v>Tbak1
(28336BF00500008F)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5987370057232403"/>
                  <c:y val="0.7152278477131219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бак1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= 1E-06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+ 0,0002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- 0,0011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+ 12,03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'd5L5x1-V15-Vp4-a50-I100-b50'!$C$5:$C$29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'd5L5x1-V15-Vp4-a50-I100-b50'!$F$5:$F$29</c:f>
              <c:numCache>
                <c:formatCode>General</c:formatCode>
                <c:ptCount val="25"/>
                <c:pt idx="0">
                  <c:v>12.1</c:v>
                </c:pt>
                <c:pt idx="1">
                  <c:v>12.1</c:v>
                </c:pt>
                <c:pt idx="2">
                  <c:v>12.15</c:v>
                </c:pt>
                <c:pt idx="3">
                  <c:v>12.15</c:v>
                </c:pt>
                <c:pt idx="4">
                  <c:v>12.2</c:v>
                </c:pt>
                <c:pt idx="5">
                  <c:v>12.2</c:v>
                </c:pt>
                <c:pt idx="6">
                  <c:v>12.2</c:v>
                </c:pt>
                <c:pt idx="7">
                  <c:v>12.25</c:v>
                </c:pt>
                <c:pt idx="8">
                  <c:v>12.25</c:v>
                </c:pt>
                <c:pt idx="9">
                  <c:v>12.25</c:v>
                </c:pt>
                <c:pt idx="10">
                  <c:v>12.3</c:v>
                </c:pt>
                <c:pt idx="11">
                  <c:v>12.3</c:v>
                </c:pt>
                <c:pt idx="12">
                  <c:v>12.35</c:v>
                </c:pt>
                <c:pt idx="13">
                  <c:v>12.4</c:v>
                </c:pt>
                <c:pt idx="14">
                  <c:v>12.4</c:v>
                </c:pt>
                <c:pt idx="15">
                  <c:v>12.45</c:v>
                </c:pt>
                <c:pt idx="16">
                  <c:v>12.45</c:v>
                </c:pt>
                <c:pt idx="17">
                  <c:v>12.5</c:v>
                </c:pt>
                <c:pt idx="18">
                  <c:v>12.5</c:v>
                </c:pt>
                <c:pt idx="19">
                  <c:v>12.55</c:v>
                </c:pt>
                <c:pt idx="20">
                  <c:v>12.55</c:v>
                </c:pt>
                <c:pt idx="21">
                  <c:v>12.6</c:v>
                </c:pt>
                <c:pt idx="22">
                  <c:v>12.65</c:v>
                </c:pt>
                <c:pt idx="23">
                  <c:v>12.65</c:v>
                </c:pt>
                <c:pt idx="24">
                  <c:v>12.7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'd5L5x1-V15-Vp4-a50-I100-b50'!$G$4</c:f>
              <c:strCache>
                <c:ptCount val="1"/>
                <c:pt idx="0">
                  <c:v>Tbak2
(288DCEF00500007A)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8087108244603911"/>
                  <c:y val="0.7453485143599064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бак2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-3E-06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+ 0,0035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+ 12,16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'd5L5x1-V15-Vp4-a50-I100-b50'!$C$5:$C$29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'd5L5x1-V15-Vp4-a50-I100-b50'!$G$5:$G$29</c:f>
              <c:numCache>
                <c:formatCode>General</c:formatCode>
                <c:ptCount val="25"/>
                <c:pt idx="0">
                  <c:v>12.2</c:v>
                </c:pt>
                <c:pt idx="1">
                  <c:v>12.25</c:v>
                </c:pt>
                <c:pt idx="2">
                  <c:v>12.25</c:v>
                </c:pt>
                <c:pt idx="3">
                  <c:v>12.3</c:v>
                </c:pt>
                <c:pt idx="4">
                  <c:v>12.35</c:v>
                </c:pt>
                <c:pt idx="5">
                  <c:v>12.4</c:v>
                </c:pt>
                <c:pt idx="6">
                  <c:v>12.4</c:v>
                </c:pt>
                <c:pt idx="7">
                  <c:v>12.45</c:v>
                </c:pt>
                <c:pt idx="8">
                  <c:v>12.5</c:v>
                </c:pt>
                <c:pt idx="9">
                  <c:v>12.5</c:v>
                </c:pt>
                <c:pt idx="10">
                  <c:v>12.55</c:v>
                </c:pt>
                <c:pt idx="11">
                  <c:v>12.6</c:v>
                </c:pt>
                <c:pt idx="12">
                  <c:v>12.65</c:v>
                </c:pt>
                <c:pt idx="13">
                  <c:v>12.65</c:v>
                </c:pt>
                <c:pt idx="14">
                  <c:v>12.7</c:v>
                </c:pt>
                <c:pt idx="15">
                  <c:v>12.75</c:v>
                </c:pt>
                <c:pt idx="16">
                  <c:v>13</c:v>
                </c:pt>
                <c:pt idx="17">
                  <c:v>13.05</c:v>
                </c:pt>
                <c:pt idx="18">
                  <c:v>13.1</c:v>
                </c:pt>
                <c:pt idx="19">
                  <c:v>13.15</c:v>
                </c:pt>
                <c:pt idx="20">
                  <c:v>13.2</c:v>
                </c:pt>
                <c:pt idx="21">
                  <c:v>13.25</c:v>
                </c:pt>
                <c:pt idx="22">
                  <c:v>13.3</c:v>
                </c:pt>
                <c:pt idx="23">
                  <c:v>13.35</c:v>
                </c:pt>
                <c:pt idx="24">
                  <c:v>13.4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'd5L5x1-V15-Vp4-a50-I100-b50'!$H$4</c:f>
              <c:strCache>
                <c:ptCount val="1"/>
                <c:pt idx="0">
                  <c:v>Tbak3
(284EB3F00500003D)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1.8219193486515333E-2"/>
                  <c:y val="0.7178951405285272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бак3</a:t>
                    </a:r>
                    <a:r>
                      <a:rPr lang="en-US" baseline="0"/>
                      <a:t> = -9E-12x</a:t>
                    </a:r>
                    <a:r>
                      <a:rPr lang="en-US" baseline="30000"/>
                      <a:t>6</a:t>
                    </a:r>
                    <a:r>
                      <a:rPr lang="en-US" baseline="0"/>
                      <a:t> + 3E-09x</a:t>
                    </a:r>
                    <a:r>
                      <a:rPr lang="en-US" baseline="30000"/>
                      <a:t>5</a:t>
                    </a:r>
                    <a:r>
                      <a:rPr lang="en-US" baseline="0"/>
                      <a:t> - 4E-07x</a:t>
                    </a:r>
                    <a:r>
                      <a:rPr lang="en-US" baseline="30000"/>
                      <a:t>4</a:t>
                    </a:r>
                    <a:r>
                      <a:rPr lang="en-US" baseline="0"/>
                      <a:t> + 3E-05x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- 0,0007x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+ 0,01x + 12,104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'd5L5x1-V15-Vp4-a50-I100-b50'!$C$5:$C$29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'd5L5x1-V15-Vp4-a50-I100-b50'!$H$5:$H$29</c:f>
              <c:numCache>
                <c:formatCode>General</c:formatCode>
                <c:ptCount val="25"/>
                <c:pt idx="0">
                  <c:v>12.2</c:v>
                </c:pt>
                <c:pt idx="1">
                  <c:v>12.25</c:v>
                </c:pt>
                <c:pt idx="2">
                  <c:v>12.25</c:v>
                </c:pt>
                <c:pt idx="3">
                  <c:v>12.3</c:v>
                </c:pt>
                <c:pt idx="4">
                  <c:v>12.35</c:v>
                </c:pt>
                <c:pt idx="5">
                  <c:v>12.4</c:v>
                </c:pt>
                <c:pt idx="6">
                  <c:v>12.45</c:v>
                </c:pt>
                <c:pt idx="7">
                  <c:v>12.5</c:v>
                </c:pt>
                <c:pt idx="8">
                  <c:v>12.55</c:v>
                </c:pt>
                <c:pt idx="9">
                  <c:v>12.6</c:v>
                </c:pt>
                <c:pt idx="10">
                  <c:v>12.65</c:v>
                </c:pt>
                <c:pt idx="11">
                  <c:v>12.65</c:v>
                </c:pt>
                <c:pt idx="12">
                  <c:v>12.75</c:v>
                </c:pt>
                <c:pt idx="13">
                  <c:v>12.75</c:v>
                </c:pt>
                <c:pt idx="14">
                  <c:v>13.05</c:v>
                </c:pt>
                <c:pt idx="15">
                  <c:v>13.05</c:v>
                </c:pt>
                <c:pt idx="16">
                  <c:v>13.15</c:v>
                </c:pt>
                <c:pt idx="17">
                  <c:v>13.15</c:v>
                </c:pt>
                <c:pt idx="18">
                  <c:v>13.25</c:v>
                </c:pt>
                <c:pt idx="19">
                  <c:v>13.3</c:v>
                </c:pt>
                <c:pt idx="20">
                  <c:v>13.35</c:v>
                </c:pt>
                <c:pt idx="21">
                  <c:v>13.4</c:v>
                </c:pt>
                <c:pt idx="22">
                  <c:v>13.45</c:v>
                </c:pt>
                <c:pt idx="23">
                  <c:v>13.5</c:v>
                </c:pt>
                <c:pt idx="24">
                  <c:v>13.55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'd5L5x1-V15-Vp4-a50-I100-b50'!$Z$4</c:f>
              <c:strCache>
                <c:ptCount val="1"/>
                <c:pt idx="0">
                  <c:v>tбак. ср., °С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4706805223919173"/>
                  <c:y val="0.5683835071414139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бак.ср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+ 0,0042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+ 12,012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'd5L5x1-V15-Vp4-a50-I100-b50'!$C$5:$C$29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'd5L5x1-V15-Vp4-a50-I100-b50'!$Z$5:$Z$29</c:f>
              <c:numCache>
                <c:formatCode>0.00</c:formatCode>
                <c:ptCount val="25"/>
                <c:pt idx="0">
                  <c:v>12.166666666666666</c:v>
                </c:pt>
                <c:pt idx="1">
                  <c:v>12.200000000000001</c:v>
                </c:pt>
                <c:pt idx="2">
                  <c:v>12.216666666666667</c:v>
                </c:pt>
                <c:pt idx="3">
                  <c:v>12.25</c:v>
                </c:pt>
                <c:pt idx="4">
                  <c:v>12.299999999999999</c:v>
                </c:pt>
                <c:pt idx="5">
                  <c:v>12.333333333333334</c:v>
                </c:pt>
                <c:pt idx="6">
                  <c:v>12.35</c:v>
                </c:pt>
                <c:pt idx="7">
                  <c:v>12.4</c:v>
                </c:pt>
                <c:pt idx="8">
                  <c:v>12.433333333333332</c:v>
                </c:pt>
                <c:pt idx="9">
                  <c:v>12.450000000000001</c:v>
                </c:pt>
                <c:pt idx="10">
                  <c:v>12.5</c:v>
                </c:pt>
                <c:pt idx="11">
                  <c:v>12.516666666666666</c:v>
                </c:pt>
                <c:pt idx="12">
                  <c:v>12.583333333333334</c:v>
                </c:pt>
                <c:pt idx="13">
                  <c:v>12.6</c:v>
                </c:pt>
                <c:pt idx="14">
                  <c:v>12.716666666666669</c:v>
                </c:pt>
                <c:pt idx="15">
                  <c:v>12.75</c:v>
                </c:pt>
                <c:pt idx="16">
                  <c:v>12.866666666666667</c:v>
                </c:pt>
                <c:pt idx="17">
                  <c:v>12.9</c:v>
                </c:pt>
                <c:pt idx="18">
                  <c:v>12.950000000000001</c:v>
                </c:pt>
                <c:pt idx="19">
                  <c:v>13</c:v>
                </c:pt>
                <c:pt idx="20">
                  <c:v>13.033333333333333</c:v>
                </c:pt>
                <c:pt idx="21">
                  <c:v>13.083333333333334</c:v>
                </c:pt>
                <c:pt idx="22">
                  <c:v>13.133333333333335</c:v>
                </c:pt>
                <c:pt idx="23">
                  <c:v>13.166666666666666</c:v>
                </c:pt>
                <c:pt idx="24">
                  <c:v>13.216666666666669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756696"/>
        <c:axId val="496757872"/>
      </c:scatterChart>
      <c:valAx>
        <c:axId val="496756696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75526867308063772"/>
              <c:y val="0.775577342880701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96757872"/>
        <c:crosses val="autoZero"/>
        <c:crossBetween val="midCat"/>
        <c:majorUnit val="10"/>
      </c:valAx>
      <c:valAx>
        <c:axId val="496757872"/>
        <c:scaling>
          <c:orientation val="minMax"/>
          <c:max val="13.6"/>
          <c:min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5695572714660506E-2"/>
              <c:y val="5.013442056831526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96756696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77229091491134916"/>
          <c:y val="0.28701750878211413"/>
          <c:w val="0.21907117277003565"/>
          <c:h val="0.4422354686097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Приріст температури теплоносія 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на вході і виході СК та температура оточуючого середовища впродовж експерименту</a:t>
            </a:r>
            <a:endParaRPr lang="uk-UA" sz="1400" b="1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rich>
      </c:tx>
      <c:layout>
        <c:manualLayout>
          <c:xMode val="edge"/>
          <c:yMode val="edge"/>
          <c:x val="0.19876162115091664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044561096529594E-2"/>
          <c:y val="0.12959086413952969"/>
          <c:w val="0.75513572470107904"/>
          <c:h val="0.568059027053164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'd5L5x1-V15-Vp4-a50-I100-b50'!$V$4</c:f>
              <c:strCache>
                <c:ptCount val="1"/>
                <c:pt idx="0">
                  <c:v>Δtвх,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764109013376815"/>
                  <c:y val="0.6723322246082740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</a:rPr>
                      <a:t>вх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+ 4E-05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+ 0,0116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+ 0,0268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'd5L5x1-V15-Vp4-a50-I100-b50'!$C$5:$C$29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'd5L5x1-V15-Vp4-a50-I100-b50'!$V$5:$V$29</c:f>
              <c:numCache>
                <c:formatCode>0.00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2.9000000000000004</c:v>
                </c:pt>
                <c:pt idx="4">
                  <c:v>3.75</c:v>
                </c:pt>
                <c:pt idx="5">
                  <c:v>4.5500000000000007</c:v>
                </c:pt>
                <c:pt idx="6">
                  <c:v>5.3000000000000007</c:v>
                </c:pt>
                <c:pt idx="7">
                  <c:v>5.6000000000000014</c:v>
                </c:pt>
                <c:pt idx="8">
                  <c:v>5.8000000000000007</c:v>
                </c:pt>
                <c:pt idx="9">
                  <c:v>6.3000000000000007</c:v>
                </c:pt>
                <c:pt idx="10">
                  <c:v>6.6999999999999993</c:v>
                </c:pt>
                <c:pt idx="11">
                  <c:v>7.0500000000000007</c:v>
                </c:pt>
                <c:pt idx="12">
                  <c:v>7.6000000000000014</c:v>
                </c:pt>
                <c:pt idx="13">
                  <c:v>7.9000000000000021</c:v>
                </c:pt>
                <c:pt idx="14">
                  <c:v>8.4000000000000021</c:v>
                </c:pt>
                <c:pt idx="15">
                  <c:v>8.6500000000000021</c:v>
                </c:pt>
                <c:pt idx="16">
                  <c:v>8.9000000000000021</c:v>
                </c:pt>
                <c:pt idx="17">
                  <c:v>9.3500000000000014</c:v>
                </c:pt>
                <c:pt idx="18">
                  <c:v>9.5500000000000007</c:v>
                </c:pt>
                <c:pt idx="19">
                  <c:v>9.6999999999999993</c:v>
                </c:pt>
                <c:pt idx="20">
                  <c:v>9.8500000000000014</c:v>
                </c:pt>
                <c:pt idx="21">
                  <c:v>9.9499999999999993</c:v>
                </c:pt>
                <c:pt idx="22">
                  <c:v>9.8500000000000014</c:v>
                </c:pt>
                <c:pt idx="23">
                  <c:v>9.9000000000000021</c:v>
                </c:pt>
                <c:pt idx="24">
                  <c:v>9.9499999999999993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'd5L5x1-V15-Vp4-a50-I100-b50'!$W$4</c:f>
              <c:strCache>
                <c:ptCount val="1"/>
                <c:pt idx="0">
                  <c:v>Δtвих,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7.2485926692972769E-2"/>
                  <c:y val="0.6405445092040724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</a:rPr>
                      <a:t>вих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= -2E-09x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5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+ 1E-06x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- 0,0003x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+ 0,0213x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- 0,4783x + 2,4749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'd5L5x1-V15-Vp4-a50-I100-b50'!$C$5:$C$29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'd5L5x1-V15-Vp4-a50-I100-b50'!$W$5:$W$29</c:f>
              <c:numCache>
                <c:formatCode>0.00</c:formatCode>
                <c:ptCount val="25"/>
                <c:pt idx="0">
                  <c:v>0</c:v>
                </c:pt>
                <c:pt idx="1">
                  <c:v>0.90000000000000036</c:v>
                </c:pt>
                <c:pt idx="2">
                  <c:v>2.0999999999999996</c:v>
                </c:pt>
                <c:pt idx="3">
                  <c:v>3.4500000000000011</c:v>
                </c:pt>
                <c:pt idx="4">
                  <c:v>4.9000000000000004</c:v>
                </c:pt>
                <c:pt idx="5">
                  <c:v>5.9</c:v>
                </c:pt>
                <c:pt idx="6">
                  <c:v>6.4999999999999982</c:v>
                </c:pt>
                <c:pt idx="7">
                  <c:v>7.0499999999999989</c:v>
                </c:pt>
                <c:pt idx="8">
                  <c:v>7.15</c:v>
                </c:pt>
                <c:pt idx="9">
                  <c:v>7.2499999999999982</c:v>
                </c:pt>
                <c:pt idx="10">
                  <c:v>7.4999999999999982</c:v>
                </c:pt>
                <c:pt idx="11">
                  <c:v>7.9</c:v>
                </c:pt>
                <c:pt idx="12">
                  <c:v>8.15</c:v>
                </c:pt>
                <c:pt idx="13">
                  <c:v>8.4</c:v>
                </c:pt>
                <c:pt idx="14">
                  <c:v>8.85</c:v>
                </c:pt>
                <c:pt idx="15">
                  <c:v>9.1</c:v>
                </c:pt>
                <c:pt idx="16">
                  <c:v>9.2999999999999989</c:v>
                </c:pt>
                <c:pt idx="17">
                  <c:v>9.4999999999999982</c:v>
                </c:pt>
                <c:pt idx="18">
                  <c:v>9.9</c:v>
                </c:pt>
                <c:pt idx="19">
                  <c:v>10.1</c:v>
                </c:pt>
                <c:pt idx="20">
                  <c:v>10.200000000000001</c:v>
                </c:pt>
                <c:pt idx="21">
                  <c:v>10.35</c:v>
                </c:pt>
                <c:pt idx="22">
                  <c:v>10.249999999999998</c:v>
                </c:pt>
                <c:pt idx="23">
                  <c:v>10.299999999999999</c:v>
                </c:pt>
                <c:pt idx="24">
                  <c:v>10.299999999999999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'd5L5x1-V15-Vp4-a50-I100-b50'!$X$4</c:f>
              <c:strCache>
                <c:ptCount val="1"/>
                <c:pt idx="0">
                  <c:v>Δtпов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13210604372598989"/>
                  <c:y val="0.3698139957126146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Δt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пов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+ 5E-05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- 0,0038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+ 0,1605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+ 0,0059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'd5L5x1-V15-Vp4-a50-I100-b50'!$C$5:$C$29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'd5L5x1-V15-Vp4-a50-I100-b50'!$X$5:$X$29</c:f>
              <c:numCache>
                <c:formatCode>0.00</c:formatCode>
                <c:ptCount val="25"/>
                <c:pt idx="0">
                  <c:v>0</c:v>
                </c:pt>
                <c:pt idx="1">
                  <c:v>1.3000000000000007</c:v>
                </c:pt>
                <c:pt idx="2">
                  <c:v>1.5</c:v>
                </c:pt>
                <c:pt idx="3">
                  <c:v>1.6499999999999986</c:v>
                </c:pt>
                <c:pt idx="4">
                  <c:v>1.8500000000000014</c:v>
                </c:pt>
                <c:pt idx="5">
                  <c:v>1.8999999999999986</c:v>
                </c:pt>
                <c:pt idx="6">
                  <c:v>2.3000000000000007</c:v>
                </c:pt>
                <c:pt idx="7">
                  <c:v>0</c:v>
                </c:pt>
                <c:pt idx="8">
                  <c:v>-0.14999999999999858</c:v>
                </c:pt>
                <c:pt idx="9">
                  <c:v>1.8500000000000014</c:v>
                </c:pt>
                <c:pt idx="10">
                  <c:v>2.5</c:v>
                </c:pt>
                <c:pt idx="11">
                  <c:v>2.6499999999999986</c:v>
                </c:pt>
                <c:pt idx="12">
                  <c:v>2.8000000000000007</c:v>
                </c:pt>
                <c:pt idx="13">
                  <c:v>2.8999999999999986</c:v>
                </c:pt>
                <c:pt idx="14">
                  <c:v>3.25</c:v>
                </c:pt>
                <c:pt idx="15">
                  <c:v>3.3000000000000007</c:v>
                </c:pt>
                <c:pt idx="16">
                  <c:v>3.3999999999999986</c:v>
                </c:pt>
                <c:pt idx="17">
                  <c:v>3.5</c:v>
                </c:pt>
                <c:pt idx="18">
                  <c:v>3.5500000000000007</c:v>
                </c:pt>
                <c:pt idx="19">
                  <c:v>3.5500000000000007</c:v>
                </c:pt>
                <c:pt idx="20">
                  <c:v>3.6999999999999993</c:v>
                </c:pt>
                <c:pt idx="21">
                  <c:v>3.6499999999999986</c:v>
                </c:pt>
                <c:pt idx="22">
                  <c:v>2.6499999999999986</c:v>
                </c:pt>
                <c:pt idx="23">
                  <c:v>3</c:v>
                </c:pt>
                <c:pt idx="24">
                  <c:v>3.3000000000000007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'd5L5x1-V15-Vp4-a50-I100-b50'!$Y$4</c:f>
              <c:strCache>
                <c:ptCount val="1"/>
                <c:pt idx="0">
                  <c:v>Δtбак. ср.,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6510918693237234"/>
                  <c:y val="0.1458864312115315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</a:rPr>
                      <a:t>бак.ср.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-2E-06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+ 0,0042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+ 0,0454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'd5L5x1-V15-Vp4-a50-I100-b50'!$C$5:$C$29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'd5L5x1-V15-Vp4-a50-I100-b50'!$Y$5:$Y$29</c:f>
              <c:numCache>
                <c:formatCode>0.00</c:formatCode>
                <c:ptCount val="25"/>
                <c:pt idx="0">
                  <c:v>0</c:v>
                </c:pt>
                <c:pt idx="1">
                  <c:v>3.3333333333334991E-2</c:v>
                </c:pt>
                <c:pt idx="2">
                  <c:v>5.0000000000000711E-2</c:v>
                </c:pt>
                <c:pt idx="3">
                  <c:v>8.3333333333333925E-2</c:v>
                </c:pt>
                <c:pt idx="4">
                  <c:v>0.13333333333333286</c:v>
                </c:pt>
                <c:pt idx="5">
                  <c:v>0.16666666666666785</c:v>
                </c:pt>
                <c:pt idx="6">
                  <c:v>0.18333333333333357</c:v>
                </c:pt>
                <c:pt idx="7">
                  <c:v>0.23333333333333428</c:v>
                </c:pt>
                <c:pt idx="8">
                  <c:v>0.26666666666666572</c:v>
                </c:pt>
                <c:pt idx="9">
                  <c:v>0.28333333333333499</c:v>
                </c:pt>
                <c:pt idx="10">
                  <c:v>0.33333333333333393</c:v>
                </c:pt>
                <c:pt idx="11">
                  <c:v>0.34999999999999964</c:v>
                </c:pt>
                <c:pt idx="12">
                  <c:v>0.41666666666666785</c:v>
                </c:pt>
                <c:pt idx="13">
                  <c:v>0.43333333333333357</c:v>
                </c:pt>
                <c:pt idx="14">
                  <c:v>0.55000000000000249</c:v>
                </c:pt>
                <c:pt idx="15">
                  <c:v>0.58333333333333393</c:v>
                </c:pt>
                <c:pt idx="16">
                  <c:v>0.70000000000000107</c:v>
                </c:pt>
                <c:pt idx="17">
                  <c:v>0.73333333333333428</c:v>
                </c:pt>
                <c:pt idx="18">
                  <c:v>0.78333333333333499</c:v>
                </c:pt>
                <c:pt idx="19">
                  <c:v>0.83333333333333393</c:v>
                </c:pt>
                <c:pt idx="20">
                  <c:v>0.86666666666666714</c:v>
                </c:pt>
                <c:pt idx="21">
                  <c:v>0.91666666666666785</c:v>
                </c:pt>
                <c:pt idx="22">
                  <c:v>0.96666666666666856</c:v>
                </c:pt>
                <c:pt idx="23">
                  <c:v>1</c:v>
                </c:pt>
                <c:pt idx="24">
                  <c:v>1.0500000000000025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766496"/>
        <c:axId val="496763360"/>
      </c:scatterChart>
      <c:valAx>
        <c:axId val="496766496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4111542723826205"/>
              <c:y val="0.7064206478396853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96763360"/>
        <c:crosses val="autoZero"/>
        <c:crossBetween val="midCat"/>
        <c:majorUnit val="10"/>
      </c:valAx>
      <c:valAx>
        <c:axId val="496763360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840653251676872E-2"/>
              <c:y val="0.1022313978991389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9676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80931175269757949"/>
          <c:y val="0.28185549993202458"/>
          <c:w val="0.18816527200706168"/>
          <c:h val="0.217476376040735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</a:t>
            </a:r>
            <a:r>
              <a:rPr lang="el-GR" b="1">
                <a:latin typeface="Times New Roman" panose="02020603050405020304" pitchFamily="18" charset="0"/>
                <a:cs typeface="Times New Roman" panose="02020603050405020304" pitchFamily="18" charset="0"/>
              </a:rPr>
              <a:t>η</a:t>
            </a:r>
            <a:r>
              <a:rPr lang="uk-UA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ск</a:t>
            </a: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 сонячного колектора впродовж</a:t>
            </a:r>
            <a:r>
              <a:rPr lang="uk-UA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експерименту</a:t>
            </a:r>
            <a:endParaRPr lang="uk-UA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5346795596440419"/>
          <c:y val="2.574921601747216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913212268876111"/>
          <c:y val="0.10141733685478768"/>
          <c:w val="0.82494681260939273"/>
          <c:h val="0.715261977259067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'd5L5x1-V15-Vp4-a50-I100-b50'!$Q$4</c:f>
              <c:strCache>
                <c:ptCount val="1"/>
                <c:pt idx="0">
                  <c:v>ηск (за соняч-ним колек-тором)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0.20452553569585777"/>
                  <c:y val="0.7854227600837789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4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l-GR" sz="1400" b="0" i="0" baseline="0">
                        <a:effectLst/>
                      </a:rPr>
                      <a:t>η</a:t>
                    </a:r>
                    <a:r>
                      <a:rPr lang="uk-UA" sz="1400" b="0" i="0" baseline="-25000">
                        <a:effectLst/>
                      </a:rPr>
                      <a:t>ск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1E-07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- 9E-05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+ 0,0129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- 0,0089</a:t>
                    </a:r>
                    <a:endParaRPr lang="en-US" sz="1400" b="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'd5L5x1-V15-Vp4-a50-I100-b50'!$C$5:$C$29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'd5L5x1-V15-Vp4-a50-I100-b50'!$Q$5:$Q$29</c:f>
              <c:numCache>
                <c:formatCode>0.00</c:formatCode>
                <c:ptCount val="25"/>
                <c:pt idx="0">
                  <c:v>1.4558339038584394</c:v>
                </c:pt>
                <c:pt idx="1">
                  <c:v>1.3964121118642177</c:v>
                </c:pt>
                <c:pt idx="2">
                  <c:v>1.5152556958526611</c:v>
                </c:pt>
                <c:pt idx="3">
                  <c:v>1.7826537598266607</c:v>
                </c:pt>
                <c:pt idx="4">
                  <c:v>2.1391845117919925</c:v>
                </c:pt>
                <c:pt idx="5">
                  <c:v>2.2580280957804364</c:v>
                </c:pt>
                <c:pt idx="6">
                  <c:v>2.1688954077891021</c:v>
                </c:pt>
                <c:pt idx="7">
                  <c:v>2.3174498877746568</c:v>
                </c:pt>
                <c:pt idx="8">
                  <c:v>2.2580280957804364</c:v>
                </c:pt>
                <c:pt idx="9">
                  <c:v>2.0203409278035469</c:v>
                </c:pt>
                <c:pt idx="10">
                  <c:v>1.9312082398122148</c:v>
                </c:pt>
                <c:pt idx="11">
                  <c:v>1.9609191358093263</c:v>
                </c:pt>
                <c:pt idx="12">
                  <c:v>1.7826537598266596</c:v>
                </c:pt>
                <c:pt idx="13">
                  <c:v>1.7529428638295481</c:v>
                </c:pt>
                <c:pt idx="14">
                  <c:v>1.723231967832437</c:v>
                </c:pt>
                <c:pt idx="15">
                  <c:v>1.723231967832437</c:v>
                </c:pt>
                <c:pt idx="16">
                  <c:v>1.6935210718353253</c:v>
                </c:pt>
                <c:pt idx="17">
                  <c:v>1.5449665918497704</c:v>
                </c:pt>
                <c:pt idx="18">
                  <c:v>1.6638101758382162</c:v>
                </c:pt>
                <c:pt idx="19">
                  <c:v>1.6935210718353275</c:v>
                </c:pt>
                <c:pt idx="20">
                  <c:v>1.6638101758382162</c:v>
                </c:pt>
                <c:pt idx="21">
                  <c:v>1.6935210718353275</c:v>
                </c:pt>
                <c:pt idx="22">
                  <c:v>1.6935210718353253</c:v>
                </c:pt>
                <c:pt idx="23">
                  <c:v>1.6935210718353253</c:v>
                </c:pt>
                <c:pt idx="24">
                  <c:v>1.6638101758382162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764536"/>
        <c:axId val="496763752"/>
      </c:scatterChart>
      <c:valAx>
        <c:axId val="496764536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307517974009258"/>
              <c:y val="0.831250789456770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96763752"/>
        <c:crosses val="autoZero"/>
        <c:crossBetween val="midCat"/>
        <c:majorUnit val="10"/>
      </c:valAx>
      <c:valAx>
        <c:axId val="496763752"/>
        <c:scaling>
          <c:orientation val="minMax"/>
          <c:max val="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ск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6096496860861493E-2"/>
              <c:y val="6.2381555444024586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96764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Миттєва потужність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ск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Вт/м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</a:p>
        </c:rich>
      </c:tx>
      <c:layout>
        <c:manualLayout>
          <c:xMode val="edge"/>
          <c:yMode val="edge"/>
          <c:x val="0.38236451469190358"/>
          <c:y val="3.898738589223376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73671508897137"/>
          <c:y val="0.10906787034652685"/>
          <c:w val="0.82330500918219474"/>
          <c:h val="0.731240506443990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'd5L5x1-V15-Vp4-a50-I100-b50'!$M$4</c:f>
              <c:strCache>
                <c:ptCount val="1"/>
                <c:pt idx="0">
                  <c:v>Миттєва потуж-ність СК Qск,  Вт/м2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0.1940667440630964"/>
                  <c:y val="0.7932604969376723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Q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ск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4E-05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- 0,0257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+ 3,8705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- 2,6813</a:t>
                    </a:r>
                    <a:endParaRPr lang="en-US" sz="1400" b="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'd5L5x1-V15-Vp4-a50-I100-b50'!$C$5:$C$29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'd5L5x1-V15-Vp4-a50-I100-b50'!$M$5:$M$29</c:f>
              <c:numCache>
                <c:formatCode>0</c:formatCode>
                <c:ptCount val="25"/>
                <c:pt idx="0">
                  <c:v>0</c:v>
                </c:pt>
                <c:pt idx="1">
                  <c:v>11.630555555556132</c:v>
                </c:pt>
                <c:pt idx="2">
                  <c:v>17.445833333333574</c:v>
                </c:pt>
                <c:pt idx="3">
                  <c:v>29.076388888889088</c:v>
                </c:pt>
                <c:pt idx="4">
                  <c:v>46.522222222222041</c:v>
                </c:pt>
                <c:pt idx="5">
                  <c:v>58.152777777778176</c:v>
                </c:pt>
                <c:pt idx="6">
                  <c:v>63.96805555555563</c:v>
                </c:pt>
                <c:pt idx="7">
                  <c:v>81.413888888889204</c:v>
                </c:pt>
                <c:pt idx="8">
                  <c:v>93.044444444444082</c:v>
                </c:pt>
                <c:pt idx="9">
                  <c:v>98.8597222222228</c:v>
                </c:pt>
                <c:pt idx="10">
                  <c:v>116.30555555555574</c:v>
                </c:pt>
                <c:pt idx="11">
                  <c:v>122.1208333333332</c:v>
                </c:pt>
                <c:pt idx="12">
                  <c:v>145.3819444444448</c:v>
                </c:pt>
                <c:pt idx="13">
                  <c:v>151.19722222222225</c:v>
                </c:pt>
                <c:pt idx="14">
                  <c:v>191.90416666666749</c:v>
                </c:pt>
                <c:pt idx="15">
                  <c:v>203.53472222222237</c:v>
                </c:pt>
                <c:pt idx="16">
                  <c:v>244.24166666666699</c:v>
                </c:pt>
                <c:pt idx="17">
                  <c:v>255.87222222222246</c:v>
                </c:pt>
                <c:pt idx="18">
                  <c:v>273.3180555555561</c:v>
                </c:pt>
                <c:pt idx="19">
                  <c:v>290.76388888888897</c:v>
                </c:pt>
                <c:pt idx="20">
                  <c:v>302.3944444444445</c:v>
                </c:pt>
                <c:pt idx="21">
                  <c:v>319.84027777777811</c:v>
                </c:pt>
                <c:pt idx="22">
                  <c:v>337.28611111111167</c:v>
                </c:pt>
                <c:pt idx="23">
                  <c:v>348.91666666666663</c:v>
                </c:pt>
                <c:pt idx="24">
                  <c:v>366.36250000000075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765320"/>
        <c:axId val="496766104"/>
      </c:scatterChart>
      <c:valAx>
        <c:axId val="496765320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5042312850299149"/>
              <c:y val="0.8536886896368656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96766104"/>
        <c:crosses val="autoZero"/>
        <c:crossBetween val="midCat"/>
        <c:majorUnit val="10"/>
      </c:valAx>
      <c:valAx>
        <c:axId val="496766104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ск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Вт/м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7.9907385474749636E-3"/>
              <c:y val="4.396751516416549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96765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Питома теплова потужність ССТ </a:t>
            </a:r>
            <a:r>
              <a:rPr lang="en-US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uk-UA" sz="1400" b="1" i="0" baseline="-25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 Дж/м</a:t>
            </a:r>
            <a:r>
              <a:rPr lang="uk-UA" sz="1400" b="1" i="0" baseline="30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 що 5 хвилин</a:t>
            </a:r>
            <a:endParaRPr lang="uk-UA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932669533536873"/>
          <c:y val="2.082658889760712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17594025864589"/>
          <c:y val="0.11442927587260812"/>
          <c:w val="0.80821608698092473"/>
          <c:h val="0.67620876436636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'd5L5x1-V15-Vp4-a50-I100-b50'!$N$4</c:f>
              <c:strCache>
                <c:ptCount val="1"/>
                <c:pt idx="0">
                  <c:v>Накопичення тепла ССТ Qсст, кДж/м2, що 5 хв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'd5L5x1-V15-Vp4-a50-I100-b50'!$C$5:$C$29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'd5L5x1-V15-Vp4-a50-I100-b50'!$N$5:$N$29</c:f>
              <c:numCache>
                <c:formatCode>0.00</c:formatCode>
                <c:ptCount val="25"/>
                <c:pt idx="0">
                  <c:v>0</c:v>
                </c:pt>
                <c:pt idx="1">
                  <c:v>10.467500000000522</c:v>
                </c:pt>
                <c:pt idx="2">
                  <c:v>5.2337499999997021</c:v>
                </c:pt>
                <c:pt idx="3">
                  <c:v>10.467499999999962</c:v>
                </c:pt>
                <c:pt idx="4">
                  <c:v>15.701249999999666</c:v>
                </c:pt>
                <c:pt idx="5">
                  <c:v>10.467500000000522</c:v>
                </c:pt>
                <c:pt idx="6">
                  <c:v>5.2337499999997021</c:v>
                </c:pt>
                <c:pt idx="7">
                  <c:v>15.701250000000224</c:v>
                </c:pt>
                <c:pt idx="8">
                  <c:v>10.467499999999404</c:v>
                </c:pt>
                <c:pt idx="9">
                  <c:v>5.2337500000008186</c:v>
                </c:pt>
                <c:pt idx="10">
                  <c:v>15.701249999999666</c:v>
                </c:pt>
                <c:pt idx="11">
                  <c:v>5.2337499999997021</c:v>
                </c:pt>
                <c:pt idx="12">
                  <c:v>20.935000000000485</c:v>
                </c:pt>
                <c:pt idx="13">
                  <c:v>5.2337499999997021</c:v>
                </c:pt>
                <c:pt idx="14">
                  <c:v>36.636250000000707</c:v>
                </c:pt>
                <c:pt idx="15">
                  <c:v>10.467499999999404</c:v>
                </c:pt>
                <c:pt idx="16">
                  <c:v>36.636250000000153</c:v>
                </c:pt>
                <c:pt idx="17">
                  <c:v>10.467499999999962</c:v>
                </c:pt>
                <c:pt idx="18">
                  <c:v>15.701250000000224</c:v>
                </c:pt>
                <c:pt idx="19">
                  <c:v>15.701249999999666</c:v>
                </c:pt>
                <c:pt idx="20">
                  <c:v>10.467499999999962</c:v>
                </c:pt>
                <c:pt idx="21">
                  <c:v>15.701250000000224</c:v>
                </c:pt>
                <c:pt idx="22">
                  <c:v>15.701250000000224</c:v>
                </c:pt>
                <c:pt idx="23">
                  <c:v>10.467499999999404</c:v>
                </c:pt>
                <c:pt idx="24">
                  <c:v>15.701250000000783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302832"/>
        <c:axId val="646306360"/>
      </c:barChart>
      <c:catAx>
        <c:axId val="64630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395414408152164"/>
              <c:y val="0.7960795852560690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646306360"/>
        <c:crosses val="autoZero"/>
        <c:auto val="1"/>
        <c:lblAlgn val="ctr"/>
        <c:lblOffset val="100"/>
        <c:noMultiLvlLbl val="0"/>
      </c:catAx>
      <c:valAx>
        <c:axId val="646306360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Дж/м</a:t>
                </a:r>
                <a:r>
                  <a:rPr lang="uk-UA" sz="1400" b="0" i="0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8.5851275946937991E-3"/>
              <c:y val="3.8337430292255836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646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</a:t>
            </a:r>
            <a:r>
              <a:rPr lang="el-GR" b="1">
                <a:latin typeface="Times New Roman" panose="02020603050405020304" pitchFamily="18" charset="0"/>
                <a:cs typeface="Times New Roman" panose="02020603050405020304" pitchFamily="18" charset="0"/>
              </a:rPr>
              <a:t>η</a:t>
            </a:r>
            <a:r>
              <a:rPr lang="uk-UA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ск</a:t>
            </a: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 сонячного колектора впродовж</a:t>
            </a:r>
            <a:r>
              <a:rPr lang="uk-UA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експерименту</a:t>
            </a:r>
            <a:endParaRPr lang="uk-UA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5346795596440419"/>
          <c:y val="2.574921601747216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913212268876111"/>
          <c:y val="0.10141733685478768"/>
          <c:w val="0.82494681260939273"/>
          <c:h val="0.715261977259067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'd5L5x1-V15-Vp4-a50-I500-b90'!$Q$4</c:f>
              <c:strCache>
                <c:ptCount val="1"/>
                <c:pt idx="0">
                  <c:v>ηск (за соняч-ним колек-тором)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20452553569585777"/>
                  <c:y val="0.7854227600837789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4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l-GR" sz="1400" b="0" i="0" baseline="0">
                        <a:effectLst/>
                      </a:rPr>
                      <a:t>η</a:t>
                    </a:r>
                    <a:r>
                      <a:rPr lang="uk-UA" sz="1400" b="0" i="0" baseline="-25000">
                        <a:effectLst/>
                      </a:rPr>
                      <a:t>ск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1E-07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- 9E-05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+ 0,0129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- 0,0089</a:t>
                    </a:r>
                    <a:endParaRPr lang="en-US" sz="1400" b="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'd5L5x1-V15-Vp4-a50-I500-b90'!$C$5:$C$29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'd5L5x1-V15-Vp4-a50-I500-b90'!$Q$5:$Q$29</c:f>
              <c:numCache>
                <c:formatCode>0.00</c:formatCode>
                <c:ptCount val="25"/>
                <c:pt idx="0">
                  <c:v>0.13629640301183102</c:v>
                </c:pt>
                <c:pt idx="1">
                  <c:v>0.12678735163891255</c:v>
                </c:pt>
                <c:pt idx="2">
                  <c:v>0.17116292471253203</c:v>
                </c:pt>
                <c:pt idx="3">
                  <c:v>0.25040501948685223</c:v>
                </c:pt>
                <c:pt idx="4">
                  <c:v>0.3296471142611726</c:v>
                </c:pt>
                <c:pt idx="5">
                  <c:v>0.41522857661743839</c:v>
                </c:pt>
                <c:pt idx="6">
                  <c:v>0.49447067139175899</c:v>
                </c:pt>
                <c:pt idx="7">
                  <c:v>0.59273086891191606</c:v>
                </c:pt>
                <c:pt idx="8">
                  <c:v>0.70050011780499177</c:v>
                </c:pt>
                <c:pt idx="9">
                  <c:v>0.75121505846055703</c:v>
                </c:pt>
                <c:pt idx="10">
                  <c:v>0.75121505846055703</c:v>
                </c:pt>
                <c:pt idx="11">
                  <c:v>0.74804537466958398</c:v>
                </c:pt>
                <c:pt idx="12">
                  <c:v>0.72585758813277435</c:v>
                </c:pt>
                <c:pt idx="13">
                  <c:v>0.70050011780499188</c:v>
                </c:pt>
                <c:pt idx="14">
                  <c:v>0.6592942285223452</c:v>
                </c:pt>
                <c:pt idx="15">
                  <c:v>0.62442770682164417</c:v>
                </c:pt>
                <c:pt idx="16">
                  <c:v>0.60540960407580746</c:v>
                </c:pt>
                <c:pt idx="17">
                  <c:v>0.53884624446537832</c:v>
                </c:pt>
                <c:pt idx="18">
                  <c:v>0.46911320106397658</c:v>
                </c:pt>
                <c:pt idx="19">
                  <c:v>0.42790731178132985</c:v>
                </c:pt>
                <c:pt idx="20">
                  <c:v>0.37402268733479199</c:v>
                </c:pt>
                <c:pt idx="21">
                  <c:v>0.34549553321603665</c:v>
                </c:pt>
                <c:pt idx="22">
                  <c:v>0.29478059256047162</c:v>
                </c:pt>
                <c:pt idx="23">
                  <c:v>0.26942312223268916</c:v>
                </c:pt>
                <c:pt idx="24">
                  <c:v>0.25040501948685223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749376"/>
        <c:axId val="602746240"/>
      </c:scatterChart>
      <c:valAx>
        <c:axId val="602749376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307517974009258"/>
              <c:y val="0.831250789456770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602746240"/>
        <c:crosses val="autoZero"/>
        <c:crossBetween val="midCat"/>
        <c:majorUnit val="10"/>
      </c:valAx>
      <c:valAx>
        <c:axId val="602746240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ск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6096496860861493E-2"/>
              <c:y val="6.2381555444024586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60274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ККД ССТ </a:t>
            </a:r>
            <a:r>
              <a:rPr lang="el-GR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η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 в цілому (що 5 хвилин)</a:t>
            </a:r>
          </a:p>
        </c:rich>
      </c:tx>
      <c:layout>
        <c:manualLayout>
          <c:xMode val="edge"/>
          <c:yMode val="edge"/>
          <c:x val="0.38457240904941487"/>
          <c:y val="3.504179723031842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4340443351794091E-2"/>
          <c:y val="0.11053502662164884"/>
          <c:w val="0.8949297755084048"/>
          <c:h val="0.727625214642504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'd5L5x1-V15-Vp4-a50-I100-b50'!$R$4</c:f>
              <c:strCache>
                <c:ptCount val="1"/>
                <c:pt idx="0">
                  <c:v>ηсст в цілому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invertIfNegative val="0"/>
          <c:cat>
            <c:numRef>
              <c:f>'d5L5x1-V15-Vp4-a50-I100-b50'!$C$5:$C$29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'd5L5x1-V15-Vp4-a50-I100-b50'!$R$5:$R$29</c:f>
              <c:numCache>
                <c:formatCode>0.00</c:formatCode>
                <c:ptCount val="25"/>
                <c:pt idx="0" formatCode="General">
                  <c:v>0</c:v>
                </c:pt>
                <c:pt idx="1">
                  <c:v>0.34891666666668408</c:v>
                </c:pt>
                <c:pt idx="2">
                  <c:v>0.17445833333332339</c:v>
                </c:pt>
                <c:pt idx="3">
                  <c:v>0.34891666666666538</c:v>
                </c:pt>
                <c:pt idx="4">
                  <c:v>0.52337499999998882</c:v>
                </c:pt>
                <c:pt idx="5">
                  <c:v>0.34891666666668408</c:v>
                </c:pt>
                <c:pt idx="6">
                  <c:v>0.17445833333332339</c:v>
                </c:pt>
                <c:pt idx="7">
                  <c:v>0.52337500000000747</c:v>
                </c:pt>
                <c:pt idx="8">
                  <c:v>0.34891666666664678</c:v>
                </c:pt>
                <c:pt idx="9">
                  <c:v>0.17445833333336061</c:v>
                </c:pt>
                <c:pt idx="10">
                  <c:v>0.52337499999998882</c:v>
                </c:pt>
                <c:pt idx="11">
                  <c:v>0.17445833333332339</c:v>
                </c:pt>
                <c:pt idx="12">
                  <c:v>0.69783333333334951</c:v>
                </c:pt>
                <c:pt idx="13">
                  <c:v>0.17445833333332339</c:v>
                </c:pt>
                <c:pt idx="14">
                  <c:v>1.2212083333333568</c:v>
                </c:pt>
                <c:pt idx="15">
                  <c:v>0.34891666666664678</c:v>
                </c:pt>
                <c:pt idx="16">
                  <c:v>1.2212083333333383</c:v>
                </c:pt>
                <c:pt idx="17">
                  <c:v>0.34891666666666538</c:v>
                </c:pt>
                <c:pt idx="18">
                  <c:v>0.52337500000000747</c:v>
                </c:pt>
                <c:pt idx="19">
                  <c:v>0.52337499999998882</c:v>
                </c:pt>
                <c:pt idx="20">
                  <c:v>0.34891666666666538</c:v>
                </c:pt>
                <c:pt idx="21">
                  <c:v>0.52337500000000747</c:v>
                </c:pt>
                <c:pt idx="22">
                  <c:v>0.52337500000000747</c:v>
                </c:pt>
                <c:pt idx="23">
                  <c:v>0.34891666666664678</c:v>
                </c:pt>
                <c:pt idx="24">
                  <c:v>0.52337500000002612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6299696"/>
        <c:axId val="646304400"/>
      </c:barChart>
      <c:catAx>
        <c:axId val="64629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5466312780149742"/>
              <c:y val="0.8537004965634207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646304400"/>
        <c:crosses val="autoZero"/>
        <c:auto val="1"/>
        <c:lblAlgn val="ctr"/>
        <c:lblOffset val="100"/>
        <c:noMultiLvlLbl val="1"/>
      </c:catAx>
      <c:valAx>
        <c:axId val="64630440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478590528882705E-2"/>
              <c:y val="4.33258252527194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64629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Накопичення тепла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кДж/м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баком акумулятором</a:t>
            </a:r>
            <a:r>
              <a:rPr lang="uk-UA" sz="1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впродовж експерименту</a:t>
            </a:r>
            <a:endParaRPr lang="uk-UA" sz="14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4154406236031256"/>
          <c:y val="9.096501139703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615420613312418"/>
          <c:y val="0.15199416687666148"/>
          <c:w val="0.83046697688115267"/>
          <c:h val="0.665710834949904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'd5L5x1-V15-Vp4-a50-I100-b50'!$P$4</c:f>
              <c:strCache>
                <c:ptCount val="1"/>
                <c:pt idx="0">
                  <c:v>Q, кДж/м2, кількість ви-промінюван-ня, що надхо-дила з нако-пиченням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53432509696954433"/>
                  <c:y val="0.7104592014195463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Q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сст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-3E-14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- 9E-13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+ 90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- 90</a:t>
                    </a:r>
                    <a:endParaRPr lang="en-US" sz="1400" b="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cat>
            <c:numRef>
              <c:f>'d5L5x1-V15-Vp4-a50-I100-b50'!$C$5:$C$29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'd5L5x1-V15-Vp4-a50-I100-b50'!$P$5:$P$29</c:f>
              <c:numCache>
                <c:formatCode>0</c:formatCode>
                <c:ptCount val="2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307536"/>
        <c:axId val="646305576"/>
      </c:barChart>
      <c:catAx>
        <c:axId val="64630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579942695179908"/>
              <c:y val="0.853213786570542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646305576"/>
        <c:crosses val="autoZero"/>
        <c:auto val="1"/>
        <c:lblAlgn val="ctr"/>
        <c:lblOffset val="100"/>
        <c:noMultiLvlLbl val="0"/>
      </c:catAx>
      <c:valAx>
        <c:axId val="646305576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кДж/м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5210782222892647E-3"/>
              <c:y val="7.942541381529053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22225"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64630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ККД ССТ </a:t>
            </a:r>
            <a:r>
              <a:rPr lang="el-GR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η</a:t>
            </a:r>
            <a:r>
              <a:rPr lang="uk-UA" sz="1400" b="1" i="0" u="none" strike="noStrike" baseline="-25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в цілому (за накопиченням теплової енергї в баку акумуляторі)</a:t>
            </a:r>
            <a:endParaRPr lang="uk-UA" sz="14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6636324263228425"/>
          <c:y val="5.527721204632060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8965930538873801E-2"/>
          <c:y val="0.15623852062542198"/>
          <c:w val="0.87689225720062847"/>
          <c:h val="0.683268336273649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'd5L5x1-V15-Vp4-a50-I100-b50'!$S$4</c:f>
              <c:strCache>
                <c:ptCount val="1"/>
                <c:pt idx="0">
                  <c:v>ηсст       (за накопи-ченням)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invertIfNegative val="0"/>
          <c:cat>
            <c:numRef>
              <c:f>'d5L5x1-V15-Vp4-a50-I100-b50'!$C$5:$C$29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'd5L5x1-V15-Vp4-a50-I100-b50'!$S$5:$S$29</c:f>
              <c:numCache>
                <c:formatCode>0.00</c:formatCode>
                <c:ptCount val="25"/>
                <c:pt idx="0" formatCode="General">
                  <c:v>0</c:v>
                </c:pt>
                <c:pt idx="1">
                  <c:v>0.34891666666668403</c:v>
                </c:pt>
                <c:pt idx="2">
                  <c:v>0.26168750000000374</c:v>
                </c:pt>
                <c:pt idx="3">
                  <c:v>0.29076388888889099</c:v>
                </c:pt>
                <c:pt idx="4">
                  <c:v>0.34891666666666538</c:v>
                </c:pt>
                <c:pt idx="5">
                  <c:v>0.34891666666666915</c:v>
                </c:pt>
                <c:pt idx="6">
                  <c:v>0.31984027777777818</c:v>
                </c:pt>
                <c:pt idx="7">
                  <c:v>0.34891666666666815</c:v>
                </c:pt>
                <c:pt idx="8">
                  <c:v>0.34891666666666538</c:v>
                </c:pt>
                <c:pt idx="9">
                  <c:v>0.32953240740740941</c:v>
                </c:pt>
                <c:pt idx="10">
                  <c:v>0.34891666666666726</c:v>
                </c:pt>
                <c:pt idx="11">
                  <c:v>0.33305681818181787</c:v>
                </c:pt>
                <c:pt idx="12">
                  <c:v>0.36345486111111214</c:v>
                </c:pt>
                <c:pt idx="13">
                  <c:v>0.34891666666666687</c:v>
                </c:pt>
                <c:pt idx="14">
                  <c:v>0.41122321428571618</c:v>
                </c:pt>
                <c:pt idx="15">
                  <c:v>0.40706944444444482</c:v>
                </c:pt>
                <c:pt idx="16">
                  <c:v>0.45795312500000074</c:v>
                </c:pt>
                <c:pt idx="17">
                  <c:v>0.45153921568627514</c:v>
                </c:pt>
                <c:pt idx="18">
                  <c:v>0.45553009259259364</c:v>
                </c:pt>
                <c:pt idx="19">
                  <c:v>0.45910087719298276</c:v>
                </c:pt>
                <c:pt idx="20">
                  <c:v>0.45359166666666689</c:v>
                </c:pt>
                <c:pt idx="21">
                  <c:v>0.45691468253968315</c:v>
                </c:pt>
                <c:pt idx="22">
                  <c:v>0.45993560606060702</c:v>
                </c:pt>
                <c:pt idx="23">
                  <c:v>0.45510869565217399</c:v>
                </c:pt>
                <c:pt idx="24">
                  <c:v>0.45795312500000107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6298520"/>
        <c:axId val="646303224"/>
      </c:barChart>
      <c:catAx>
        <c:axId val="646298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482279775662703"/>
              <c:y val="0.8462302854078270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646303224"/>
        <c:crosses val="autoZero"/>
        <c:auto val="1"/>
        <c:lblAlgn val="ctr"/>
        <c:lblOffset val="100"/>
        <c:noMultiLvlLbl val="0"/>
      </c:catAx>
      <c:valAx>
        <c:axId val="646303224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9029714666530478E-2"/>
              <c:y val="5.6464348277060816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646298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коефіцієнта тепловтрат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K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к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Вт/(м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К),</a:t>
            </a:r>
            <a:r>
              <a:rPr lang="uk-UA" sz="1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сонячного колектора впродовж експерименту</a:t>
            </a:r>
            <a:endParaRPr lang="uk-UA" sz="14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5416202339624843"/>
          <c:y val="3.651767875639413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0863599677159"/>
          <c:y val="0.1459162622607946"/>
          <c:w val="0.83319468469593538"/>
          <c:h val="0.692799802903981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'd5L5x1-V15-Vp4-a50-I100-b50'!$AC$4</c:f>
              <c:strCache>
                <c:ptCount val="1"/>
                <c:pt idx="0">
                  <c:v>Kк', Вт/(м2К)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8.3892150574769356E-2"/>
                  <c:y val="0.745303294234095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uk-UA"/>
                </a:p>
              </c:txPr>
            </c:trendlineLbl>
          </c:trendline>
          <c:xVal>
            <c:numRef>
              <c:f>'d5L5x1-V15-Vp4-a50-I100-b50'!$C$5:$C$29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'd5L5x1-V15-Vp4-a50-I100-b50'!$AC$5:$AC$29</c:f>
              <c:numCache>
                <c:formatCode>0.000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0.18677573278798043</c:v>
                </c:pt>
                <c:pt idx="5">
                  <c:v>1.7774024024024566</c:v>
                </c:pt>
                <c:pt idx="6">
                  <c:v>2.6905043341213655</c:v>
                </c:pt>
                <c:pt idx="7">
                  <c:v>8.1828963795256655</c:v>
                </c:pt>
                <c:pt idx="8">
                  <c:v>11.718157181571723</c:v>
                </c:pt>
                <c:pt idx="9">
                  <c:v>9.6178075396826408</c:v>
                </c:pt>
                <c:pt idx="10">
                  <c:v>12.188983855650552</c:v>
                </c:pt>
                <c:pt idx="11">
                  <c:v>13.649705014749241</c:v>
                </c:pt>
                <c:pt idx="12">
                  <c:v>19.120370370370438</c:v>
                </c:pt>
                <c:pt idx="13">
                  <c:v>21.029152915291547</c:v>
                </c:pt>
                <c:pt idx="14">
                  <c:v>29.980442176870927</c:v>
                </c:pt>
                <c:pt idx="15">
                  <c:v>33.730791962174976</c:v>
                </c:pt>
                <c:pt idx="16">
                  <c:v>43.789377289377384</c:v>
                </c:pt>
                <c:pt idx="17">
                  <c:v>50.207671957672027</c:v>
                </c:pt>
                <c:pt idx="18">
                  <c:v>56.374828532236066</c:v>
                </c:pt>
                <c:pt idx="19">
                  <c:v>63.016381766381755</c:v>
                </c:pt>
                <c:pt idx="20">
                  <c:v>65.998575498575534</c:v>
                </c:pt>
                <c:pt idx="21">
                  <c:v>73.29074074074083</c:v>
                </c:pt>
                <c:pt idx="22">
                  <c:v>102.55653021442522</c:v>
                </c:pt>
                <c:pt idx="23">
                  <c:v>96.481481481481509</c:v>
                </c:pt>
                <c:pt idx="24">
                  <c:v>94.518382352941344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303616"/>
        <c:axId val="646308712"/>
      </c:scatterChart>
      <c:valAx>
        <c:axId val="646303616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569667849136763"/>
              <c:y val="0.8536602096707345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646308712"/>
        <c:crosses val="autoZero"/>
        <c:crossBetween val="midCat"/>
        <c:majorUnit val="10"/>
      </c:valAx>
      <c:valAx>
        <c:axId val="646308712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Вт/(м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К)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6.7319189029117453E-3"/>
              <c:y val="7.0038796852792573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64630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розрахункової інтенсивності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I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ск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Вт/м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сонячного колектора впродовж експерименту</a:t>
            </a:r>
          </a:p>
        </c:rich>
      </c:tx>
      <c:layout>
        <c:manualLayout>
          <c:xMode val="edge"/>
          <c:yMode val="edge"/>
          <c:x val="0.17783594312008602"/>
          <c:y val="4.39585492801874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11799330796509"/>
          <c:y val="0.15820194802586102"/>
          <c:w val="0.85104536239641304"/>
          <c:h val="0.679288014233619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'd5L5x1-V15-Vp4-a50-I100-b50'!$AD$4</c:f>
              <c:strCache>
                <c:ptCount val="1"/>
                <c:pt idx="0">
                  <c:v>I', Вт/м2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0.27297725370965614"/>
                  <c:y val="0.743816266647714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uk-UA"/>
                </a:p>
              </c:txPr>
            </c:trendlineLbl>
          </c:trendline>
          <c:xVal>
            <c:numRef>
              <c:f>'d5L5x1-V15-Vp4-a50-I100-b50'!$C$5:$C$29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'd5L5x1-V15-Vp4-a50-I100-b50'!$AD$5:$AD$29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16.817901234568051</c:v>
                </c:pt>
                <c:pt idx="7">
                  <c:v>101.80864197530936</c:v>
                </c:pt>
                <c:pt idx="8">
                  <c:v>133.87654320987571</c:v>
                </c:pt>
                <c:pt idx="9">
                  <c:v>120.13271604938397</c:v>
                </c:pt>
                <c:pt idx="10">
                  <c:v>154.45679012345718</c:v>
                </c:pt>
                <c:pt idx="11">
                  <c:v>170.93518518518491</c:v>
                </c:pt>
                <c:pt idx="12">
                  <c:v>229.73765432098844</c:v>
                </c:pt>
                <c:pt idx="13">
                  <c:v>246.21604938271616</c:v>
                </c:pt>
                <c:pt idx="14">
                  <c:v>339.34259259259443</c:v>
                </c:pt>
                <c:pt idx="15">
                  <c:v>368.74382716049416</c:v>
                </c:pt>
                <c:pt idx="16">
                  <c:v>461.87037037037112</c:v>
                </c:pt>
                <c:pt idx="17">
                  <c:v>493.93827160493879</c:v>
                </c:pt>
                <c:pt idx="18">
                  <c:v>535.37345679012469</c:v>
                </c:pt>
                <c:pt idx="19">
                  <c:v>576.80864197530889</c:v>
                </c:pt>
                <c:pt idx="20">
                  <c:v>602.6543209876545</c:v>
                </c:pt>
                <c:pt idx="21">
                  <c:v>644.08950617284029</c:v>
                </c:pt>
                <c:pt idx="22">
                  <c:v>698.85802469135922</c:v>
                </c:pt>
                <c:pt idx="23">
                  <c:v>719.37037037037032</c:v>
                </c:pt>
                <c:pt idx="24">
                  <c:v>753.69444444444605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304008"/>
        <c:axId val="646307928"/>
      </c:scatterChart>
      <c:valAx>
        <c:axId val="646304008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5032484334022937"/>
              <c:y val="0.856041866076183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646307928"/>
        <c:crosses val="autoZero"/>
        <c:crossBetween val="midCat"/>
        <c:majorUnit val="10"/>
      </c:valAx>
      <c:valAx>
        <c:axId val="646307928"/>
        <c:scaling>
          <c:orientation val="minMax"/>
          <c:max val="8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ск</a:t>
                </a: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Вт/м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2674810295951528E-3"/>
              <c:y val="8.2811907251845354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646304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Температури теплоносія на вході і виході СК та температура оточуючого середовища впродовж експерименту</a:t>
            </a:r>
          </a:p>
        </c:rich>
      </c:tx>
      <c:layout>
        <c:manualLayout>
          <c:xMode val="edge"/>
          <c:yMode val="edge"/>
          <c:x val="0.12118171607501446"/>
          <c:y val="3.486616609674549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12239915650874"/>
          <c:y val="0.14411720010131038"/>
          <c:w val="0.75368446653038901"/>
          <c:h val="0.624978459081261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'd5L5x1-V15-Vp4-a90-I500-b50'!$D$4</c:f>
              <c:strCache>
                <c:ptCount val="1"/>
                <c:pt idx="0">
                  <c:v>Tin
(287FE6EF05000002)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0859045252334371"/>
                  <c:y val="0.4196443365019470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вх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+ 4E-05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+ 0,0116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+ 12,227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'd5L5x1-V15-Vp4-a90-I500-b50'!$C$5:$C$29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'd5L5x1-V15-Vp4-a90-I500-b50'!$D$5:$D$29</c:f>
              <c:numCache>
                <c:formatCode>General</c:formatCode>
                <c:ptCount val="25"/>
                <c:pt idx="0">
                  <c:v>12.75</c:v>
                </c:pt>
                <c:pt idx="1">
                  <c:v>13.35</c:v>
                </c:pt>
                <c:pt idx="2">
                  <c:v>13.7</c:v>
                </c:pt>
                <c:pt idx="3">
                  <c:v>14.2</c:v>
                </c:pt>
                <c:pt idx="4">
                  <c:v>14.5</c:v>
                </c:pt>
                <c:pt idx="5">
                  <c:v>14.75</c:v>
                </c:pt>
                <c:pt idx="6">
                  <c:v>15.25</c:v>
                </c:pt>
                <c:pt idx="7">
                  <c:v>15.55</c:v>
                </c:pt>
                <c:pt idx="8">
                  <c:v>16.05</c:v>
                </c:pt>
                <c:pt idx="9">
                  <c:v>16.350000000000001</c:v>
                </c:pt>
                <c:pt idx="10">
                  <c:v>16.600000000000001</c:v>
                </c:pt>
                <c:pt idx="11">
                  <c:v>17.05</c:v>
                </c:pt>
                <c:pt idx="12">
                  <c:v>17.3</c:v>
                </c:pt>
                <c:pt idx="13">
                  <c:v>17.45</c:v>
                </c:pt>
                <c:pt idx="14">
                  <c:v>17.600000000000001</c:v>
                </c:pt>
                <c:pt idx="15">
                  <c:v>18</c:v>
                </c:pt>
                <c:pt idx="16">
                  <c:v>18.25</c:v>
                </c:pt>
                <c:pt idx="17">
                  <c:v>18.45</c:v>
                </c:pt>
                <c:pt idx="18">
                  <c:v>18.7</c:v>
                </c:pt>
                <c:pt idx="19">
                  <c:v>19.149999999999999</c:v>
                </c:pt>
                <c:pt idx="20">
                  <c:v>19.350000000000001</c:v>
                </c:pt>
                <c:pt idx="21">
                  <c:v>19.600000000000001</c:v>
                </c:pt>
                <c:pt idx="22">
                  <c:v>20</c:v>
                </c:pt>
                <c:pt idx="23">
                  <c:v>20.2</c:v>
                </c:pt>
                <c:pt idx="24">
                  <c:v>20.399999999999999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'd5L5x1-V15-Vp4-a90-I500-b50'!$E$4</c:f>
              <c:strCache>
                <c:ptCount val="1"/>
                <c:pt idx="0">
                  <c:v>Tout
(283BB0F005000000)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8.3520249154013224E-2"/>
                  <c:y val="0.6620811689095633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вих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= -2E-09x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5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+ 1E-06x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- 0,0003x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+ 0,0213x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- 0,4783x + 11,675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'd5L5x1-V15-Vp4-a90-I500-b50'!$C$5:$C$29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'd5L5x1-V15-Vp4-a90-I500-b50'!$E$5:$E$29</c:f>
              <c:numCache>
                <c:formatCode>General</c:formatCode>
                <c:ptCount val="25"/>
                <c:pt idx="0">
                  <c:v>13.25</c:v>
                </c:pt>
                <c:pt idx="1">
                  <c:v>13.55</c:v>
                </c:pt>
                <c:pt idx="2">
                  <c:v>14.15</c:v>
                </c:pt>
                <c:pt idx="3">
                  <c:v>15.75</c:v>
                </c:pt>
                <c:pt idx="4">
                  <c:v>18.55</c:v>
                </c:pt>
                <c:pt idx="5">
                  <c:v>20.350000000000001</c:v>
                </c:pt>
                <c:pt idx="6">
                  <c:v>21.55</c:v>
                </c:pt>
                <c:pt idx="7">
                  <c:v>22.7</c:v>
                </c:pt>
                <c:pt idx="8">
                  <c:v>23.7</c:v>
                </c:pt>
                <c:pt idx="9">
                  <c:v>24.6</c:v>
                </c:pt>
                <c:pt idx="10">
                  <c:v>25.45</c:v>
                </c:pt>
                <c:pt idx="11">
                  <c:v>26.25</c:v>
                </c:pt>
                <c:pt idx="12">
                  <c:v>26.7</c:v>
                </c:pt>
                <c:pt idx="13">
                  <c:v>27.2</c:v>
                </c:pt>
                <c:pt idx="14">
                  <c:v>28.05</c:v>
                </c:pt>
                <c:pt idx="15">
                  <c:v>28.3</c:v>
                </c:pt>
                <c:pt idx="16">
                  <c:v>27.5</c:v>
                </c:pt>
                <c:pt idx="17">
                  <c:v>27.05</c:v>
                </c:pt>
                <c:pt idx="18">
                  <c:v>26.45</c:v>
                </c:pt>
                <c:pt idx="19">
                  <c:v>26.15</c:v>
                </c:pt>
                <c:pt idx="20">
                  <c:v>25.7</c:v>
                </c:pt>
                <c:pt idx="21">
                  <c:v>25.45</c:v>
                </c:pt>
                <c:pt idx="22">
                  <c:v>25.3</c:v>
                </c:pt>
                <c:pt idx="23">
                  <c:v>25.2</c:v>
                </c:pt>
                <c:pt idx="24">
                  <c:v>25.1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'd5L5x1-V15-Vp4-a90-I500-b50'!$I$4</c:f>
              <c:strCache>
                <c:ptCount val="1"/>
                <c:pt idx="0">
                  <c:v>Tpov1
(28F24BEF0500007D)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2676428769780499"/>
                  <c:y val="0.4951369675392635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пов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9E-06</a:t>
                    </a:r>
                    <a:r>
                      <a:rPr lang="el-GR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- 0,0016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+ 0,118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+ 14,2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'd5L5x1-V15-Vp4-a90-I500-b50'!$C$5:$C$29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'd5L5x1-V15-Vp4-a90-I500-b50'!$I$5:$I$29</c:f>
              <c:numCache>
                <c:formatCode>General</c:formatCode>
                <c:ptCount val="25"/>
                <c:pt idx="0">
                  <c:v>18.7</c:v>
                </c:pt>
                <c:pt idx="1">
                  <c:v>19</c:v>
                </c:pt>
                <c:pt idx="2">
                  <c:v>19.45</c:v>
                </c:pt>
                <c:pt idx="3">
                  <c:v>19.75</c:v>
                </c:pt>
                <c:pt idx="4">
                  <c:v>20.100000000000001</c:v>
                </c:pt>
                <c:pt idx="5">
                  <c:v>20.350000000000001</c:v>
                </c:pt>
                <c:pt idx="6">
                  <c:v>20.6</c:v>
                </c:pt>
                <c:pt idx="7">
                  <c:v>21</c:v>
                </c:pt>
                <c:pt idx="8">
                  <c:v>21.15</c:v>
                </c:pt>
                <c:pt idx="9">
                  <c:v>21.35</c:v>
                </c:pt>
                <c:pt idx="10">
                  <c:v>21.5</c:v>
                </c:pt>
                <c:pt idx="11">
                  <c:v>21.7</c:v>
                </c:pt>
                <c:pt idx="12">
                  <c:v>22.45</c:v>
                </c:pt>
                <c:pt idx="13">
                  <c:v>22.65</c:v>
                </c:pt>
                <c:pt idx="14">
                  <c:v>23</c:v>
                </c:pt>
                <c:pt idx="15">
                  <c:v>23.2</c:v>
                </c:pt>
                <c:pt idx="16">
                  <c:v>23.35</c:v>
                </c:pt>
                <c:pt idx="17">
                  <c:v>23.5</c:v>
                </c:pt>
                <c:pt idx="18">
                  <c:v>23.7</c:v>
                </c:pt>
                <c:pt idx="19">
                  <c:v>24</c:v>
                </c:pt>
                <c:pt idx="20">
                  <c:v>24.2</c:v>
                </c:pt>
                <c:pt idx="21">
                  <c:v>24.45</c:v>
                </c:pt>
                <c:pt idx="22">
                  <c:v>24.5</c:v>
                </c:pt>
                <c:pt idx="23">
                  <c:v>24.7</c:v>
                </c:pt>
                <c:pt idx="24">
                  <c:v>25.15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311456"/>
        <c:axId val="646312240"/>
      </c:scatterChart>
      <c:valAx>
        <c:axId val="646311456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</a:p>
            </c:rich>
          </c:tx>
          <c:layout>
            <c:manualLayout>
              <c:xMode val="edge"/>
              <c:yMode val="edge"/>
              <c:x val="0.88651271229706274"/>
              <c:y val="0.739191662638689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646312240"/>
        <c:crosses val="autoZero"/>
        <c:crossBetween val="midCat"/>
        <c:majorUnit val="10"/>
      </c:valAx>
      <c:valAx>
        <c:axId val="646312240"/>
        <c:scaling>
          <c:orientation val="minMax"/>
          <c:max val="32"/>
          <c:min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6.0455527236524156E-2"/>
              <c:y val="8.261202063859070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646311456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8744483253458961"/>
          <c:y val="0.29106641553932172"/>
          <c:w val="0.11255530438082048"/>
          <c:h val="0.2798595602431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температури в баку</a:t>
            </a:r>
            <a:r>
              <a:rPr lang="uk-UA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акамуляторі залежно від часу нагріву</a:t>
            </a:r>
            <a:endParaRPr lang="uk-UA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6398019877986603"/>
          <c:y val="2.687987422183542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4206667833502762E-2"/>
          <c:y val="0.12496938913953974"/>
          <c:w val="0.69130867318946176"/>
          <c:h val="0.623180123581792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'd5L5x1-V15-Vp4-a90-I500-b50'!$F$4</c:f>
              <c:strCache>
                <c:ptCount val="1"/>
                <c:pt idx="0">
                  <c:v>Tbak1
(28336BF00500008F)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4547718004129875"/>
                  <c:y val="0.6235565640396002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бак1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= 1E-06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+ 0,0002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- 0,0011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+ 12,03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'd5L5x1-V15-Vp4-a90-I500-b50'!$C$5:$C$29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'd5L5x1-V15-Vp4-a90-I500-b50'!$F$5:$F$29</c:f>
              <c:numCache>
                <c:formatCode>General</c:formatCode>
                <c:ptCount val="25"/>
                <c:pt idx="0">
                  <c:v>10.4</c:v>
                </c:pt>
                <c:pt idx="1">
                  <c:v>10.4</c:v>
                </c:pt>
                <c:pt idx="2">
                  <c:v>10.45</c:v>
                </c:pt>
                <c:pt idx="3">
                  <c:v>10.45</c:v>
                </c:pt>
                <c:pt idx="4">
                  <c:v>10.45</c:v>
                </c:pt>
                <c:pt idx="5">
                  <c:v>10.45</c:v>
                </c:pt>
                <c:pt idx="6">
                  <c:v>10.5</c:v>
                </c:pt>
                <c:pt idx="7">
                  <c:v>10.5</c:v>
                </c:pt>
                <c:pt idx="8">
                  <c:v>10.55</c:v>
                </c:pt>
                <c:pt idx="9">
                  <c:v>10.55</c:v>
                </c:pt>
                <c:pt idx="10">
                  <c:v>10.55</c:v>
                </c:pt>
                <c:pt idx="11">
                  <c:v>10.55</c:v>
                </c:pt>
                <c:pt idx="12">
                  <c:v>10.6</c:v>
                </c:pt>
                <c:pt idx="13">
                  <c:v>10.6</c:v>
                </c:pt>
                <c:pt idx="14">
                  <c:v>10.65</c:v>
                </c:pt>
                <c:pt idx="15">
                  <c:v>10.65</c:v>
                </c:pt>
                <c:pt idx="16">
                  <c:v>10.7</c:v>
                </c:pt>
                <c:pt idx="17">
                  <c:v>10.7</c:v>
                </c:pt>
                <c:pt idx="18">
                  <c:v>10.75</c:v>
                </c:pt>
                <c:pt idx="19">
                  <c:v>10.75</c:v>
                </c:pt>
                <c:pt idx="20">
                  <c:v>10.75</c:v>
                </c:pt>
                <c:pt idx="21">
                  <c:v>11</c:v>
                </c:pt>
                <c:pt idx="22">
                  <c:v>11.05</c:v>
                </c:pt>
                <c:pt idx="23">
                  <c:v>11.05</c:v>
                </c:pt>
                <c:pt idx="24">
                  <c:v>11.1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'd5L5x1-V15-Vp4-a90-I500-b50'!$G$4</c:f>
              <c:strCache>
                <c:ptCount val="1"/>
                <c:pt idx="0">
                  <c:v>Tbak2
(288DCEF00500007A)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5783664959639865"/>
                  <c:y val="0.631871586862805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бак2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-3E-06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+ 0,0035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+ 12,16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'd5L5x1-V15-Vp4-a90-I500-b50'!$C$5:$C$29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'd5L5x1-V15-Vp4-a90-I500-b50'!$G$5:$G$29</c:f>
              <c:numCache>
                <c:formatCode>General</c:formatCode>
                <c:ptCount val="25"/>
                <c:pt idx="0">
                  <c:v>10.55</c:v>
                </c:pt>
                <c:pt idx="1">
                  <c:v>10.55</c:v>
                </c:pt>
                <c:pt idx="2">
                  <c:v>10.55</c:v>
                </c:pt>
                <c:pt idx="3">
                  <c:v>10.6</c:v>
                </c:pt>
                <c:pt idx="4">
                  <c:v>10.6</c:v>
                </c:pt>
                <c:pt idx="5">
                  <c:v>10.65</c:v>
                </c:pt>
                <c:pt idx="6">
                  <c:v>10.65</c:v>
                </c:pt>
                <c:pt idx="7">
                  <c:v>10.7</c:v>
                </c:pt>
                <c:pt idx="8">
                  <c:v>10.7</c:v>
                </c:pt>
                <c:pt idx="9">
                  <c:v>10.75</c:v>
                </c:pt>
                <c:pt idx="10">
                  <c:v>11</c:v>
                </c:pt>
                <c:pt idx="11">
                  <c:v>11.05</c:v>
                </c:pt>
                <c:pt idx="12">
                  <c:v>11.05</c:v>
                </c:pt>
                <c:pt idx="13">
                  <c:v>11.1</c:v>
                </c:pt>
                <c:pt idx="14">
                  <c:v>11.15</c:v>
                </c:pt>
                <c:pt idx="15">
                  <c:v>11.15</c:v>
                </c:pt>
                <c:pt idx="16">
                  <c:v>11.2</c:v>
                </c:pt>
                <c:pt idx="17">
                  <c:v>11.25</c:v>
                </c:pt>
                <c:pt idx="18">
                  <c:v>11.25</c:v>
                </c:pt>
                <c:pt idx="19">
                  <c:v>11.3</c:v>
                </c:pt>
                <c:pt idx="20">
                  <c:v>11.3</c:v>
                </c:pt>
                <c:pt idx="21">
                  <c:v>11.35</c:v>
                </c:pt>
                <c:pt idx="22">
                  <c:v>11.4</c:v>
                </c:pt>
                <c:pt idx="23">
                  <c:v>11.4</c:v>
                </c:pt>
                <c:pt idx="24">
                  <c:v>11.45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'd5L5x1-V15-Vp4-a90-I500-b50'!$H$4</c:f>
              <c:strCache>
                <c:ptCount val="1"/>
                <c:pt idx="0">
                  <c:v>Tbak3
(284EB3F00500003D)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7.694543469330197E-3"/>
                  <c:y val="0.640794836457146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бак3</a:t>
                    </a:r>
                    <a:r>
                      <a:rPr lang="en-US" baseline="0"/>
                      <a:t> = -9E-12x</a:t>
                    </a:r>
                    <a:r>
                      <a:rPr lang="en-US" baseline="30000"/>
                      <a:t>6</a:t>
                    </a:r>
                    <a:r>
                      <a:rPr lang="en-US" baseline="0"/>
                      <a:t> + 3E-09x</a:t>
                    </a:r>
                    <a:r>
                      <a:rPr lang="en-US" baseline="30000"/>
                      <a:t>5</a:t>
                    </a:r>
                    <a:r>
                      <a:rPr lang="en-US" baseline="0"/>
                      <a:t> - 4E-07x</a:t>
                    </a:r>
                    <a:r>
                      <a:rPr lang="en-US" baseline="30000"/>
                      <a:t>4</a:t>
                    </a:r>
                    <a:r>
                      <a:rPr lang="en-US" baseline="0"/>
                      <a:t> + 3E-05x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- 0,0007x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+ 0,01x + 12,104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'd5L5x1-V15-Vp4-a90-I500-b50'!$C$5:$C$29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'd5L5x1-V15-Vp4-a90-I500-b50'!$H$5:$H$29</c:f>
              <c:numCache>
                <c:formatCode>General</c:formatCode>
                <c:ptCount val="25"/>
                <c:pt idx="0">
                  <c:v>10.5</c:v>
                </c:pt>
                <c:pt idx="1">
                  <c:v>10.55</c:v>
                </c:pt>
                <c:pt idx="2">
                  <c:v>10.55</c:v>
                </c:pt>
                <c:pt idx="3">
                  <c:v>10.55</c:v>
                </c:pt>
                <c:pt idx="4">
                  <c:v>10.65</c:v>
                </c:pt>
                <c:pt idx="5">
                  <c:v>10.6</c:v>
                </c:pt>
                <c:pt idx="6">
                  <c:v>10.65</c:v>
                </c:pt>
                <c:pt idx="7">
                  <c:v>10.7</c:v>
                </c:pt>
                <c:pt idx="8">
                  <c:v>10.75</c:v>
                </c:pt>
                <c:pt idx="9">
                  <c:v>10.75</c:v>
                </c:pt>
                <c:pt idx="10">
                  <c:v>11</c:v>
                </c:pt>
                <c:pt idx="11">
                  <c:v>11.05</c:v>
                </c:pt>
                <c:pt idx="12">
                  <c:v>11.1</c:v>
                </c:pt>
                <c:pt idx="13">
                  <c:v>11.15</c:v>
                </c:pt>
                <c:pt idx="14">
                  <c:v>11.2</c:v>
                </c:pt>
                <c:pt idx="15">
                  <c:v>11.25</c:v>
                </c:pt>
                <c:pt idx="16">
                  <c:v>11.3</c:v>
                </c:pt>
                <c:pt idx="17">
                  <c:v>11.35</c:v>
                </c:pt>
                <c:pt idx="18">
                  <c:v>11.35</c:v>
                </c:pt>
                <c:pt idx="19">
                  <c:v>11.4</c:v>
                </c:pt>
                <c:pt idx="20">
                  <c:v>11.45</c:v>
                </c:pt>
                <c:pt idx="21">
                  <c:v>11.45</c:v>
                </c:pt>
                <c:pt idx="22">
                  <c:v>11.5</c:v>
                </c:pt>
                <c:pt idx="23">
                  <c:v>11.5</c:v>
                </c:pt>
                <c:pt idx="24">
                  <c:v>11.55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'd5L5x1-V15-Vp4-a90-I500-b50'!$Z$4</c:f>
              <c:strCache>
                <c:ptCount val="1"/>
                <c:pt idx="0">
                  <c:v>tбак. ср., °С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3843013992057654"/>
                  <c:y val="0.5134049315933902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бак.ср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+ 0,0042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+ 12,012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'd5L5x1-V15-Vp4-a90-I500-b50'!$C$5:$C$29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'd5L5x1-V15-Vp4-a90-I500-b50'!$Z$5:$Z$29</c:f>
              <c:numCache>
                <c:formatCode>0.00</c:formatCode>
                <c:ptCount val="25"/>
                <c:pt idx="0">
                  <c:v>10.483333333333334</c:v>
                </c:pt>
                <c:pt idx="1">
                  <c:v>10.500000000000002</c:v>
                </c:pt>
                <c:pt idx="2">
                  <c:v>10.516666666666667</c:v>
                </c:pt>
                <c:pt idx="3">
                  <c:v>10.533333333333333</c:v>
                </c:pt>
                <c:pt idx="4">
                  <c:v>10.566666666666665</c:v>
                </c:pt>
                <c:pt idx="5">
                  <c:v>10.566666666666668</c:v>
                </c:pt>
                <c:pt idx="6">
                  <c:v>10.6</c:v>
                </c:pt>
                <c:pt idx="7">
                  <c:v>10.633333333333333</c:v>
                </c:pt>
                <c:pt idx="8">
                  <c:v>10.666666666666666</c:v>
                </c:pt>
                <c:pt idx="9">
                  <c:v>10.683333333333332</c:v>
                </c:pt>
                <c:pt idx="10">
                  <c:v>10.85</c:v>
                </c:pt>
                <c:pt idx="11">
                  <c:v>10.883333333333335</c:v>
                </c:pt>
                <c:pt idx="12">
                  <c:v>10.916666666666666</c:v>
                </c:pt>
                <c:pt idx="13">
                  <c:v>10.950000000000001</c:v>
                </c:pt>
                <c:pt idx="14">
                  <c:v>11</c:v>
                </c:pt>
                <c:pt idx="15">
                  <c:v>11.016666666666666</c:v>
                </c:pt>
                <c:pt idx="16">
                  <c:v>11.066666666666668</c:v>
                </c:pt>
                <c:pt idx="17">
                  <c:v>11.1</c:v>
                </c:pt>
                <c:pt idx="18">
                  <c:v>11.116666666666667</c:v>
                </c:pt>
                <c:pt idx="19">
                  <c:v>11.15</c:v>
                </c:pt>
                <c:pt idx="20">
                  <c:v>11.166666666666666</c:v>
                </c:pt>
                <c:pt idx="21">
                  <c:v>11.266666666666666</c:v>
                </c:pt>
                <c:pt idx="22">
                  <c:v>11.316666666666668</c:v>
                </c:pt>
                <c:pt idx="23">
                  <c:v>11.316666666666668</c:v>
                </c:pt>
                <c:pt idx="24">
                  <c:v>11.366666666666665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041520"/>
        <c:axId val="533039168"/>
      </c:scatterChart>
      <c:valAx>
        <c:axId val="533041520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75526867308063772"/>
              <c:y val="0.775577342880701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33039168"/>
        <c:crosses val="autoZero"/>
        <c:crossBetween val="midCat"/>
        <c:majorUnit val="10"/>
      </c:valAx>
      <c:valAx>
        <c:axId val="533039168"/>
        <c:scaling>
          <c:orientation val="minMax"/>
          <c:max val="11.8"/>
          <c:min val="1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5695572714660506E-2"/>
              <c:y val="5.013442056831526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3304152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77229091491134916"/>
          <c:y val="0.28701750878211413"/>
          <c:w val="0.21907117277003565"/>
          <c:h val="0.4422354686097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Приріст температури теплоносія 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на вході і виході СК та температура оточуючого середовища впродовж експерименту</a:t>
            </a:r>
            <a:endParaRPr lang="uk-UA" sz="1400" b="1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rich>
      </c:tx>
      <c:layout>
        <c:manualLayout>
          <c:xMode val="edge"/>
          <c:yMode val="edge"/>
          <c:x val="0.19876162115091664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044561096529594E-2"/>
          <c:y val="0.12959086413952969"/>
          <c:w val="0.75513572470107904"/>
          <c:h val="0.568059027053164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'd5L5x1-V15-Vp4-a90-I500-b50'!$V$4</c:f>
              <c:strCache>
                <c:ptCount val="1"/>
                <c:pt idx="0">
                  <c:v>Δtвх,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6310613929212847"/>
                  <c:y val="0.5682257986814173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</a:rPr>
                      <a:t>вх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+ 4E-05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+ 0,0116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+ 0,0268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'd5L5x1-V15-Vp4-a90-I500-b50'!$C$5:$C$29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'd5L5x1-V15-Vp4-a90-I500-b50'!$V$5:$V$29</c:f>
              <c:numCache>
                <c:formatCode>0.00</c:formatCode>
                <c:ptCount val="25"/>
                <c:pt idx="0">
                  <c:v>0</c:v>
                </c:pt>
                <c:pt idx="1">
                  <c:v>0.59999999999999964</c:v>
                </c:pt>
                <c:pt idx="2">
                  <c:v>0.94999999999999929</c:v>
                </c:pt>
                <c:pt idx="3">
                  <c:v>1.4499999999999993</c:v>
                </c:pt>
                <c:pt idx="4">
                  <c:v>1.75</c:v>
                </c:pt>
                <c:pt idx="5">
                  <c:v>2</c:v>
                </c:pt>
                <c:pt idx="6">
                  <c:v>2.5</c:v>
                </c:pt>
                <c:pt idx="7">
                  <c:v>2.8000000000000007</c:v>
                </c:pt>
                <c:pt idx="8">
                  <c:v>3.3000000000000007</c:v>
                </c:pt>
                <c:pt idx="9">
                  <c:v>3.6000000000000014</c:v>
                </c:pt>
                <c:pt idx="10">
                  <c:v>3.8500000000000014</c:v>
                </c:pt>
                <c:pt idx="11">
                  <c:v>4.3000000000000007</c:v>
                </c:pt>
                <c:pt idx="12">
                  <c:v>4.5500000000000007</c:v>
                </c:pt>
                <c:pt idx="13">
                  <c:v>4.6999999999999993</c:v>
                </c:pt>
                <c:pt idx="14">
                  <c:v>4.8500000000000014</c:v>
                </c:pt>
                <c:pt idx="15">
                  <c:v>5.25</c:v>
                </c:pt>
                <c:pt idx="16">
                  <c:v>5.5</c:v>
                </c:pt>
                <c:pt idx="17">
                  <c:v>5.6999999999999993</c:v>
                </c:pt>
                <c:pt idx="18">
                  <c:v>5.9499999999999993</c:v>
                </c:pt>
                <c:pt idx="19">
                  <c:v>6.3999999999999986</c:v>
                </c:pt>
                <c:pt idx="20">
                  <c:v>6.6000000000000014</c:v>
                </c:pt>
                <c:pt idx="21">
                  <c:v>6.8500000000000014</c:v>
                </c:pt>
                <c:pt idx="22">
                  <c:v>7.25</c:v>
                </c:pt>
                <c:pt idx="23">
                  <c:v>7.4499999999999993</c:v>
                </c:pt>
                <c:pt idx="24">
                  <c:v>7.6499999999999986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'd5L5x1-V15-Vp4-a90-I500-b50'!$W$4</c:f>
              <c:strCache>
                <c:ptCount val="1"/>
                <c:pt idx="0">
                  <c:v>Δtвих,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7.3964233586923112E-2"/>
                  <c:y val="0.6139134185068312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</a:rPr>
                      <a:t>вих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= -2E-09x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5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+ 1E-06x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- 0,0003x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+ 0,0213x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- 0,4783x + 2,4749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'd5L5x1-V15-Vp4-a90-I500-b50'!$C$5:$C$29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'd5L5x1-V15-Vp4-a90-I500-b50'!$W$5:$W$29</c:f>
              <c:numCache>
                <c:formatCode>0.00</c:formatCode>
                <c:ptCount val="25"/>
                <c:pt idx="0">
                  <c:v>0</c:v>
                </c:pt>
                <c:pt idx="1">
                  <c:v>0.30000000000000071</c:v>
                </c:pt>
                <c:pt idx="2">
                  <c:v>0.90000000000000036</c:v>
                </c:pt>
                <c:pt idx="3">
                  <c:v>2.5</c:v>
                </c:pt>
                <c:pt idx="4">
                  <c:v>5.3000000000000007</c:v>
                </c:pt>
                <c:pt idx="5">
                  <c:v>7.1000000000000014</c:v>
                </c:pt>
                <c:pt idx="6">
                  <c:v>8.3000000000000007</c:v>
                </c:pt>
                <c:pt idx="7">
                  <c:v>9.4499999999999993</c:v>
                </c:pt>
                <c:pt idx="8">
                  <c:v>10.45</c:v>
                </c:pt>
                <c:pt idx="9">
                  <c:v>11.350000000000001</c:v>
                </c:pt>
                <c:pt idx="10">
                  <c:v>12.2</c:v>
                </c:pt>
                <c:pt idx="11">
                  <c:v>13</c:v>
                </c:pt>
                <c:pt idx="12">
                  <c:v>13.45</c:v>
                </c:pt>
                <c:pt idx="13">
                  <c:v>13.95</c:v>
                </c:pt>
                <c:pt idx="14">
                  <c:v>14.8</c:v>
                </c:pt>
                <c:pt idx="15">
                  <c:v>15.05</c:v>
                </c:pt>
                <c:pt idx="16">
                  <c:v>14.25</c:v>
                </c:pt>
                <c:pt idx="17">
                  <c:v>13.8</c:v>
                </c:pt>
                <c:pt idx="18">
                  <c:v>13.2</c:v>
                </c:pt>
                <c:pt idx="19">
                  <c:v>12.899999999999999</c:v>
                </c:pt>
                <c:pt idx="20">
                  <c:v>12.45</c:v>
                </c:pt>
                <c:pt idx="21">
                  <c:v>12.2</c:v>
                </c:pt>
                <c:pt idx="22">
                  <c:v>12.05</c:v>
                </c:pt>
                <c:pt idx="23">
                  <c:v>11.95</c:v>
                </c:pt>
                <c:pt idx="24">
                  <c:v>11.850000000000001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'd5L5x1-V15-Vp4-a90-I500-b50'!$X$4</c:f>
              <c:strCache>
                <c:ptCount val="1"/>
                <c:pt idx="0">
                  <c:v>Δtпов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13210604372598989"/>
                  <c:y val="0.3459405709742884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Δt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пов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+ 5E-05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- 0,0038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+ 0,1605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+ 0,0059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'd5L5x1-V15-Vp4-a90-I500-b50'!$C$5:$C$29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'd5L5x1-V15-Vp4-a90-I500-b50'!$X$5:$X$29</c:f>
              <c:numCache>
                <c:formatCode>0.00</c:formatCode>
                <c:ptCount val="25"/>
                <c:pt idx="0">
                  <c:v>0</c:v>
                </c:pt>
                <c:pt idx="1">
                  <c:v>0.30000000000000071</c:v>
                </c:pt>
                <c:pt idx="2">
                  <c:v>0.75</c:v>
                </c:pt>
                <c:pt idx="3">
                  <c:v>1.0500000000000007</c:v>
                </c:pt>
                <c:pt idx="4">
                  <c:v>1.4000000000000021</c:v>
                </c:pt>
                <c:pt idx="5">
                  <c:v>1.6500000000000021</c:v>
                </c:pt>
                <c:pt idx="6">
                  <c:v>1.9000000000000021</c:v>
                </c:pt>
                <c:pt idx="7">
                  <c:v>2.3000000000000007</c:v>
                </c:pt>
                <c:pt idx="8">
                  <c:v>2.4499999999999993</c:v>
                </c:pt>
                <c:pt idx="9">
                  <c:v>2.6500000000000021</c:v>
                </c:pt>
                <c:pt idx="10">
                  <c:v>2.8000000000000007</c:v>
                </c:pt>
                <c:pt idx="11">
                  <c:v>3</c:v>
                </c:pt>
                <c:pt idx="12">
                  <c:v>3.75</c:v>
                </c:pt>
                <c:pt idx="13">
                  <c:v>3.9499999999999993</c:v>
                </c:pt>
                <c:pt idx="14">
                  <c:v>4.3000000000000007</c:v>
                </c:pt>
                <c:pt idx="15">
                  <c:v>4.5</c:v>
                </c:pt>
                <c:pt idx="16">
                  <c:v>4.6500000000000021</c:v>
                </c:pt>
                <c:pt idx="17">
                  <c:v>4.8000000000000007</c:v>
                </c:pt>
                <c:pt idx="18">
                  <c:v>5</c:v>
                </c:pt>
                <c:pt idx="19">
                  <c:v>5.3000000000000007</c:v>
                </c:pt>
                <c:pt idx="20">
                  <c:v>5.5</c:v>
                </c:pt>
                <c:pt idx="21">
                  <c:v>5.75</c:v>
                </c:pt>
                <c:pt idx="22">
                  <c:v>5.8000000000000007</c:v>
                </c:pt>
                <c:pt idx="23">
                  <c:v>6</c:v>
                </c:pt>
                <c:pt idx="24">
                  <c:v>6.4499999999999993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'd5L5x1-V15-Vp4-a90-I500-b50'!$Y$4</c:f>
              <c:strCache>
                <c:ptCount val="1"/>
                <c:pt idx="0">
                  <c:v>Δtбак. ср.,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6510918693237234"/>
                  <c:y val="0.2587574090244477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</a:rPr>
                      <a:t>бак.ср.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-2E-06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+ 0,0042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+ 0,0454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'd5L5x1-V15-Vp4-a90-I500-b50'!$C$5:$C$29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'd5L5x1-V15-Vp4-a90-I500-b50'!$Y$5:$Y$29</c:f>
              <c:numCache>
                <c:formatCode>0.00</c:formatCode>
                <c:ptCount val="25"/>
                <c:pt idx="0">
                  <c:v>0</c:v>
                </c:pt>
                <c:pt idx="1">
                  <c:v>1.6666666666667496E-2</c:v>
                </c:pt>
                <c:pt idx="2">
                  <c:v>3.3333333333333215E-2</c:v>
                </c:pt>
                <c:pt idx="3">
                  <c:v>4.9999999999998934E-2</c:v>
                </c:pt>
                <c:pt idx="4">
                  <c:v>8.3333333333330373E-2</c:v>
                </c:pt>
                <c:pt idx="5">
                  <c:v>8.3333333333333925E-2</c:v>
                </c:pt>
                <c:pt idx="6">
                  <c:v>0.11666666666666536</c:v>
                </c:pt>
                <c:pt idx="7">
                  <c:v>0.14999999999999858</c:v>
                </c:pt>
                <c:pt idx="8">
                  <c:v>0.18333333333333179</c:v>
                </c:pt>
                <c:pt idx="9">
                  <c:v>0.19999999999999751</c:v>
                </c:pt>
                <c:pt idx="10">
                  <c:v>0.36666666666666536</c:v>
                </c:pt>
                <c:pt idx="11">
                  <c:v>0.40000000000000036</c:v>
                </c:pt>
                <c:pt idx="12">
                  <c:v>0.43333333333333179</c:v>
                </c:pt>
                <c:pt idx="13">
                  <c:v>0.46666666666666679</c:v>
                </c:pt>
                <c:pt idx="14">
                  <c:v>0.51666666666666572</c:v>
                </c:pt>
                <c:pt idx="15">
                  <c:v>0.53333333333333144</c:v>
                </c:pt>
                <c:pt idx="16">
                  <c:v>0.58333333333333393</c:v>
                </c:pt>
                <c:pt idx="17">
                  <c:v>0.61666666666666536</c:v>
                </c:pt>
                <c:pt idx="18">
                  <c:v>0.63333333333333286</c:v>
                </c:pt>
                <c:pt idx="19">
                  <c:v>0.66666666666666607</c:v>
                </c:pt>
                <c:pt idx="20">
                  <c:v>0.68333333333333179</c:v>
                </c:pt>
                <c:pt idx="21">
                  <c:v>0.78333333333333144</c:v>
                </c:pt>
                <c:pt idx="22">
                  <c:v>0.83333333333333393</c:v>
                </c:pt>
                <c:pt idx="23">
                  <c:v>0.83333333333333393</c:v>
                </c:pt>
                <c:pt idx="24">
                  <c:v>0.88333333333333108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039560"/>
        <c:axId val="533039952"/>
      </c:scatterChart>
      <c:valAx>
        <c:axId val="533039560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4111542723826205"/>
              <c:y val="0.7064206478396853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33039952"/>
        <c:crosses val="autoZero"/>
        <c:crossBetween val="midCat"/>
        <c:majorUnit val="10"/>
      </c:valAx>
      <c:valAx>
        <c:axId val="533039952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840653251676872E-2"/>
              <c:y val="0.1022313978991389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33039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80931175269757949"/>
          <c:y val="0.28185549993202458"/>
          <c:w val="0.18816527200706168"/>
          <c:h val="0.217476376040735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</a:t>
            </a:r>
            <a:r>
              <a:rPr lang="el-GR" b="1">
                <a:latin typeface="Times New Roman" panose="02020603050405020304" pitchFamily="18" charset="0"/>
                <a:cs typeface="Times New Roman" panose="02020603050405020304" pitchFamily="18" charset="0"/>
              </a:rPr>
              <a:t>η</a:t>
            </a:r>
            <a:r>
              <a:rPr lang="uk-UA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ск</a:t>
            </a: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 сонячного колектора впродовж</a:t>
            </a:r>
            <a:r>
              <a:rPr lang="uk-UA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експерименту</a:t>
            </a:r>
            <a:endParaRPr lang="uk-UA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5346795596440419"/>
          <c:y val="2.574921601747216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913212268876111"/>
          <c:y val="0.10141733685478768"/>
          <c:w val="0.82494681260939273"/>
          <c:h val="0.715261977259067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'd5L5x1-V15-Vp4-a90-I500-b50'!$Q$4</c:f>
              <c:strCache>
                <c:ptCount val="1"/>
                <c:pt idx="0">
                  <c:v>ηск (за соняч-ним колек-тором)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0.20452553569585777"/>
                  <c:y val="0.7854227600837789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4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l-GR" sz="1400" b="0" i="0" baseline="0">
                        <a:effectLst/>
                      </a:rPr>
                      <a:t>η</a:t>
                    </a:r>
                    <a:r>
                      <a:rPr lang="uk-UA" sz="1400" b="0" i="0" baseline="-25000">
                        <a:effectLst/>
                      </a:rPr>
                      <a:t>ск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1E-07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- 9E-05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+ 0,0129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- 0,0089</a:t>
                    </a:r>
                    <a:endParaRPr lang="en-US" sz="1400" b="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'd5L5x1-V15-Vp4-a90-I500-b50'!$C$5:$C$29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'd5L5x1-V15-Vp4-a90-I500-b50'!$Q$5:$Q$29</c:f>
              <c:numCache>
                <c:formatCode>0.00</c:formatCode>
                <c:ptCount val="25"/>
                <c:pt idx="0">
                  <c:v>2.4104410345383478E-2</c:v>
                </c:pt>
                <c:pt idx="1">
                  <c:v>9.6417641381534424E-3</c:v>
                </c:pt>
                <c:pt idx="2">
                  <c:v>2.1693969310845183E-2</c:v>
                </c:pt>
                <c:pt idx="3">
                  <c:v>7.4723672070688807E-2</c:v>
                </c:pt>
                <c:pt idx="4">
                  <c:v>0.19524572379760621</c:v>
                </c:pt>
                <c:pt idx="5">
                  <c:v>0.26996939586829499</c:v>
                </c:pt>
                <c:pt idx="6">
                  <c:v>0.30371557035183189</c:v>
                </c:pt>
                <c:pt idx="7">
                  <c:v>0.34469306793898369</c:v>
                </c:pt>
                <c:pt idx="8">
                  <c:v>0.36879747828436715</c:v>
                </c:pt>
                <c:pt idx="9">
                  <c:v>0.39772277069882739</c:v>
                </c:pt>
                <c:pt idx="10">
                  <c:v>0.42664806311328746</c:v>
                </c:pt>
                <c:pt idx="11">
                  <c:v>0.44352115035505596</c:v>
                </c:pt>
                <c:pt idx="12">
                  <c:v>0.45316291449320928</c:v>
                </c:pt>
                <c:pt idx="13">
                  <c:v>0.47003600173497778</c:v>
                </c:pt>
                <c:pt idx="14">
                  <c:v>0.50378217621851462</c:v>
                </c:pt>
                <c:pt idx="15">
                  <c:v>0.49655085311489972</c:v>
                </c:pt>
                <c:pt idx="16">
                  <c:v>0.44593159138959437</c:v>
                </c:pt>
                <c:pt idx="17">
                  <c:v>0.41459585794059595</c:v>
                </c:pt>
                <c:pt idx="18">
                  <c:v>0.37361836035344387</c:v>
                </c:pt>
                <c:pt idx="19">
                  <c:v>0.33746174483536867</c:v>
                </c:pt>
                <c:pt idx="20">
                  <c:v>0.30612601138637008</c:v>
                </c:pt>
                <c:pt idx="21">
                  <c:v>0.28202160104098661</c:v>
                </c:pt>
                <c:pt idx="22">
                  <c:v>0.2555067496610649</c:v>
                </c:pt>
                <c:pt idx="23">
                  <c:v>0.24104410345383478</c:v>
                </c:pt>
                <c:pt idx="24">
                  <c:v>0.22658145724660483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026624"/>
        <c:axId val="533031720"/>
      </c:scatterChart>
      <c:valAx>
        <c:axId val="533026624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307517974009258"/>
              <c:y val="0.831250789456770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33031720"/>
        <c:crosses val="autoZero"/>
        <c:crossBetween val="midCat"/>
        <c:majorUnit val="10"/>
      </c:valAx>
      <c:valAx>
        <c:axId val="533031720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ск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6096496860861493E-2"/>
              <c:y val="6.2381555444024586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3302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Миттєва потужність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ск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Вт/м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</a:p>
        </c:rich>
      </c:tx>
      <c:layout>
        <c:manualLayout>
          <c:xMode val="edge"/>
          <c:yMode val="edge"/>
          <c:x val="0.38236451469190358"/>
          <c:y val="3.898738589223376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73671508897137"/>
          <c:y val="0.10906787034652685"/>
          <c:w val="0.82330500918219474"/>
          <c:h val="0.731240506443990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'd5L5x1-V15-Vp4-a90-I500-b50'!$M$4</c:f>
              <c:strCache>
                <c:ptCount val="1"/>
                <c:pt idx="0">
                  <c:v>Миттєва потуж-ність СК Qск,  Вт/м2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0.1940667440630964"/>
                  <c:y val="0.7932604969376723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Q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ск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4E-05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- 0,0257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+ 3,8705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- 2,6813</a:t>
                    </a:r>
                    <a:endParaRPr lang="en-US" sz="1400" b="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'd5L5x1-V15-Vp4-a90-I500-b50'!$C$5:$C$29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'd5L5x1-V15-Vp4-a90-I500-b50'!$M$5:$M$29</c:f>
              <c:numCache>
                <c:formatCode>0</c:formatCode>
                <c:ptCount val="25"/>
                <c:pt idx="0">
                  <c:v>0</c:v>
                </c:pt>
                <c:pt idx="1">
                  <c:v>5.8152777777780669</c:v>
                </c:pt>
                <c:pt idx="2">
                  <c:v>11.630555555555512</c:v>
                </c:pt>
                <c:pt idx="3">
                  <c:v>17.445833333332956</c:v>
                </c:pt>
                <c:pt idx="4">
                  <c:v>29.076388888887852</c:v>
                </c:pt>
                <c:pt idx="5">
                  <c:v>29.076388888889088</c:v>
                </c:pt>
                <c:pt idx="6">
                  <c:v>40.706944444443977</c:v>
                </c:pt>
                <c:pt idx="7">
                  <c:v>52.337499999999487</c:v>
                </c:pt>
                <c:pt idx="8">
                  <c:v>63.968055555555004</c:v>
                </c:pt>
                <c:pt idx="9">
                  <c:v>69.783333333332465</c:v>
                </c:pt>
                <c:pt idx="10">
                  <c:v>127.93611111111063</c:v>
                </c:pt>
                <c:pt idx="11">
                  <c:v>139.56666666666678</c:v>
                </c:pt>
                <c:pt idx="12">
                  <c:v>151.19722222222165</c:v>
                </c:pt>
                <c:pt idx="13">
                  <c:v>162.82777777777781</c:v>
                </c:pt>
                <c:pt idx="14">
                  <c:v>180.27361111111071</c:v>
                </c:pt>
                <c:pt idx="15">
                  <c:v>186.08888888888816</c:v>
                </c:pt>
                <c:pt idx="16">
                  <c:v>203.5347222222224</c:v>
                </c:pt>
                <c:pt idx="17">
                  <c:v>215.16527777777731</c:v>
                </c:pt>
                <c:pt idx="18">
                  <c:v>220.98055555555536</c:v>
                </c:pt>
                <c:pt idx="19">
                  <c:v>232.61111111111083</c:v>
                </c:pt>
                <c:pt idx="20">
                  <c:v>238.42638888888831</c:v>
                </c:pt>
                <c:pt idx="21">
                  <c:v>273.31805555555485</c:v>
                </c:pt>
                <c:pt idx="22">
                  <c:v>290.76388888888903</c:v>
                </c:pt>
                <c:pt idx="23">
                  <c:v>290.76388888888903</c:v>
                </c:pt>
                <c:pt idx="24">
                  <c:v>308.20972222222139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030152"/>
        <c:axId val="533032504"/>
      </c:scatterChart>
      <c:valAx>
        <c:axId val="533030152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5042312850299149"/>
              <c:y val="0.8536886896368656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33032504"/>
        <c:crosses val="autoZero"/>
        <c:crossBetween val="midCat"/>
        <c:majorUnit val="10"/>
      </c:valAx>
      <c:valAx>
        <c:axId val="533032504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ск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Вт/м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7.9907385474749636E-3"/>
              <c:y val="4.396751516416549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33030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Миттєва потужність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ск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Вт/м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</a:p>
        </c:rich>
      </c:tx>
      <c:layout>
        <c:manualLayout>
          <c:xMode val="edge"/>
          <c:yMode val="edge"/>
          <c:x val="0.38236451469190358"/>
          <c:y val="3.898738589223376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73671508897137"/>
          <c:y val="0.10906787034652685"/>
          <c:w val="0.82330500918219474"/>
          <c:h val="0.731240506443990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'd5L5x1-V15-Vp4-a50-I500-b90'!$M$4</c:f>
              <c:strCache>
                <c:ptCount val="1"/>
                <c:pt idx="0">
                  <c:v>Миттєва потуж-ність СК Qск,  Вт/м2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0.1940667440630964"/>
                  <c:y val="0.7932604969376723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Q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ск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4E-05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- 0,0257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+ 3,8705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- 2,6813</a:t>
                    </a:r>
                    <a:endParaRPr lang="en-US" sz="1400" b="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'd5L5x1-V15-Vp4-a50-I500-b90'!$C$5:$C$29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'd5L5x1-V15-Vp4-a50-I500-b90'!$M$5:$M$29</c:f>
              <c:numCache>
                <c:formatCode>0</c:formatCode>
                <c:ptCount val="25"/>
                <c:pt idx="0">
                  <c:v>0</c:v>
                </c:pt>
                <c:pt idx="1">
                  <c:v>11.63055555555489</c:v>
                </c:pt>
                <c:pt idx="2">
                  <c:v>23.261111111110402</c:v>
                </c:pt>
                <c:pt idx="3">
                  <c:v>34.891666666665913</c:v>
                </c:pt>
                <c:pt idx="4">
                  <c:v>40.706944444443366</c:v>
                </c:pt>
                <c:pt idx="5">
                  <c:v>52.337499999999487</c:v>
                </c:pt>
                <c:pt idx="6">
                  <c:v>69.78333333333245</c:v>
                </c:pt>
                <c:pt idx="7">
                  <c:v>87.229166666665421</c:v>
                </c:pt>
                <c:pt idx="8">
                  <c:v>104.67499999999897</c:v>
                </c:pt>
                <c:pt idx="9">
                  <c:v>127.93611111110999</c:v>
                </c:pt>
                <c:pt idx="10">
                  <c:v>139.56666666666612</c:v>
                </c:pt>
                <c:pt idx="11">
                  <c:v>168.64305555555464</c:v>
                </c:pt>
                <c:pt idx="12">
                  <c:v>203.53472222222118</c:v>
                </c:pt>
                <c:pt idx="13">
                  <c:v>220.9805555555541</c:v>
                </c:pt>
                <c:pt idx="14">
                  <c:v>267.5027777777774</c:v>
                </c:pt>
                <c:pt idx="15">
                  <c:v>290.76388888888783</c:v>
                </c:pt>
                <c:pt idx="16">
                  <c:v>302.39444444444337</c:v>
                </c:pt>
                <c:pt idx="17">
                  <c:v>319.84027777777686</c:v>
                </c:pt>
                <c:pt idx="18">
                  <c:v>337.28611111110985</c:v>
                </c:pt>
                <c:pt idx="19">
                  <c:v>337.28611111110985</c:v>
                </c:pt>
                <c:pt idx="20">
                  <c:v>354.73194444444408</c:v>
                </c:pt>
                <c:pt idx="21">
                  <c:v>366.36249999999893</c:v>
                </c:pt>
                <c:pt idx="22">
                  <c:v>372.17777777777695</c:v>
                </c:pt>
                <c:pt idx="23">
                  <c:v>389.62361111110994</c:v>
                </c:pt>
                <c:pt idx="24">
                  <c:v>395.43888888888745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741144"/>
        <c:axId val="602747024"/>
      </c:scatterChart>
      <c:valAx>
        <c:axId val="602741144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5042312850299149"/>
              <c:y val="0.8536886896368656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602747024"/>
        <c:crosses val="autoZero"/>
        <c:crossBetween val="midCat"/>
        <c:majorUnit val="10"/>
      </c:valAx>
      <c:valAx>
        <c:axId val="602747024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ск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Вт/м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7.9907385474749636E-3"/>
              <c:y val="4.396751516416549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60274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Питома теплова потужність ССТ </a:t>
            </a:r>
            <a:r>
              <a:rPr lang="en-US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uk-UA" sz="1400" b="1" i="0" baseline="-25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 Дж/м</a:t>
            </a:r>
            <a:r>
              <a:rPr lang="uk-UA" sz="1400" b="1" i="0" baseline="30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 що 5 хвилин</a:t>
            </a:r>
            <a:endParaRPr lang="uk-UA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932669533536873"/>
          <c:y val="2.082658889760712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17594025864589"/>
          <c:y val="0.11442927587260812"/>
          <c:w val="0.80821608698092473"/>
          <c:h val="0.67620876436636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'd5L5x1-V15-Vp4-a90-I500-b50'!$N$4</c:f>
              <c:strCache>
                <c:ptCount val="1"/>
                <c:pt idx="0">
                  <c:v>Накопичення тепла ССТ Qсст, кДж/м2, що 5 хв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'd5L5x1-V15-Vp4-a90-I500-b50'!$C$5:$C$29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'd5L5x1-V15-Vp4-a90-I500-b50'!$N$5:$N$29</c:f>
              <c:numCache>
                <c:formatCode>0.00</c:formatCode>
                <c:ptCount val="25"/>
                <c:pt idx="0">
                  <c:v>0</c:v>
                </c:pt>
                <c:pt idx="1">
                  <c:v>5.2337500000002608</c:v>
                </c:pt>
                <c:pt idx="2">
                  <c:v>5.2337499999997021</c:v>
                </c:pt>
                <c:pt idx="3">
                  <c:v>5.2337499999997021</c:v>
                </c:pt>
                <c:pt idx="4">
                  <c:v>10.467499999999404</c:v>
                </c:pt>
                <c:pt idx="5">
                  <c:v>1.1156409129853274E-12</c:v>
                </c:pt>
                <c:pt idx="6">
                  <c:v>10.467499999999404</c:v>
                </c:pt>
                <c:pt idx="7">
                  <c:v>10.467499999999962</c:v>
                </c:pt>
                <c:pt idx="8">
                  <c:v>10.467499999999962</c:v>
                </c:pt>
                <c:pt idx="9">
                  <c:v>5.2337499999997021</c:v>
                </c:pt>
                <c:pt idx="10">
                  <c:v>52.337500000000375</c:v>
                </c:pt>
                <c:pt idx="11">
                  <c:v>10.467500000000522</c:v>
                </c:pt>
                <c:pt idx="12">
                  <c:v>10.467499999999404</c:v>
                </c:pt>
                <c:pt idx="13">
                  <c:v>10.467500000000522</c:v>
                </c:pt>
                <c:pt idx="14">
                  <c:v>15.701249999999666</c:v>
                </c:pt>
                <c:pt idx="15">
                  <c:v>5.2337499999997021</c:v>
                </c:pt>
                <c:pt idx="16">
                  <c:v>15.701250000000783</c:v>
                </c:pt>
                <c:pt idx="17">
                  <c:v>10.467499999999404</c:v>
                </c:pt>
                <c:pt idx="18">
                  <c:v>5.2337500000002608</c:v>
                </c:pt>
                <c:pt idx="19">
                  <c:v>10.467499999999962</c:v>
                </c:pt>
                <c:pt idx="20">
                  <c:v>5.2337499999997021</c:v>
                </c:pt>
                <c:pt idx="21">
                  <c:v>31.402499999999893</c:v>
                </c:pt>
                <c:pt idx="22">
                  <c:v>15.701250000000783</c:v>
                </c:pt>
                <c:pt idx="23">
                  <c:v>0</c:v>
                </c:pt>
                <c:pt idx="24">
                  <c:v>15.701249999999108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3037992"/>
        <c:axId val="533033680"/>
      </c:barChart>
      <c:catAx>
        <c:axId val="5330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395414408152164"/>
              <c:y val="0.7960795852560690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33033680"/>
        <c:crosses val="autoZero"/>
        <c:auto val="1"/>
        <c:lblAlgn val="ctr"/>
        <c:lblOffset val="100"/>
        <c:noMultiLvlLbl val="0"/>
      </c:catAx>
      <c:valAx>
        <c:axId val="533033680"/>
        <c:scaling>
          <c:orientation val="minMax"/>
          <c:max val="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Дж/м</a:t>
                </a:r>
                <a:r>
                  <a:rPr lang="uk-UA" sz="1400" b="0" i="0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8.5851275946937991E-3"/>
              <c:y val="3.8337430292255836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33037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ККД ССТ </a:t>
            </a:r>
            <a:r>
              <a:rPr lang="el-GR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η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 в цілому (що 5 хвилин)</a:t>
            </a:r>
          </a:p>
        </c:rich>
      </c:tx>
      <c:layout>
        <c:manualLayout>
          <c:xMode val="edge"/>
          <c:yMode val="edge"/>
          <c:x val="0.38457240904941487"/>
          <c:y val="3.504179723031842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4340443351794091E-2"/>
          <c:y val="0.11053502662164884"/>
          <c:w val="0.8949297755084048"/>
          <c:h val="0.727625214642504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'd5L5x1-V15-Vp4-a90-I500-b50'!$R$4</c:f>
              <c:strCache>
                <c:ptCount val="1"/>
                <c:pt idx="0">
                  <c:v>ηсст в цілому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invertIfNegative val="0"/>
          <c:cat>
            <c:numRef>
              <c:f>'d5L5x1-V15-Vp4-a90-I500-b50'!$C$5:$C$29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'd5L5x1-V15-Vp4-a90-I500-b50'!$R$5:$R$29</c:f>
              <c:numCache>
                <c:formatCode>0.00</c:formatCode>
                <c:ptCount val="25"/>
                <c:pt idx="0" formatCode="General">
                  <c:v>0</c:v>
                </c:pt>
                <c:pt idx="1">
                  <c:v>3.489166666666841E-2</c:v>
                </c:pt>
                <c:pt idx="2">
                  <c:v>3.4891666666664677E-2</c:v>
                </c:pt>
                <c:pt idx="3">
                  <c:v>3.4891666666664677E-2</c:v>
                </c:pt>
                <c:pt idx="4">
                  <c:v>6.9783333333329353E-2</c:v>
                </c:pt>
                <c:pt idx="5">
                  <c:v>7.4376060865688508E-15</c:v>
                </c:pt>
                <c:pt idx="6">
                  <c:v>6.9783333333329353E-2</c:v>
                </c:pt>
                <c:pt idx="7">
                  <c:v>6.9783333333333072E-2</c:v>
                </c:pt>
                <c:pt idx="8">
                  <c:v>6.9783333333333072E-2</c:v>
                </c:pt>
                <c:pt idx="9">
                  <c:v>3.4891666666664677E-2</c:v>
                </c:pt>
                <c:pt idx="10">
                  <c:v>0.34891666666666921</c:v>
                </c:pt>
                <c:pt idx="11">
                  <c:v>6.9783333333336819E-2</c:v>
                </c:pt>
                <c:pt idx="12">
                  <c:v>6.9783333333329353E-2</c:v>
                </c:pt>
                <c:pt idx="13">
                  <c:v>6.9783333333336819E-2</c:v>
                </c:pt>
                <c:pt idx="14">
                  <c:v>0.10467499999999777</c:v>
                </c:pt>
                <c:pt idx="15">
                  <c:v>3.4891666666664677E-2</c:v>
                </c:pt>
                <c:pt idx="16">
                  <c:v>0.10467500000000522</c:v>
                </c:pt>
                <c:pt idx="17">
                  <c:v>6.9783333333329353E-2</c:v>
                </c:pt>
                <c:pt idx="18">
                  <c:v>3.489166666666841E-2</c:v>
                </c:pt>
                <c:pt idx="19">
                  <c:v>6.9783333333333072E-2</c:v>
                </c:pt>
                <c:pt idx="20">
                  <c:v>3.4891666666664677E-2</c:v>
                </c:pt>
                <c:pt idx="21">
                  <c:v>0.20934999999999929</c:v>
                </c:pt>
                <c:pt idx="22">
                  <c:v>0.10467500000000522</c:v>
                </c:pt>
                <c:pt idx="23">
                  <c:v>0</c:v>
                </c:pt>
                <c:pt idx="24">
                  <c:v>0.10467499999999406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3027408"/>
        <c:axId val="533029368"/>
      </c:barChart>
      <c:catAx>
        <c:axId val="53302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5466312780149742"/>
              <c:y val="0.8537004965634207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33029368"/>
        <c:crosses val="autoZero"/>
        <c:auto val="1"/>
        <c:lblAlgn val="ctr"/>
        <c:lblOffset val="100"/>
        <c:noMultiLvlLbl val="1"/>
      </c:catAx>
      <c:valAx>
        <c:axId val="533029368"/>
        <c:scaling>
          <c:orientation val="minMax"/>
          <c:max val="0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478590528882705E-2"/>
              <c:y val="4.33258252527194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3302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Накопичення тепла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кДж/м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баком акумулятором</a:t>
            </a:r>
            <a:r>
              <a:rPr lang="uk-UA" sz="1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впродовж експерименту</a:t>
            </a:r>
            <a:endParaRPr lang="uk-UA" sz="14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4154406236031256"/>
          <c:y val="9.096501139703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615420613312418"/>
          <c:y val="0.15199416687666148"/>
          <c:w val="0.83046697688115267"/>
          <c:h val="0.665710834949904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'd5L5x1-V15-Vp4-a90-I500-b50'!$P$4</c:f>
              <c:strCache>
                <c:ptCount val="1"/>
                <c:pt idx="0">
                  <c:v>Q, кДж/м2, кількість ви-промінюван-ня, що надхо-дила з нако-пиченням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53432509696954433"/>
                  <c:y val="0.7104592014195463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Q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сст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-3E-14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- 9E-13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+ 90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- 90</a:t>
                    </a:r>
                    <a:endParaRPr lang="en-US" sz="1400" b="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cat>
            <c:numRef>
              <c:f>'d5L5x1-V15-Vp4-a90-I500-b50'!$C$5:$C$29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'd5L5x1-V15-Vp4-a90-I500-b50'!$P$5:$P$29</c:f>
              <c:numCache>
                <c:formatCode>0</c:formatCode>
                <c:ptCount val="25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  <c:pt idx="21">
                  <c:v>3150</c:v>
                </c:pt>
                <c:pt idx="22">
                  <c:v>3300</c:v>
                </c:pt>
                <c:pt idx="23">
                  <c:v>3450</c:v>
                </c:pt>
                <c:pt idx="24">
                  <c:v>3600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3034072"/>
        <c:axId val="587711312"/>
      </c:barChart>
      <c:catAx>
        <c:axId val="533034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579942695179908"/>
              <c:y val="0.853213786570542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87711312"/>
        <c:crosses val="autoZero"/>
        <c:auto val="1"/>
        <c:lblAlgn val="ctr"/>
        <c:lblOffset val="100"/>
        <c:noMultiLvlLbl val="0"/>
      </c:catAx>
      <c:valAx>
        <c:axId val="587711312"/>
        <c:scaling>
          <c:orientation val="minMax"/>
          <c:max val="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кДж/м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5210782222892647E-3"/>
              <c:y val="7.942541381529053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22225"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33034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ККД ССТ </a:t>
            </a:r>
            <a:r>
              <a:rPr lang="el-GR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η</a:t>
            </a:r>
            <a:r>
              <a:rPr lang="uk-UA" sz="1400" b="1" i="0" u="none" strike="noStrike" baseline="-25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в цілому (за накопиченням теплової енергї в баку акумуляторі)</a:t>
            </a:r>
            <a:endParaRPr lang="uk-UA" sz="14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6636324263228425"/>
          <c:y val="5.527721204632060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8965930538873801E-2"/>
          <c:y val="0.15623852062542198"/>
          <c:w val="0.87689225720062847"/>
          <c:h val="0.683268336273649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'd5L5x1-V15-Vp4-a90-I500-b50'!$S$4</c:f>
              <c:strCache>
                <c:ptCount val="1"/>
                <c:pt idx="0">
                  <c:v>ηсст       (за накопи-ченням)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invertIfNegative val="0"/>
          <c:cat>
            <c:numRef>
              <c:f>'d5L5x1-V15-Vp4-a90-I500-b50'!$C$5:$C$29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'd5L5x1-V15-Vp4-a90-I500-b50'!$S$5:$S$29</c:f>
              <c:numCache>
                <c:formatCode>0.00</c:formatCode>
                <c:ptCount val="25"/>
                <c:pt idx="0" formatCode="General">
                  <c:v>0</c:v>
                </c:pt>
                <c:pt idx="1">
                  <c:v>3.4891666666668403E-2</c:v>
                </c:pt>
                <c:pt idx="2">
                  <c:v>3.4891666666666543E-2</c:v>
                </c:pt>
                <c:pt idx="3">
                  <c:v>3.4891666666665926E-2</c:v>
                </c:pt>
                <c:pt idx="4">
                  <c:v>4.3614583333331784E-2</c:v>
                </c:pt>
                <c:pt idx="5">
                  <c:v>3.4891666666666918E-2</c:v>
                </c:pt>
                <c:pt idx="6">
                  <c:v>4.070694444444399E-2</c:v>
                </c:pt>
                <c:pt idx="7">
                  <c:v>4.4860714285713858E-2</c:v>
                </c:pt>
                <c:pt idx="8">
                  <c:v>4.7976041666666268E-2</c:v>
                </c:pt>
                <c:pt idx="9">
                  <c:v>4.6522222222221646E-2</c:v>
                </c:pt>
                <c:pt idx="10">
                  <c:v>7.6761666666666395E-2</c:v>
                </c:pt>
                <c:pt idx="11">
                  <c:v>7.6127272727272793E-2</c:v>
                </c:pt>
                <c:pt idx="12">
                  <c:v>7.5598611111110853E-2</c:v>
                </c:pt>
                <c:pt idx="13">
                  <c:v>7.5151282051282076E-2</c:v>
                </c:pt>
                <c:pt idx="14">
                  <c:v>7.7260119047618897E-2</c:v>
                </c:pt>
                <c:pt idx="15">
                  <c:v>7.4435555555555283E-2</c:v>
                </c:pt>
                <c:pt idx="16">
                  <c:v>7.632552083333341E-2</c:v>
                </c:pt>
                <c:pt idx="17">
                  <c:v>7.5940686274509644E-2</c:v>
                </c:pt>
                <c:pt idx="18">
                  <c:v>7.3660185185185134E-2</c:v>
                </c:pt>
                <c:pt idx="19">
                  <c:v>7.3456140350877136E-2</c:v>
                </c:pt>
                <c:pt idx="20">
                  <c:v>7.1527916666666511E-2</c:v>
                </c:pt>
                <c:pt idx="21">
                  <c:v>7.8090873015872836E-2</c:v>
                </c:pt>
                <c:pt idx="22">
                  <c:v>7.929924242424248E-2</c:v>
                </c:pt>
                <c:pt idx="23">
                  <c:v>7.5851449275362373E-2</c:v>
                </c:pt>
                <c:pt idx="24">
                  <c:v>7.7052430555555371E-2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709744"/>
        <c:axId val="587713272"/>
      </c:barChart>
      <c:catAx>
        <c:axId val="58770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482279775662703"/>
              <c:y val="0.8462302854078270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87713272"/>
        <c:crosses val="autoZero"/>
        <c:auto val="1"/>
        <c:lblAlgn val="ctr"/>
        <c:lblOffset val="100"/>
        <c:noMultiLvlLbl val="0"/>
      </c:catAx>
      <c:valAx>
        <c:axId val="587713272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9029714666530478E-2"/>
              <c:y val="5.6464348277060816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8770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коефіцієнта тепловтрат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K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к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Вт/(м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К),</a:t>
            </a:r>
            <a:r>
              <a:rPr lang="uk-UA" sz="1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сонячного колектора впродовж експерименту</a:t>
            </a:r>
            <a:endParaRPr lang="uk-UA" sz="14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5416202339624843"/>
          <c:y val="3.651767875639413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0863599677159"/>
          <c:y val="0.1459162622607946"/>
          <c:w val="0.83319468469593538"/>
          <c:h val="0.692799802903981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'd5L5x1-V15-Vp4-a90-I500-b50'!$AC$4</c:f>
              <c:strCache>
                <c:ptCount val="1"/>
                <c:pt idx="0">
                  <c:v>Kк', Вт/(м2К)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8.3892150574769356E-2"/>
                  <c:y val="0.745303294234095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uk-UA"/>
                </a:p>
              </c:txPr>
            </c:trendlineLbl>
          </c:trendline>
          <c:xVal>
            <c:numRef>
              <c:f>'d5L5x1-V15-Vp4-a90-I500-b50'!$C$5:$C$29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'd5L5x1-V15-Vp4-a90-I500-b50'!$AC$5:$AC$29</c:f>
              <c:numCache>
                <c:formatCode>0.000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1.5693012600228511</c:v>
                </c:pt>
                <c:pt idx="20">
                  <c:v>2.7683276059563542</c:v>
                </c:pt>
                <c:pt idx="21">
                  <c:v>9.9624856815577054</c:v>
                </c:pt>
                <c:pt idx="22">
                  <c:v>14.614197530864228</c:v>
                </c:pt>
                <c:pt idx="23">
                  <c:v>14.614197530864228</c:v>
                </c:pt>
                <c:pt idx="24">
                  <c:v>17.517836257309767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716408"/>
        <c:axId val="587707000"/>
      </c:scatterChart>
      <c:valAx>
        <c:axId val="587716408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569667849136763"/>
              <c:y val="0.8536602096707345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87707000"/>
        <c:crosses val="autoZero"/>
        <c:crossBetween val="midCat"/>
        <c:majorUnit val="10"/>
      </c:valAx>
      <c:valAx>
        <c:axId val="587707000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Вт/(м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К)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6.7319189029117453E-3"/>
              <c:y val="7.0038796852792573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87716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розрахункової інтенсивності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I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ск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Вт/м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сонячного колектора впродовж експерименту</a:t>
            </a:r>
          </a:p>
        </c:rich>
      </c:tx>
      <c:layout>
        <c:manualLayout>
          <c:xMode val="edge"/>
          <c:yMode val="edge"/>
          <c:x val="0.17783594312008602"/>
          <c:y val="4.39585492801874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11799330796509"/>
          <c:y val="0.15820194802586102"/>
          <c:w val="0.85104536239641304"/>
          <c:h val="0.679288014233619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'd5L5x1-V15-Vp4-a90-I500-b50'!$AD$4</c:f>
              <c:strCache>
                <c:ptCount val="1"/>
                <c:pt idx="0">
                  <c:v>I', Вт/м2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0.27297725370965614"/>
                  <c:y val="0.743816266647714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uk-UA"/>
                </a:p>
              </c:txPr>
            </c:trendlineLbl>
          </c:trendline>
          <c:xVal>
            <c:numRef>
              <c:f>'d5L5x1-V15-Vp4-a90-I500-b50'!$C$5:$C$29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'd5L5x1-V15-Vp4-a90-I500-b50'!$AD$5:$AD$29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19.416666666665538</c:v>
                </c:pt>
                <c:pt idx="8">
                  <c:v>51.484567901233376</c:v>
                </c:pt>
                <c:pt idx="9">
                  <c:v>66.185185185183258</c:v>
                </c:pt>
                <c:pt idx="10">
                  <c:v>197.19135802469032</c:v>
                </c:pt>
                <c:pt idx="11">
                  <c:v>227.48148148148175</c:v>
                </c:pt>
                <c:pt idx="12">
                  <c:v>244.43827160493703</c:v>
                </c:pt>
                <c:pt idx="13">
                  <c:v>269.39506172839515</c:v>
                </c:pt>
                <c:pt idx="14">
                  <c:v>304.60802469135717</c:v>
                </c:pt>
                <c:pt idx="15">
                  <c:v>321.08641975308484</c:v>
                </c:pt>
                <c:pt idx="16">
                  <c:v>361.63271604938308</c:v>
                </c:pt>
                <c:pt idx="17">
                  <c:v>388.36728395061618</c:v>
                </c:pt>
                <c:pt idx="18">
                  <c:v>402.17901234567853</c:v>
                </c:pt>
                <c:pt idx="19">
                  <c:v>430.69135802469071</c:v>
                </c:pt>
                <c:pt idx="20">
                  <c:v>443.61419753086295</c:v>
                </c:pt>
                <c:pt idx="21">
                  <c:v>521.15123456789968</c:v>
                </c:pt>
                <c:pt idx="22">
                  <c:v>566.14197530864226</c:v>
                </c:pt>
                <c:pt idx="23">
                  <c:v>566.14197530864226</c:v>
                </c:pt>
                <c:pt idx="24">
                  <c:v>600.46604938271423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707392"/>
        <c:axId val="587715624"/>
      </c:scatterChart>
      <c:valAx>
        <c:axId val="587707392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5032484334022937"/>
              <c:y val="0.856041866076183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87715624"/>
        <c:crosses val="autoZero"/>
        <c:crossBetween val="midCat"/>
        <c:majorUnit val="10"/>
      </c:valAx>
      <c:valAx>
        <c:axId val="587715624"/>
        <c:scaling>
          <c:orientation val="minMax"/>
          <c:max val="6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ск</a:t>
                </a: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Вт/м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2674810295951528E-3"/>
              <c:y val="8.2811907251845354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8770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Температури теплоносія на вході і виході СК та температура оточуючого середовища впродовж експерименту</a:t>
            </a:r>
          </a:p>
        </c:rich>
      </c:tx>
      <c:layout>
        <c:manualLayout>
          <c:xMode val="edge"/>
          <c:yMode val="edge"/>
          <c:x val="0.12118171607501446"/>
          <c:y val="3.486616609674549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12239915650874"/>
          <c:y val="0.14411720010131038"/>
          <c:w val="0.75368446653038901"/>
          <c:h val="0.624978459081261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'd5L5x1-V15-Vp4-a10-I500-b50'!$D$4</c:f>
              <c:strCache>
                <c:ptCount val="1"/>
                <c:pt idx="0">
                  <c:v>Tin
(287FE6EF05000002)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0714921948152151"/>
                  <c:y val="0.3752364335978308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вх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+ 4E-05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+ 0,0116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+ 12,227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'd5L5x1-V15-Vp4-a10-I500-b50'!$C$5:$C$29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'd5L5x1-V15-Vp4-a10-I500-b50'!$D$5:$D$29</c:f>
              <c:numCache>
                <c:formatCode>General</c:formatCode>
                <c:ptCount val="25"/>
                <c:pt idx="0">
                  <c:v>10.050000000000001</c:v>
                </c:pt>
                <c:pt idx="1">
                  <c:v>10.199999999999999</c:v>
                </c:pt>
                <c:pt idx="2">
                  <c:v>10.35</c:v>
                </c:pt>
                <c:pt idx="3">
                  <c:v>10.55</c:v>
                </c:pt>
                <c:pt idx="4">
                  <c:v>10.7</c:v>
                </c:pt>
                <c:pt idx="5">
                  <c:v>11</c:v>
                </c:pt>
                <c:pt idx="6">
                  <c:v>11.1</c:v>
                </c:pt>
                <c:pt idx="7">
                  <c:v>11.25</c:v>
                </c:pt>
                <c:pt idx="8">
                  <c:v>11.4</c:v>
                </c:pt>
                <c:pt idx="9">
                  <c:v>11.5</c:v>
                </c:pt>
                <c:pt idx="10">
                  <c:v>11.6</c:v>
                </c:pt>
                <c:pt idx="11">
                  <c:v>11.75</c:v>
                </c:pt>
                <c:pt idx="12">
                  <c:v>12.1</c:v>
                </c:pt>
                <c:pt idx="13">
                  <c:v>12.25</c:v>
                </c:pt>
                <c:pt idx="14">
                  <c:v>12.35</c:v>
                </c:pt>
                <c:pt idx="15">
                  <c:v>12.5</c:v>
                </c:pt>
                <c:pt idx="16">
                  <c:v>12.6</c:v>
                </c:pt>
                <c:pt idx="17">
                  <c:v>12.75</c:v>
                </c:pt>
                <c:pt idx="18">
                  <c:v>13.15</c:v>
                </c:pt>
                <c:pt idx="19">
                  <c:v>13.25</c:v>
                </c:pt>
                <c:pt idx="20">
                  <c:v>13.4</c:v>
                </c:pt>
                <c:pt idx="21">
                  <c:v>13.55</c:v>
                </c:pt>
                <c:pt idx="22">
                  <c:v>13.7</c:v>
                </c:pt>
                <c:pt idx="23">
                  <c:v>14.05</c:v>
                </c:pt>
                <c:pt idx="24">
                  <c:v>14.2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'd5L5x1-V15-Vp4-a10-I500-b50'!$E$4</c:f>
              <c:strCache>
                <c:ptCount val="1"/>
                <c:pt idx="0">
                  <c:v>Tout
(283BB0F005000000)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8.3520249154013224E-2"/>
                  <c:y val="0.6620811689095633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вих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= -2E-09x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5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+ 1E-06x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- 0,0003x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+ 0,0213x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- 0,4783x + 11,675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'd5L5x1-V15-Vp4-a10-I500-b50'!$C$5:$C$29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'd5L5x1-V15-Vp4-a10-I500-b50'!$E$5:$E$29</c:f>
              <c:numCache>
                <c:formatCode>General</c:formatCode>
                <c:ptCount val="25"/>
                <c:pt idx="0">
                  <c:v>10.15</c:v>
                </c:pt>
                <c:pt idx="1">
                  <c:v>10.25</c:v>
                </c:pt>
                <c:pt idx="2">
                  <c:v>10.4</c:v>
                </c:pt>
                <c:pt idx="3">
                  <c:v>10.6</c:v>
                </c:pt>
                <c:pt idx="4">
                  <c:v>11.15</c:v>
                </c:pt>
                <c:pt idx="5">
                  <c:v>13.15</c:v>
                </c:pt>
                <c:pt idx="6">
                  <c:v>15.4</c:v>
                </c:pt>
                <c:pt idx="7">
                  <c:v>17.05</c:v>
                </c:pt>
                <c:pt idx="8">
                  <c:v>17.649999999999999</c:v>
                </c:pt>
                <c:pt idx="9">
                  <c:v>18.3</c:v>
                </c:pt>
                <c:pt idx="10">
                  <c:v>18.75</c:v>
                </c:pt>
                <c:pt idx="11">
                  <c:v>19.399999999999999</c:v>
                </c:pt>
                <c:pt idx="12">
                  <c:v>20.05</c:v>
                </c:pt>
                <c:pt idx="13">
                  <c:v>20.45</c:v>
                </c:pt>
                <c:pt idx="14">
                  <c:v>21</c:v>
                </c:pt>
                <c:pt idx="15">
                  <c:v>21.3</c:v>
                </c:pt>
                <c:pt idx="16">
                  <c:v>21.6</c:v>
                </c:pt>
                <c:pt idx="17">
                  <c:v>22.05</c:v>
                </c:pt>
                <c:pt idx="18">
                  <c:v>22.3</c:v>
                </c:pt>
                <c:pt idx="19">
                  <c:v>22.55</c:v>
                </c:pt>
                <c:pt idx="20">
                  <c:v>22.55</c:v>
                </c:pt>
                <c:pt idx="21">
                  <c:v>22.1</c:v>
                </c:pt>
                <c:pt idx="22">
                  <c:v>21.3</c:v>
                </c:pt>
                <c:pt idx="23">
                  <c:v>20.6</c:v>
                </c:pt>
                <c:pt idx="24">
                  <c:v>20.2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'd5L5x1-V15-Vp4-a10-I500-b50'!$I$4</c:f>
              <c:strCache>
                <c:ptCount val="1"/>
                <c:pt idx="0">
                  <c:v>Tpov1
(28F24BEF0500007D)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2676428769780499"/>
                  <c:y val="0.4346285950031670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пов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9E-06</a:t>
                    </a:r>
                    <a:r>
                      <a:rPr lang="el-GR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- 0,0016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+ 0,118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+ 14,2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'd5L5x1-V15-Vp4-a10-I500-b50'!$C$5:$C$29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'd5L5x1-V15-Vp4-a10-I500-b50'!$I$5:$I$29</c:f>
              <c:numCache>
                <c:formatCode>General</c:formatCode>
                <c:ptCount val="25"/>
                <c:pt idx="0">
                  <c:v>12</c:v>
                </c:pt>
                <c:pt idx="1">
                  <c:v>12.45</c:v>
                </c:pt>
                <c:pt idx="2">
                  <c:v>13</c:v>
                </c:pt>
                <c:pt idx="3">
                  <c:v>13.3</c:v>
                </c:pt>
                <c:pt idx="4">
                  <c:v>13.55</c:v>
                </c:pt>
                <c:pt idx="5">
                  <c:v>13.75</c:v>
                </c:pt>
                <c:pt idx="6">
                  <c:v>14.05</c:v>
                </c:pt>
                <c:pt idx="7">
                  <c:v>14.25</c:v>
                </c:pt>
                <c:pt idx="8">
                  <c:v>14.35</c:v>
                </c:pt>
                <c:pt idx="9">
                  <c:v>14.05</c:v>
                </c:pt>
                <c:pt idx="10">
                  <c:v>14.55</c:v>
                </c:pt>
                <c:pt idx="11">
                  <c:v>14.75</c:v>
                </c:pt>
                <c:pt idx="12">
                  <c:v>15.1</c:v>
                </c:pt>
                <c:pt idx="13">
                  <c:v>15.3</c:v>
                </c:pt>
                <c:pt idx="14">
                  <c:v>15.45</c:v>
                </c:pt>
                <c:pt idx="15">
                  <c:v>15.55</c:v>
                </c:pt>
                <c:pt idx="16">
                  <c:v>15.7</c:v>
                </c:pt>
                <c:pt idx="17">
                  <c:v>16.100000000000001</c:v>
                </c:pt>
                <c:pt idx="18">
                  <c:v>16.149999999999999</c:v>
                </c:pt>
                <c:pt idx="19">
                  <c:v>16.350000000000001</c:v>
                </c:pt>
                <c:pt idx="20">
                  <c:v>16.5</c:v>
                </c:pt>
                <c:pt idx="21">
                  <c:v>16.649999999999999</c:v>
                </c:pt>
                <c:pt idx="22">
                  <c:v>16.75</c:v>
                </c:pt>
                <c:pt idx="23">
                  <c:v>17.100000000000001</c:v>
                </c:pt>
                <c:pt idx="24">
                  <c:v>17.3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719152"/>
        <c:axId val="587717976"/>
      </c:scatterChart>
      <c:valAx>
        <c:axId val="587719152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</a:p>
            </c:rich>
          </c:tx>
          <c:layout>
            <c:manualLayout>
              <c:xMode val="edge"/>
              <c:yMode val="edge"/>
              <c:x val="0.88651271229706274"/>
              <c:y val="0.739191662638689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87717976"/>
        <c:crosses val="autoZero"/>
        <c:crossBetween val="midCat"/>
        <c:majorUnit val="10"/>
      </c:valAx>
      <c:valAx>
        <c:axId val="587717976"/>
        <c:scaling>
          <c:orientation val="minMax"/>
          <c:max val="25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6.0455527236524156E-2"/>
              <c:y val="8.261202063859070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87719152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8744483253458961"/>
          <c:y val="0.29106641553932172"/>
          <c:w val="0.11255530438082048"/>
          <c:h val="0.2798595602431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температури в баку</a:t>
            </a:r>
            <a:r>
              <a:rPr lang="uk-UA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акамуляторі залежно від часу нагріву</a:t>
            </a:r>
            <a:endParaRPr lang="uk-UA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6398019877986603"/>
          <c:y val="2.687987422183542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4206667833502762E-2"/>
          <c:y val="0.12496938913953974"/>
          <c:w val="0.69130867318946176"/>
          <c:h val="0.623180123581792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'd5L5x1-V15-Vp4-a10-I500-b50'!$F$4</c:f>
              <c:strCache>
                <c:ptCount val="1"/>
                <c:pt idx="0">
                  <c:v>Tbak1
(28336BF00500008F)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5123578825370887"/>
                  <c:y val="0.587386183255197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бак1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= 1E-06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+ 0,0002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- 0,0011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+ 12,03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'd5L5x1-V15-Vp4-a10-I500-b50'!$C$5:$C$29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'd5L5x1-V15-Vp4-a10-I500-b50'!$F$5:$F$29</c:f>
              <c:numCache>
                <c:formatCode>General</c:formatCode>
                <c:ptCount val="25"/>
                <c:pt idx="0">
                  <c:v>10.1</c:v>
                </c:pt>
                <c:pt idx="1">
                  <c:v>10.1</c:v>
                </c:pt>
                <c:pt idx="2">
                  <c:v>10.1</c:v>
                </c:pt>
                <c:pt idx="3">
                  <c:v>10.1</c:v>
                </c:pt>
                <c:pt idx="4">
                  <c:v>10.1</c:v>
                </c:pt>
                <c:pt idx="5">
                  <c:v>10.1</c:v>
                </c:pt>
                <c:pt idx="6">
                  <c:v>10.1</c:v>
                </c:pt>
                <c:pt idx="7">
                  <c:v>10.1</c:v>
                </c:pt>
                <c:pt idx="8">
                  <c:v>10.1</c:v>
                </c:pt>
                <c:pt idx="9">
                  <c:v>10.1</c:v>
                </c:pt>
                <c:pt idx="10">
                  <c:v>10.1</c:v>
                </c:pt>
                <c:pt idx="11">
                  <c:v>10.1</c:v>
                </c:pt>
                <c:pt idx="12">
                  <c:v>10.15</c:v>
                </c:pt>
                <c:pt idx="13">
                  <c:v>10.1</c:v>
                </c:pt>
                <c:pt idx="14">
                  <c:v>10.15</c:v>
                </c:pt>
                <c:pt idx="15">
                  <c:v>10.15</c:v>
                </c:pt>
                <c:pt idx="16">
                  <c:v>10.15</c:v>
                </c:pt>
                <c:pt idx="17">
                  <c:v>10.15</c:v>
                </c:pt>
                <c:pt idx="18">
                  <c:v>10.15</c:v>
                </c:pt>
                <c:pt idx="19">
                  <c:v>10.15</c:v>
                </c:pt>
                <c:pt idx="20">
                  <c:v>10.199999999999999</c:v>
                </c:pt>
                <c:pt idx="21">
                  <c:v>10.199999999999999</c:v>
                </c:pt>
                <c:pt idx="22">
                  <c:v>10.199999999999999</c:v>
                </c:pt>
                <c:pt idx="23">
                  <c:v>10.199999999999999</c:v>
                </c:pt>
                <c:pt idx="24">
                  <c:v>10.199999999999999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'd5L5x1-V15-Vp4-a10-I500-b50'!$G$4</c:f>
              <c:strCache>
                <c:ptCount val="1"/>
                <c:pt idx="0">
                  <c:v>Tbak2
(288DCEF00500007A)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6.0990462475185837E-2"/>
                  <c:y val="0.5218468083426198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бак2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-3E-06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+ 0,0035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+ 12,16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'd5L5x1-V15-Vp4-a10-I500-b50'!$C$5:$C$29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'd5L5x1-V15-Vp4-a10-I500-b50'!$G$5:$G$29</c:f>
              <c:numCache>
                <c:formatCode>General</c:formatCode>
                <c:ptCount val="25"/>
                <c:pt idx="0">
                  <c:v>10.1</c:v>
                </c:pt>
                <c:pt idx="1">
                  <c:v>10.1</c:v>
                </c:pt>
                <c:pt idx="2">
                  <c:v>10.1</c:v>
                </c:pt>
                <c:pt idx="3">
                  <c:v>10.1</c:v>
                </c:pt>
                <c:pt idx="4">
                  <c:v>10.1</c:v>
                </c:pt>
                <c:pt idx="5">
                  <c:v>10.1</c:v>
                </c:pt>
                <c:pt idx="6">
                  <c:v>10.1</c:v>
                </c:pt>
                <c:pt idx="7">
                  <c:v>10.1</c:v>
                </c:pt>
                <c:pt idx="8">
                  <c:v>10.15</c:v>
                </c:pt>
                <c:pt idx="9">
                  <c:v>10.15</c:v>
                </c:pt>
                <c:pt idx="10">
                  <c:v>10.15</c:v>
                </c:pt>
                <c:pt idx="11">
                  <c:v>10.15</c:v>
                </c:pt>
                <c:pt idx="12">
                  <c:v>10.199999999999999</c:v>
                </c:pt>
                <c:pt idx="13">
                  <c:v>10.199999999999999</c:v>
                </c:pt>
                <c:pt idx="14">
                  <c:v>10.199999999999999</c:v>
                </c:pt>
                <c:pt idx="15">
                  <c:v>10.199999999999999</c:v>
                </c:pt>
                <c:pt idx="16">
                  <c:v>10.25</c:v>
                </c:pt>
                <c:pt idx="17">
                  <c:v>10.25</c:v>
                </c:pt>
                <c:pt idx="18">
                  <c:v>10.25</c:v>
                </c:pt>
                <c:pt idx="19">
                  <c:v>10.3</c:v>
                </c:pt>
                <c:pt idx="20">
                  <c:v>10.3</c:v>
                </c:pt>
                <c:pt idx="21">
                  <c:v>10.3</c:v>
                </c:pt>
                <c:pt idx="22">
                  <c:v>10.3</c:v>
                </c:pt>
                <c:pt idx="23">
                  <c:v>10.35</c:v>
                </c:pt>
                <c:pt idx="24">
                  <c:v>10.35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'd5L5x1-V15-Vp4-a10-I500-b50'!$H$4</c:f>
              <c:strCache>
                <c:ptCount val="1"/>
                <c:pt idx="0">
                  <c:v>Tbak3
(284EB3F00500003D)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1.7772107841047904E-2"/>
                  <c:y val="0.5469382628824992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бак3</a:t>
                    </a:r>
                    <a:r>
                      <a:rPr lang="en-US" baseline="0"/>
                      <a:t> = -9E-12x</a:t>
                    </a:r>
                    <a:r>
                      <a:rPr lang="en-US" baseline="30000"/>
                      <a:t>6</a:t>
                    </a:r>
                    <a:r>
                      <a:rPr lang="en-US" baseline="0"/>
                      <a:t> + 3E-09x</a:t>
                    </a:r>
                    <a:r>
                      <a:rPr lang="en-US" baseline="30000"/>
                      <a:t>5</a:t>
                    </a:r>
                    <a:r>
                      <a:rPr lang="en-US" baseline="0"/>
                      <a:t> - 4E-07x</a:t>
                    </a:r>
                    <a:r>
                      <a:rPr lang="en-US" baseline="30000"/>
                      <a:t>4</a:t>
                    </a:r>
                    <a:r>
                      <a:rPr lang="en-US" baseline="0"/>
                      <a:t> + 3E-05x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- 0,0007x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+ 0,01x + 12,104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'd5L5x1-V15-Vp4-a10-I500-b50'!$C$5:$C$29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'd5L5x1-V15-Vp4-a10-I500-b50'!$H$5:$H$29</c:f>
              <c:numCache>
                <c:formatCode>General</c:formatCode>
                <c:ptCount val="25"/>
                <c:pt idx="0">
                  <c:v>9.75</c:v>
                </c:pt>
                <c:pt idx="1">
                  <c:v>9.75</c:v>
                </c:pt>
                <c:pt idx="2">
                  <c:v>9.75</c:v>
                </c:pt>
                <c:pt idx="3">
                  <c:v>9.75</c:v>
                </c:pt>
                <c:pt idx="4">
                  <c:v>9.75</c:v>
                </c:pt>
                <c:pt idx="5">
                  <c:v>9.75</c:v>
                </c:pt>
                <c:pt idx="6">
                  <c:v>9.75</c:v>
                </c:pt>
                <c:pt idx="7">
                  <c:v>9.75</c:v>
                </c:pt>
                <c:pt idx="8">
                  <c:v>10</c:v>
                </c:pt>
                <c:pt idx="9">
                  <c:v>10.050000000000001</c:v>
                </c:pt>
                <c:pt idx="10">
                  <c:v>10.050000000000001</c:v>
                </c:pt>
                <c:pt idx="11">
                  <c:v>10.050000000000001</c:v>
                </c:pt>
                <c:pt idx="12">
                  <c:v>10.050000000000001</c:v>
                </c:pt>
                <c:pt idx="13">
                  <c:v>10.050000000000001</c:v>
                </c:pt>
                <c:pt idx="14">
                  <c:v>10.1</c:v>
                </c:pt>
                <c:pt idx="15">
                  <c:v>10.1</c:v>
                </c:pt>
                <c:pt idx="16">
                  <c:v>10.15</c:v>
                </c:pt>
                <c:pt idx="17">
                  <c:v>10.15</c:v>
                </c:pt>
                <c:pt idx="18">
                  <c:v>10.15</c:v>
                </c:pt>
                <c:pt idx="19">
                  <c:v>10.199999999999999</c:v>
                </c:pt>
                <c:pt idx="20">
                  <c:v>10.199999999999999</c:v>
                </c:pt>
                <c:pt idx="21">
                  <c:v>10.25</c:v>
                </c:pt>
                <c:pt idx="22">
                  <c:v>10.3</c:v>
                </c:pt>
                <c:pt idx="23">
                  <c:v>10.3</c:v>
                </c:pt>
                <c:pt idx="24">
                  <c:v>10.3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'd5L5x1-V15-Vp4-a10-I500-b50'!$Z$4</c:f>
              <c:strCache>
                <c:ptCount val="1"/>
                <c:pt idx="0">
                  <c:v>tбак. ср., °С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34430038351423825"/>
                  <c:y val="0.4791438704140940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бак.ср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+ 0,0042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+ 12,012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'd5L5x1-V15-Vp4-a10-I500-b50'!$C$5:$C$29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'd5L5x1-V15-Vp4-a10-I500-b50'!$Z$5:$Z$29</c:f>
              <c:numCache>
                <c:formatCode>0.00</c:formatCode>
                <c:ptCount val="25"/>
                <c:pt idx="0">
                  <c:v>9.9833333333333325</c:v>
                </c:pt>
                <c:pt idx="1">
                  <c:v>9.9833333333333325</c:v>
                </c:pt>
                <c:pt idx="2">
                  <c:v>9.9833333333333325</c:v>
                </c:pt>
                <c:pt idx="3">
                  <c:v>9.9833333333333325</c:v>
                </c:pt>
                <c:pt idx="4">
                  <c:v>9.9833333333333325</c:v>
                </c:pt>
                <c:pt idx="5">
                  <c:v>9.9833333333333325</c:v>
                </c:pt>
                <c:pt idx="6">
                  <c:v>9.9833333333333325</c:v>
                </c:pt>
                <c:pt idx="7">
                  <c:v>9.9833333333333325</c:v>
                </c:pt>
                <c:pt idx="8">
                  <c:v>10.083333333333334</c:v>
                </c:pt>
                <c:pt idx="9">
                  <c:v>10.1</c:v>
                </c:pt>
                <c:pt idx="10">
                  <c:v>10.1</c:v>
                </c:pt>
                <c:pt idx="11">
                  <c:v>10.1</c:v>
                </c:pt>
                <c:pt idx="12">
                  <c:v>10.133333333333335</c:v>
                </c:pt>
                <c:pt idx="13">
                  <c:v>10.116666666666665</c:v>
                </c:pt>
                <c:pt idx="14">
                  <c:v>10.15</c:v>
                </c:pt>
                <c:pt idx="15">
                  <c:v>10.15</c:v>
                </c:pt>
                <c:pt idx="16">
                  <c:v>10.183333333333332</c:v>
                </c:pt>
                <c:pt idx="17">
                  <c:v>10.183333333333332</c:v>
                </c:pt>
                <c:pt idx="18">
                  <c:v>10.183333333333332</c:v>
                </c:pt>
                <c:pt idx="19">
                  <c:v>10.216666666666667</c:v>
                </c:pt>
                <c:pt idx="20">
                  <c:v>10.233333333333333</c:v>
                </c:pt>
                <c:pt idx="21">
                  <c:v>10.25</c:v>
                </c:pt>
                <c:pt idx="22">
                  <c:v>10.266666666666667</c:v>
                </c:pt>
                <c:pt idx="23">
                  <c:v>10.283333333333333</c:v>
                </c:pt>
                <c:pt idx="24">
                  <c:v>10.283333333333333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717584"/>
        <c:axId val="587718760"/>
      </c:scatterChart>
      <c:valAx>
        <c:axId val="587717584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75526867308063772"/>
              <c:y val="0.775577342880701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87718760"/>
        <c:crosses val="autoZero"/>
        <c:crossBetween val="midCat"/>
        <c:majorUnit val="10"/>
      </c:valAx>
      <c:valAx>
        <c:axId val="587718760"/>
        <c:scaling>
          <c:orientation val="minMax"/>
          <c:max val="10.7"/>
          <c:min val="9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5695572714660506E-2"/>
              <c:y val="5.013442056831526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87717584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77229091491134916"/>
          <c:y val="0.28701750878211413"/>
          <c:w val="0.21907117277003565"/>
          <c:h val="0.4422354686097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Приріст температури теплоносія 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на вході і виході СК та температура оточуючого середовища впродовж експерименту</a:t>
            </a:r>
            <a:endParaRPr lang="uk-UA" sz="1400" b="1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rich>
      </c:tx>
      <c:layout>
        <c:manualLayout>
          <c:xMode val="edge"/>
          <c:yMode val="edge"/>
          <c:x val="0.19876162115091664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044561096529594E-2"/>
          <c:y val="0.12959086413952969"/>
          <c:w val="0.75513572470107904"/>
          <c:h val="0.568059027053164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'd5L5x1-V15-Vp4-a10-I500-b50'!$V$4</c:f>
              <c:strCache>
                <c:ptCount val="1"/>
                <c:pt idx="0">
                  <c:v>Δtвх,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6310613929212847"/>
                  <c:y val="0.5401909531955911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</a:rPr>
                      <a:t>вх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+ 4E-05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+ 0,0116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+ 0,0268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'd5L5x1-V15-Vp4-a10-I500-b50'!$C$5:$C$29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'd5L5x1-V15-Vp4-a10-I500-b50'!$V$5:$V$29</c:f>
              <c:numCache>
                <c:formatCode>0.00</c:formatCode>
                <c:ptCount val="25"/>
                <c:pt idx="0">
                  <c:v>0</c:v>
                </c:pt>
                <c:pt idx="1">
                  <c:v>0.14999999999999858</c:v>
                </c:pt>
                <c:pt idx="2">
                  <c:v>0.29999999999999893</c:v>
                </c:pt>
                <c:pt idx="3">
                  <c:v>0.5</c:v>
                </c:pt>
                <c:pt idx="4">
                  <c:v>0.64999999999999858</c:v>
                </c:pt>
                <c:pt idx="5">
                  <c:v>0.94999999999999929</c:v>
                </c:pt>
                <c:pt idx="6">
                  <c:v>1.0499999999999989</c:v>
                </c:pt>
                <c:pt idx="7">
                  <c:v>1.1999999999999993</c:v>
                </c:pt>
                <c:pt idx="8">
                  <c:v>1.3499999999999996</c:v>
                </c:pt>
                <c:pt idx="9">
                  <c:v>1.4499999999999993</c:v>
                </c:pt>
                <c:pt idx="10">
                  <c:v>1.5499999999999989</c:v>
                </c:pt>
                <c:pt idx="11">
                  <c:v>1.6999999999999993</c:v>
                </c:pt>
                <c:pt idx="12">
                  <c:v>2.0499999999999989</c:v>
                </c:pt>
                <c:pt idx="13">
                  <c:v>2.1999999999999993</c:v>
                </c:pt>
                <c:pt idx="14">
                  <c:v>2.2999999999999989</c:v>
                </c:pt>
                <c:pt idx="15">
                  <c:v>2.4499999999999993</c:v>
                </c:pt>
                <c:pt idx="16">
                  <c:v>2.5499999999999989</c:v>
                </c:pt>
                <c:pt idx="17">
                  <c:v>2.6999999999999993</c:v>
                </c:pt>
                <c:pt idx="18">
                  <c:v>3.0999999999999996</c:v>
                </c:pt>
                <c:pt idx="19">
                  <c:v>3.1999999999999993</c:v>
                </c:pt>
                <c:pt idx="20">
                  <c:v>3.3499999999999996</c:v>
                </c:pt>
                <c:pt idx="21">
                  <c:v>3.5</c:v>
                </c:pt>
                <c:pt idx="22">
                  <c:v>3.6499999999999986</c:v>
                </c:pt>
                <c:pt idx="23">
                  <c:v>4</c:v>
                </c:pt>
                <c:pt idx="24">
                  <c:v>4.1499999999999986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'd5L5x1-V15-Vp4-a10-I500-b50'!$W$4</c:f>
              <c:strCache>
                <c:ptCount val="1"/>
                <c:pt idx="0">
                  <c:v>Δtвих,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-6.9529312905072096E-2"/>
                  <c:y val="0.6126751722003521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</a:rPr>
                      <a:t>вих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= -2E-09x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5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+ 1E-06x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- 0,0003x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+ 0,0213x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- 0,4783x + 2,4749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'd5L5x1-V15-Vp4-a10-I500-b50'!$C$5:$C$29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'd5L5x1-V15-Vp4-a10-I500-b50'!$W$5:$W$29</c:f>
              <c:numCache>
                <c:formatCode>0.00</c:formatCode>
                <c:ptCount val="25"/>
                <c:pt idx="0">
                  <c:v>0</c:v>
                </c:pt>
                <c:pt idx="1">
                  <c:v>9.9999999999999645E-2</c:v>
                </c:pt>
                <c:pt idx="2">
                  <c:v>0.25</c:v>
                </c:pt>
                <c:pt idx="3">
                  <c:v>0.44999999999999929</c:v>
                </c:pt>
                <c:pt idx="4">
                  <c:v>1</c:v>
                </c:pt>
                <c:pt idx="5">
                  <c:v>3</c:v>
                </c:pt>
                <c:pt idx="6">
                  <c:v>5.25</c:v>
                </c:pt>
                <c:pt idx="7">
                  <c:v>6.9</c:v>
                </c:pt>
                <c:pt idx="8">
                  <c:v>7.4999999999999982</c:v>
                </c:pt>
                <c:pt idx="9">
                  <c:v>8.15</c:v>
                </c:pt>
                <c:pt idx="10">
                  <c:v>8.6</c:v>
                </c:pt>
                <c:pt idx="11">
                  <c:v>9.2499999999999982</c:v>
                </c:pt>
                <c:pt idx="12">
                  <c:v>9.9</c:v>
                </c:pt>
                <c:pt idx="13">
                  <c:v>10.299999999999999</c:v>
                </c:pt>
                <c:pt idx="14">
                  <c:v>10.85</c:v>
                </c:pt>
                <c:pt idx="15">
                  <c:v>11.15</c:v>
                </c:pt>
                <c:pt idx="16">
                  <c:v>11.450000000000001</c:v>
                </c:pt>
                <c:pt idx="17">
                  <c:v>11.9</c:v>
                </c:pt>
                <c:pt idx="18">
                  <c:v>12.15</c:v>
                </c:pt>
                <c:pt idx="19">
                  <c:v>12.4</c:v>
                </c:pt>
                <c:pt idx="20">
                  <c:v>12.4</c:v>
                </c:pt>
                <c:pt idx="21">
                  <c:v>11.950000000000001</c:v>
                </c:pt>
                <c:pt idx="22">
                  <c:v>11.15</c:v>
                </c:pt>
                <c:pt idx="23">
                  <c:v>10.450000000000001</c:v>
                </c:pt>
                <c:pt idx="24">
                  <c:v>10.049999999999999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'd5L5x1-V15-Vp4-a10-I500-b50'!$X$4</c:f>
              <c:strCache>
                <c:ptCount val="1"/>
                <c:pt idx="0">
                  <c:v>Δtпов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1128880541046355"/>
                  <c:y val="0.3168061036964368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Δt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пов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+ 5E-05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- 0,0038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+ 0,1605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+ 0,0059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'd5L5x1-V15-Vp4-a10-I500-b50'!$C$5:$C$29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'd5L5x1-V15-Vp4-a10-I500-b50'!$X$5:$X$29</c:f>
              <c:numCache>
                <c:formatCode>0.00</c:formatCode>
                <c:ptCount val="25"/>
                <c:pt idx="0">
                  <c:v>0</c:v>
                </c:pt>
                <c:pt idx="1">
                  <c:v>0.44999999999999929</c:v>
                </c:pt>
                <c:pt idx="2">
                  <c:v>1</c:v>
                </c:pt>
                <c:pt idx="3">
                  <c:v>1.3000000000000007</c:v>
                </c:pt>
                <c:pt idx="4">
                  <c:v>1.5500000000000007</c:v>
                </c:pt>
                <c:pt idx="5">
                  <c:v>1.75</c:v>
                </c:pt>
                <c:pt idx="6">
                  <c:v>2.0500000000000007</c:v>
                </c:pt>
                <c:pt idx="7">
                  <c:v>2.25</c:v>
                </c:pt>
                <c:pt idx="8">
                  <c:v>2.3499999999999996</c:v>
                </c:pt>
                <c:pt idx="9">
                  <c:v>2.0500000000000007</c:v>
                </c:pt>
                <c:pt idx="10">
                  <c:v>2.5500000000000007</c:v>
                </c:pt>
                <c:pt idx="11">
                  <c:v>2.75</c:v>
                </c:pt>
                <c:pt idx="12">
                  <c:v>3.0999999999999996</c:v>
                </c:pt>
                <c:pt idx="13">
                  <c:v>3.3000000000000007</c:v>
                </c:pt>
                <c:pt idx="14">
                  <c:v>3.4499999999999993</c:v>
                </c:pt>
                <c:pt idx="15">
                  <c:v>3.5500000000000007</c:v>
                </c:pt>
                <c:pt idx="16">
                  <c:v>3.6999999999999993</c:v>
                </c:pt>
                <c:pt idx="17">
                  <c:v>4.1000000000000014</c:v>
                </c:pt>
                <c:pt idx="18">
                  <c:v>4.1499999999999986</c:v>
                </c:pt>
                <c:pt idx="19">
                  <c:v>4.3500000000000014</c:v>
                </c:pt>
                <c:pt idx="20">
                  <c:v>4.5</c:v>
                </c:pt>
                <c:pt idx="21">
                  <c:v>4.6499999999999986</c:v>
                </c:pt>
                <c:pt idx="22">
                  <c:v>4.75</c:v>
                </c:pt>
                <c:pt idx="23">
                  <c:v>5.1000000000000014</c:v>
                </c:pt>
                <c:pt idx="24">
                  <c:v>5.3000000000000007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'd5L5x1-V15-Vp4-a10-I500-b50'!$Y$4</c:f>
              <c:strCache>
                <c:ptCount val="1"/>
                <c:pt idx="0">
                  <c:v>Δtбак. ср.,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5771765246262065"/>
                  <c:y val="0.189894006168096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</a:rPr>
                      <a:t>бак.ср.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-2E-06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+ 0,0042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+ 0,0454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'd5L5x1-V15-Vp4-a10-I500-b50'!$C$5:$C$29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'd5L5x1-V15-Vp4-a10-I500-b50'!$Y$5:$Y$29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0.10000000000000142</c:v>
                </c:pt>
                <c:pt idx="9">
                  <c:v>0.11666666666666714</c:v>
                </c:pt>
                <c:pt idx="10">
                  <c:v>0.11666666666666714</c:v>
                </c:pt>
                <c:pt idx="11">
                  <c:v>0.11666666666666714</c:v>
                </c:pt>
                <c:pt idx="12">
                  <c:v>0.15000000000000213</c:v>
                </c:pt>
                <c:pt idx="13">
                  <c:v>0.13333333333333286</c:v>
                </c:pt>
                <c:pt idx="14">
                  <c:v>0.16666666666666785</c:v>
                </c:pt>
                <c:pt idx="15">
                  <c:v>0.16666666666666785</c:v>
                </c:pt>
                <c:pt idx="16">
                  <c:v>0.19999999999999929</c:v>
                </c:pt>
                <c:pt idx="17">
                  <c:v>0.19999999999999929</c:v>
                </c:pt>
                <c:pt idx="18">
                  <c:v>0.19999999999999929</c:v>
                </c:pt>
                <c:pt idx="19">
                  <c:v>0.23333333333333428</c:v>
                </c:pt>
                <c:pt idx="20">
                  <c:v>0.25</c:v>
                </c:pt>
                <c:pt idx="21">
                  <c:v>0.2666666666666675</c:v>
                </c:pt>
                <c:pt idx="22">
                  <c:v>0.28333333333333499</c:v>
                </c:pt>
                <c:pt idx="23">
                  <c:v>0.30000000000000071</c:v>
                </c:pt>
                <c:pt idx="24">
                  <c:v>0.30000000000000071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720328"/>
        <c:axId val="421246080"/>
      </c:scatterChart>
      <c:valAx>
        <c:axId val="587720328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4111542723826205"/>
              <c:y val="0.7064206478396853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1246080"/>
        <c:crosses val="autoZero"/>
        <c:crossBetween val="midCat"/>
        <c:majorUnit val="10"/>
      </c:valAx>
      <c:valAx>
        <c:axId val="421246080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840653251676872E-2"/>
              <c:y val="0.1022313978991389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587720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80931175269757949"/>
          <c:y val="0.28185549993202458"/>
          <c:w val="0.18816527200706168"/>
          <c:h val="0.217476376040735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</a:t>
            </a:r>
            <a:r>
              <a:rPr lang="el-GR" b="1">
                <a:latin typeface="Times New Roman" panose="02020603050405020304" pitchFamily="18" charset="0"/>
                <a:cs typeface="Times New Roman" panose="02020603050405020304" pitchFamily="18" charset="0"/>
              </a:rPr>
              <a:t>η</a:t>
            </a:r>
            <a:r>
              <a:rPr lang="uk-UA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ск</a:t>
            </a: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 сонячного колектора впродовж</a:t>
            </a:r>
            <a:r>
              <a:rPr lang="uk-UA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експерименту</a:t>
            </a:r>
            <a:endParaRPr lang="uk-UA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5346795596440419"/>
          <c:y val="2.574921601747216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913212268876111"/>
          <c:y val="0.10141733685478768"/>
          <c:w val="0.82494681260939273"/>
          <c:h val="0.715261977259067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'd5L5x1-V15-Vp4-a10-I500-b50'!$Q$4</c:f>
              <c:strCache>
                <c:ptCount val="1"/>
                <c:pt idx="0">
                  <c:v>ηск (за соняч-ним колек-тором)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0.20452553569585777"/>
                  <c:y val="0.7854227600837789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4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l-GR" sz="1400" b="0" i="0" baseline="0">
                        <a:effectLst/>
                      </a:rPr>
                      <a:t>η</a:t>
                    </a:r>
                    <a:r>
                      <a:rPr lang="uk-UA" sz="1400" b="0" i="0" baseline="-25000">
                        <a:effectLst/>
                      </a:rPr>
                      <a:t>ск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1E-07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- 9E-05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+ 0,0129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- 0,0089</a:t>
                    </a:r>
                    <a:endParaRPr lang="en-US" sz="1400" b="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'd5L5x1-V15-Vp4-a10-I500-b50'!$C$5:$C$29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'd5L5x1-V15-Vp4-a10-I500-b50'!$Q$5:$Q$29</c:f>
              <c:numCache>
                <c:formatCode>0.00</c:formatCode>
                <c:ptCount val="25"/>
                <c:pt idx="0">
                  <c:v>1.2221637020359735E-3</c:v>
                </c:pt>
                <c:pt idx="1">
                  <c:v>6.1108185101799747E-4</c:v>
                </c:pt>
                <c:pt idx="2">
                  <c:v>6.1108185101799747E-4</c:v>
                </c:pt>
                <c:pt idx="3">
                  <c:v>6.1108185101797579E-4</c:v>
                </c:pt>
                <c:pt idx="4">
                  <c:v>5.4997366591619124E-3</c:v>
                </c:pt>
                <c:pt idx="5">
                  <c:v>2.6276519593773525E-2</c:v>
                </c:pt>
                <c:pt idx="6">
                  <c:v>5.255303918754705E-2</c:v>
                </c:pt>
                <c:pt idx="7">
                  <c:v>7.0885494718086722E-2</c:v>
                </c:pt>
                <c:pt idx="8">
                  <c:v>7.6385231377248577E-2</c:v>
                </c:pt>
                <c:pt idx="9">
                  <c:v>8.3107131738446485E-2</c:v>
                </c:pt>
                <c:pt idx="10">
                  <c:v>8.7384704695572413E-2</c:v>
                </c:pt>
                <c:pt idx="11">
                  <c:v>9.3495523205752273E-2</c:v>
                </c:pt>
                <c:pt idx="12">
                  <c:v>9.7162014311860237E-2</c:v>
                </c:pt>
                <c:pt idx="13">
                  <c:v>0.10021742356695017</c:v>
                </c:pt>
                <c:pt idx="14">
                  <c:v>0.10571716022611208</c:v>
                </c:pt>
                <c:pt idx="15">
                  <c:v>0.10755040577916604</c:v>
                </c:pt>
                <c:pt idx="16">
                  <c:v>0.10999473318323801</c:v>
                </c:pt>
                <c:pt idx="17">
                  <c:v>0.11366122428934594</c:v>
                </c:pt>
                <c:pt idx="18">
                  <c:v>0.11182797873629197</c:v>
                </c:pt>
                <c:pt idx="19">
                  <c:v>0.11366122428934594</c:v>
                </c:pt>
                <c:pt idx="20">
                  <c:v>0.11182797873629197</c:v>
                </c:pt>
                <c:pt idx="21">
                  <c:v>0.10449499652407609</c:v>
                </c:pt>
                <c:pt idx="22">
                  <c:v>9.2884441354734323E-2</c:v>
                </c:pt>
                <c:pt idx="23">
                  <c:v>8.0051722483356541E-2</c:v>
                </c:pt>
                <c:pt idx="24">
                  <c:v>7.3329822122158661E-2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244904"/>
        <c:axId val="421245296"/>
      </c:scatterChart>
      <c:valAx>
        <c:axId val="421244904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307517974009258"/>
              <c:y val="0.831250789456770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1245296"/>
        <c:crosses val="autoZero"/>
        <c:crossBetween val="midCat"/>
        <c:majorUnit val="10"/>
      </c:valAx>
      <c:valAx>
        <c:axId val="421245296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ск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6096496860861493E-2"/>
              <c:y val="6.2381555444024586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1244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Питома теплова потужність ССТ </a:t>
            </a:r>
            <a:r>
              <a:rPr lang="en-US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uk-UA" sz="1400" b="1" i="0" baseline="-25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 Дж/м</a:t>
            </a:r>
            <a:r>
              <a:rPr lang="uk-UA" sz="1400" b="1" i="0" baseline="30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 що 5 хвилин</a:t>
            </a:r>
            <a:endParaRPr lang="uk-UA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932669533536873"/>
          <c:y val="2.082658889760712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17594025864589"/>
          <c:y val="0.11442927587260812"/>
          <c:w val="0.80821608698092473"/>
          <c:h val="0.67620876436636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'd5L5x1-V15-Vp4-a50-I500-b90'!$N$4</c:f>
              <c:strCache>
                <c:ptCount val="1"/>
                <c:pt idx="0">
                  <c:v>Накопичення тепла ССТ Qсст, кДж/м2, що 5 хв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'd5L5x1-V15-Vp4-a50-I500-b90'!$C$5:$C$29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'd5L5x1-V15-Vp4-a50-I500-b90'!$N$5:$N$29</c:f>
              <c:numCache>
                <c:formatCode>0.00</c:formatCode>
                <c:ptCount val="25"/>
                <c:pt idx="0">
                  <c:v>0</c:v>
                </c:pt>
                <c:pt idx="1">
                  <c:v>10.467499999999404</c:v>
                </c:pt>
                <c:pt idx="2">
                  <c:v>10.467499999999962</c:v>
                </c:pt>
                <c:pt idx="3">
                  <c:v>10.467499999999962</c:v>
                </c:pt>
                <c:pt idx="4">
                  <c:v>5.2337499999997021</c:v>
                </c:pt>
                <c:pt idx="5">
                  <c:v>10.467500000000522</c:v>
                </c:pt>
                <c:pt idx="6">
                  <c:v>15.701249999999666</c:v>
                </c:pt>
                <c:pt idx="7">
                  <c:v>15.701249999999666</c:v>
                </c:pt>
                <c:pt idx="8">
                  <c:v>15.701250000000224</c:v>
                </c:pt>
                <c:pt idx="9">
                  <c:v>20.934999999999924</c:v>
                </c:pt>
                <c:pt idx="10">
                  <c:v>10.467500000000522</c:v>
                </c:pt>
                <c:pt idx="11">
                  <c:v>26.16874999999963</c:v>
                </c:pt>
                <c:pt idx="12">
                  <c:v>31.402499999999893</c:v>
                </c:pt>
                <c:pt idx="13">
                  <c:v>15.701249999999666</c:v>
                </c:pt>
                <c:pt idx="14">
                  <c:v>41.870000000000971</c:v>
                </c:pt>
                <c:pt idx="15">
                  <c:v>20.93499999999937</c:v>
                </c:pt>
                <c:pt idx="16">
                  <c:v>10.467499999999962</c:v>
                </c:pt>
                <c:pt idx="17">
                  <c:v>15.701250000000224</c:v>
                </c:pt>
                <c:pt idx="18">
                  <c:v>15.701249999999666</c:v>
                </c:pt>
                <c:pt idx="19">
                  <c:v>0</c:v>
                </c:pt>
                <c:pt idx="20">
                  <c:v>15.701250000000783</c:v>
                </c:pt>
                <c:pt idx="21">
                  <c:v>10.467499999999404</c:v>
                </c:pt>
                <c:pt idx="22">
                  <c:v>5.2337500000002608</c:v>
                </c:pt>
                <c:pt idx="23">
                  <c:v>15.701249999999666</c:v>
                </c:pt>
                <c:pt idx="24">
                  <c:v>5.2337499999997021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747808"/>
        <c:axId val="602737616"/>
      </c:barChart>
      <c:catAx>
        <c:axId val="60274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395414408152164"/>
              <c:y val="0.7960795852560690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602737616"/>
        <c:crosses val="autoZero"/>
        <c:auto val="1"/>
        <c:lblAlgn val="ctr"/>
        <c:lblOffset val="100"/>
        <c:noMultiLvlLbl val="0"/>
      </c:catAx>
      <c:valAx>
        <c:axId val="602737616"/>
        <c:scaling>
          <c:orientation val="minMax"/>
          <c:max val="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Дж/м</a:t>
                </a:r>
                <a:r>
                  <a:rPr lang="uk-UA" sz="1400" b="0" i="0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8.5851275946937991E-3"/>
              <c:y val="3.8337430292255836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60274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Миттєва потужність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ск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Вт/м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</a:p>
        </c:rich>
      </c:tx>
      <c:layout>
        <c:manualLayout>
          <c:xMode val="edge"/>
          <c:yMode val="edge"/>
          <c:x val="0.38236451469190358"/>
          <c:y val="3.898738589223376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73671508897137"/>
          <c:y val="0.10906787034652685"/>
          <c:w val="0.82330500918219474"/>
          <c:h val="0.731240506443990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'd5L5x1-V15-Vp4-a10-I500-b50'!$M$4</c:f>
              <c:strCache>
                <c:ptCount val="1"/>
                <c:pt idx="0">
                  <c:v>Миттєва потуж-ність СК Qск,  Вт/м2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940667440630964"/>
                  <c:y val="0.7932604969376723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Q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ск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4E-05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- 0,0257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+ 3,8705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- 2,6813</a:t>
                    </a:r>
                    <a:endParaRPr lang="en-US" sz="1400" b="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'd5L5x1-V15-Vp4-a10-I500-b50'!$C$5:$C$29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'd5L5x1-V15-Vp4-a10-I500-b50'!$M$5:$M$29</c:f>
              <c:numCache>
                <c:formatCode>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34.891666666667156</c:v>
                </c:pt>
                <c:pt idx="9">
                  <c:v>40.706944444444602</c:v>
                </c:pt>
                <c:pt idx="10">
                  <c:v>40.706944444444602</c:v>
                </c:pt>
                <c:pt idx="11">
                  <c:v>40.706944444444602</c:v>
                </c:pt>
                <c:pt idx="12">
                  <c:v>52.337500000000738</c:v>
                </c:pt>
                <c:pt idx="13">
                  <c:v>46.522222222222041</c:v>
                </c:pt>
                <c:pt idx="14">
                  <c:v>58.152777777778191</c:v>
                </c:pt>
                <c:pt idx="15">
                  <c:v>58.152777777778176</c:v>
                </c:pt>
                <c:pt idx="16">
                  <c:v>69.783333333333076</c:v>
                </c:pt>
                <c:pt idx="17">
                  <c:v>69.783333333333076</c:v>
                </c:pt>
                <c:pt idx="18">
                  <c:v>69.783333333333076</c:v>
                </c:pt>
                <c:pt idx="19">
                  <c:v>81.413888888889218</c:v>
                </c:pt>
                <c:pt idx="20">
                  <c:v>87.229166666666657</c:v>
                </c:pt>
                <c:pt idx="21">
                  <c:v>93.044444444444707</c:v>
                </c:pt>
                <c:pt idx="22">
                  <c:v>98.8597222222228</c:v>
                </c:pt>
                <c:pt idx="23">
                  <c:v>104.6750000000002</c:v>
                </c:pt>
                <c:pt idx="24">
                  <c:v>104.67500000000022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243728"/>
        <c:axId val="421244120"/>
      </c:scatterChart>
      <c:valAx>
        <c:axId val="421243728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5042312850299149"/>
              <c:y val="0.8536886896368656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1244120"/>
        <c:crosses val="autoZero"/>
        <c:crossBetween val="midCat"/>
        <c:majorUnit val="10"/>
      </c:valAx>
      <c:valAx>
        <c:axId val="421244120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ск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Вт/м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7.9907385474749636E-3"/>
              <c:y val="4.396751516416549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124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Питома теплова потужність ССТ </a:t>
            </a:r>
            <a:r>
              <a:rPr lang="en-US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uk-UA" sz="1400" b="1" i="0" baseline="-25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 Дж/м</a:t>
            </a:r>
            <a:r>
              <a:rPr lang="uk-UA" sz="1400" b="1" i="0" baseline="30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 що 5 хвилин</a:t>
            </a:r>
            <a:endParaRPr lang="uk-UA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932669533536873"/>
          <c:y val="2.082658889760712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17594025864589"/>
          <c:y val="0.11442927587260812"/>
          <c:w val="0.80821608698092473"/>
          <c:h val="0.67620876436636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'd5L5x1-V15-Vp4-a10-I500-b50'!$N$4</c:f>
              <c:strCache>
                <c:ptCount val="1"/>
                <c:pt idx="0">
                  <c:v>Накопичення тепла ССТ Qсст, кДж/м2, що 5 хв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'd5L5x1-V15-Vp4-a10-I500-b50'!$C$5:$C$29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'd5L5x1-V15-Vp4-a10-I500-b50'!$N$5:$N$29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31.402500000000447</c:v>
                </c:pt>
                <c:pt idx="9">
                  <c:v>5.2337499999997021</c:v>
                </c:pt>
                <c:pt idx="10">
                  <c:v>0</c:v>
                </c:pt>
                <c:pt idx="11">
                  <c:v>0</c:v>
                </c:pt>
                <c:pt idx="12">
                  <c:v>10.467500000000522</c:v>
                </c:pt>
                <c:pt idx="13">
                  <c:v>-5.2337500000008186</c:v>
                </c:pt>
                <c:pt idx="14">
                  <c:v>10.467500000000522</c:v>
                </c:pt>
                <c:pt idx="15">
                  <c:v>0</c:v>
                </c:pt>
                <c:pt idx="16">
                  <c:v>10.467499999999404</c:v>
                </c:pt>
                <c:pt idx="17">
                  <c:v>0</c:v>
                </c:pt>
                <c:pt idx="18">
                  <c:v>0</c:v>
                </c:pt>
                <c:pt idx="19">
                  <c:v>10.467500000000522</c:v>
                </c:pt>
                <c:pt idx="20">
                  <c:v>5.2337499999997021</c:v>
                </c:pt>
                <c:pt idx="21">
                  <c:v>5.2337500000002608</c:v>
                </c:pt>
                <c:pt idx="22">
                  <c:v>5.2337500000002608</c:v>
                </c:pt>
                <c:pt idx="23">
                  <c:v>5.2337499999997021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208768"/>
        <c:axId val="499209944"/>
      </c:barChart>
      <c:catAx>
        <c:axId val="49920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395414408152164"/>
              <c:y val="0.7960795852560690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99209944"/>
        <c:crosses val="autoZero"/>
        <c:auto val="1"/>
        <c:lblAlgn val="ctr"/>
        <c:lblOffset val="100"/>
        <c:noMultiLvlLbl val="0"/>
      </c:catAx>
      <c:valAx>
        <c:axId val="499209944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Дж/м</a:t>
                </a:r>
                <a:r>
                  <a:rPr lang="uk-UA" sz="1400" b="0" i="0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8.5851275946937991E-3"/>
              <c:y val="3.8337430292255836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9920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ККД ССТ </a:t>
            </a:r>
            <a:r>
              <a:rPr lang="el-GR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η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 в цілому (що 5 хвилин)</a:t>
            </a:r>
          </a:p>
        </c:rich>
      </c:tx>
      <c:layout>
        <c:manualLayout>
          <c:xMode val="edge"/>
          <c:yMode val="edge"/>
          <c:x val="0.38457240904941487"/>
          <c:y val="3.504179723031842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4340443351794091E-2"/>
          <c:y val="0.11053502662164884"/>
          <c:w val="0.8949297755084048"/>
          <c:h val="0.727625214642504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'd5L5x1-V15-Vp4-a10-I500-b50'!$R$4</c:f>
              <c:strCache>
                <c:ptCount val="1"/>
                <c:pt idx="0">
                  <c:v>ηсст в цілому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invertIfNegative val="0"/>
          <c:cat>
            <c:numRef>
              <c:f>'d5L5x1-V15-Vp4-a10-I500-b50'!$C$5:$C$29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'd5L5x1-V15-Vp4-a10-I500-b50'!$R$5:$R$29</c:f>
              <c:numCache>
                <c:formatCode>0.00</c:formatCode>
                <c:ptCount val="25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0.20935000000000298</c:v>
                </c:pt>
                <c:pt idx="9">
                  <c:v>3.4891666666664677E-2</c:v>
                </c:pt>
                <c:pt idx="10">
                  <c:v>0</c:v>
                </c:pt>
                <c:pt idx="11">
                  <c:v>0</c:v>
                </c:pt>
                <c:pt idx="12">
                  <c:v>6.9783333333336819E-2</c:v>
                </c:pt>
                <c:pt idx="13">
                  <c:v>-3.4891666666672122E-2</c:v>
                </c:pt>
                <c:pt idx="14">
                  <c:v>6.9783333333336819E-2</c:v>
                </c:pt>
                <c:pt idx="15">
                  <c:v>0</c:v>
                </c:pt>
                <c:pt idx="16">
                  <c:v>6.9783333333329353E-2</c:v>
                </c:pt>
                <c:pt idx="17">
                  <c:v>0</c:v>
                </c:pt>
                <c:pt idx="18">
                  <c:v>0</c:v>
                </c:pt>
                <c:pt idx="19">
                  <c:v>6.9783333333336819E-2</c:v>
                </c:pt>
                <c:pt idx="20">
                  <c:v>3.4891666666664677E-2</c:v>
                </c:pt>
                <c:pt idx="21">
                  <c:v>3.489166666666841E-2</c:v>
                </c:pt>
                <c:pt idx="22">
                  <c:v>3.489166666666841E-2</c:v>
                </c:pt>
                <c:pt idx="23">
                  <c:v>3.4891666666664677E-2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210336"/>
        <c:axId val="499210728"/>
      </c:barChart>
      <c:catAx>
        <c:axId val="49921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5466312780149742"/>
              <c:y val="0.8537004965634207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99210728"/>
        <c:crosses val="autoZero"/>
        <c:auto val="1"/>
        <c:lblAlgn val="ctr"/>
        <c:lblOffset val="100"/>
        <c:noMultiLvlLbl val="1"/>
      </c:catAx>
      <c:valAx>
        <c:axId val="499210728"/>
        <c:scaling>
          <c:orientation val="minMax"/>
          <c:max val="0.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478590528882705E-2"/>
              <c:y val="4.33258252527194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9921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Накопичення тепла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кДж/м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баком акумулятором</a:t>
            </a:r>
            <a:r>
              <a:rPr lang="uk-UA" sz="1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впродовж експерименту</a:t>
            </a:r>
            <a:endParaRPr lang="uk-UA" sz="14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4154406236031256"/>
          <c:y val="9.096501139703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615420613312418"/>
          <c:y val="0.15199416687666148"/>
          <c:w val="0.83046697688115267"/>
          <c:h val="0.665710834949904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'd5L5x1-V15-Vp4-a10-I500-b50'!$P$4</c:f>
              <c:strCache>
                <c:ptCount val="1"/>
                <c:pt idx="0">
                  <c:v>Q, кДж/м2, кількість ви-промінюван-ня, що надхо-дила з нако-пиченням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53432509696954433"/>
                  <c:y val="0.7104592014195463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Q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сст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-3E-14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- 9E-13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+ 90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- 90</a:t>
                    </a:r>
                    <a:endParaRPr lang="en-US" sz="1400" b="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cat>
            <c:numRef>
              <c:f>'d5L5x1-V15-Vp4-a10-I500-b50'!$C$5:$C$29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'd5L5x1-V15-Vp4-a10-I500-b50'!$P$5:$P$29</c:f>
              <c:numCache>
                <c:formatCode>0</c:formatCode>
                <c:ptCount val="25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  <c:pt idx="21">
                  <c:v>3150</c:v>
                </c:pt>
                <c:pt idx="22">
                  <c:v>3300</c:v>
                </c:pt>
                <c:pt idx="23">
                  <c:v>3450</c:v>
                </c:pt>
                <c:pt idx="24">
                  <c:v>3600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208376"/>
        <c:axId val="499209160"/>
      </c:barChart>
      <c:catAx>
        <c:axId val="499208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579942695179908"/>
              <c:y val="0.853213786570542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99209160"/>
        <c:crosses val="autoZero"/>
        <c:auto val="1"/>
        <c:lblAlgn val="ctr"/>
        <c:lblOffset val="100"/>
        <c:noMultiLvlLbl val="0"/>
      </c:catAx>
      <c:valAx>
        <c:axId val="499209160"/>
        <c:scaling>
          <c:orientation val="minMax"/>
          <c:max val="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кДж/м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5210782222892647E-3"/>
              <c:y val="7.942541381529053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22225"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99208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ККД ССТ </a:t>
            </a:r>
            <a:r>
              <a:rPr lang="el-GR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η</a:t>
            </a:r>
            <a:r>
              <a:rPr lang="uk-UA" sz="1400" b="1" i="0" u="none" strike="noStrike" baseline="-25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в цілому (за накопиченням теплової енергї в баку акумуляторі)</a:t>
            </a:r>
            <a:endParaRPr lang="uk-UA" sz="14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6636324263228425"/>
          <c:y val="5.527721204632060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8965930538873801E-2"/>
          <c:y val="0.15623852062542198"/>
          <c:w val="0.87689225720062847"/>
          <c:h val="0.683268336273649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'd5L5x1-V15-Vp4-a10-I500-b50'!$S$4</c:f>
              <c:strCache>
                <c:ptCount val="1"/>
                <c:pt idx="0">
                  <c:v>ηсст       (за накопи-ченням)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invertIfNegative val="0"/>
          <c:cat>
            <c:numRef>
              <c:f>'d5L5x1-V15-Vp4-a10-I500-b50'!$C$5:$C$29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'd5L5x1-V15-Vp4-a10-I500-b50'!$S$5:$S$29</c:f>
              <c:numCache>
                <c:formatCode>0.00</c:formatCode>
                <c:ptCount val="25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2.6168750000000372E-2</c:v>
                </c:pt>
                <c:pt idx="9">
                  <c:v>2.7137962962963075E-2</c:v>
                </c:pt>
                <c:pt idx="10">
                  <c:v>2.4424166666666768E-2</c:v>
                </c:pt>
                <c:pt idx="11">
                  <c:v>2.2203787878787972E-2</c:v>
                </c:pt>
                <c:pt idx="12">
                  <c:v>2.6168750000000372E-2</c:v>
                </c:pt>
                <c:pt idx="13">
                  <c:v>2.1471794871794795E-2</c:v>
                </c:pt>
                <c:pt idx="14">
                  <c:v>2.4922619047619225E-2</c:v>
                </c:pt>
                <c:pt idx="15">
                  <c:v>2.3261111111111277E-2</c:v>
                </c:pt>
                <c:pt idx="16">
                  <c:v>2.6168749999999911E-2</c:v>
                </c:pt>
                <c:pt idx="17">
                  <c:v>2.4629411764705799E-2</c:v>
                </c:pt>
                <c:pt idx="18">
                  <c:v>2.3261111111111031E-2</c:v>
                </c:pt>
                <c:pt idx="19">
                  <c:v>2.5709649122807127E-2</c:v>
                </c:pt>
                <c:pt idx="20">
                  <c:v>2.6168750000000005E-2</c:v>
                </c:pt>
                <c:pt idx="21">
                  <c:v>2.6584126984127068E-2</c:v>
                </c:pt>
                <c:pt idx="22">
                  <c:v>2.6961742424242586E-2</c:v>
                </c:pt>
                <c:pt idx="23">
                  <c:v>2.73065217391305E-2</c:v>
                </c:pt>
                <c:pt idx="24">
                  <c:v>2.6168750000000063E-2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6054264"/>
        <c:axId val="416055048"/>
      </c:barChart>
      <c:catAx>
        <c:axId val="416054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482279775662703"/>
              <c:y val="0.8462302854078270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16055048"/>
        <c:crosses val="autoZero"/>
        <c:auto val="1"/>
        <c:lblAlgn val="ctr"/>
        <c:lblOffset val="100"/>
        <c:noMultiLvlLbl val="0"/>
      </c:catAx>
      <c:valAx>
        <c:axId val="416055048"/>
        <c:scaling>
          <c:orientation val="minMax"/>
          <c:max val="4.0000000000000008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9029714666530478E-2"/>
              <c:y val="5.6464348277060816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16054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коефіцієнта тепловтрат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K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к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Вт/(м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К),</a:t>
            </a:r>
            <a:r>
              <a:rPr lang="uk-UA" sz="1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сонячного колектора впродовж експерименту</a:t>
            </a:r>
            <a:endParaRPr lang="uk-UA" sz="14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5416202339624843"/>
          <c:y val="3.651767875639413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0863599677159"/>
          <c:y val="0.1459162622607946"/>
          <c:w val="0.83319468469593538"/>
          <c:h val="0.692799802903981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'd5L5x1-V15-Vp4-a10-I500-b50'!$AC$4</c:f>
              <c:strCache>
                <c:ptCount val="1"/>
                <c:pt idx="0">
                  <c:v>Kк', Вт/(м2К)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8.3892150574769356E-2"/>
                  <c:y val="0.745303294234095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uk-UA"/>
                </a:p>
              </c:txPr>
            </c:trendlineLbl>
          </c:trendline>
          <c:xVal>
            <c:numRef>
              <c:f>'d5L5x1-V15-Vp4-a10-I500-b50'!$C$5:$C$29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'd5L5x1-V15-Vp4-a10-I500-b50'!$AC$5:$AC$29</c:f>
              <c:numCache>
                <c:formatCode>0.000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055440"/>
        <c:axId val="416053872"/>
      </c:scatterChart>
      <c:valAx>
        <c:axId val="416055440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569667849136763"/>
              <c:y val="0.8536602096707345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16053872"/>
        <c:crosses val="autoZero"/>
        <c:crossBetween val="midCat"/>
        <c:majorUnit val="10"/>
      </c:valAx>
      <c:valAx>
        <c:axId val="416053872"/>
        <c:scaling>
          <c:orientation val="minMax"/>
          <c:max val="1.0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Вт/(м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К)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6.7319189029117453E-3"/>
              <c:y val="7.0038796852792573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1605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розрахункової інтенсивності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I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ск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Вт/м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сонячного колектора впродовж експерименту</a:t>
            </a:r>
          </a:p>
        </c:rich>
      </c:tx>
      <c:layout>
        <c:manualLayout>
          <c:xMode val="edge"/>
          <c:yMode val="edge"/>
          <c:x val="0.17783594312008602"/>
          <c:y val="4.39585492801874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11799330796509"/>
          <c:y val="0.15820194802586102"/>
          <c:w val="0.85104536239641304"/>
          <c:h val="0.679288014233619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'd5L5x1-V15-Vp4-a10-I500-b50'!$AD$4</c:f>
              <c:strCache>
                <c:ptCount val="1"/>
                <c:pt idx="0">
                  <c:v>I', Вт/м2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0.27297725370965614"/>
                  <c:y val="0.743816266647714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uk-UA"/>
                </a:p>
              </c:txPr>
            </c:trendlineLbl>
          </c:trendline>
          <c:xVal>
            <c:numRef>
              <c:f>'d5L5x1-V15-Vp4-a10-I500-b50'!$C$5:$C$29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'd5L5x1-V15-Vp4-a10-I500-b50'!$AD$5:$AD$29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25.092592592593693</c:v>
                </c:pt>
                <c:pt idx="9">
                  <c:v>45.126543209876878</c:v>
                </c:pt>
                <c:pt idx="10">
                  <c:v>38.015432098765764</c:v>
                </c:pt>
                <c:pt idx="11">
                  <c:v>37.126543209876893</c:v>
                </c:pt>
                <c:pt idx="12">
                  <c:v>62.972222222223863</c:v>
                </c:pt>
                <c:pt idx="13">
                  <c:v>49.160493827160074</c:v>
                </c:pt>
                <c:pt idx="14">
                  <c:v>74.117283950618202</c:v>
                </c:pt>
                <c:pt idx="15">
                  <c:v>75.006172839507045</c:v>
                </c:pt>
                <c:pt idx="16">
                  <c:v>99.962962962962393</c:v>
                </c:pt>
                <c:pt idx="17">
                  <c:v>95.518518518517922</c:v>
                </c:pt>
                <c:pt idx="18">
                  <c:v>101.74074074074019</c:v>
                </c:pt>
                <c:pt idx="19">
                  <c:v>125.80864197530934</c:v>
                </c:pt>
                <c:pt idx="20">
                  <c:v>138.73148148148147</c:v>
                </c:pt>
                <c:pt idx="21">
                  <c:v>151.65432098765493</c:v>
                </c:pt>
                <c:pt idx="22">
                  <c:v>165.46604938271733</c:v>
                </c:pt>
                <c:pt idx="23">
                  <c:v>178.38888888888931</c:v>
                </c:pt>
                <c:pt idx="24">
                  <c:v>177.50000000000048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522808"/>
        <c:axId val="413520456"/>
      </c:scatterChart>
      <c:valAx>
        <c:axId val="413522808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5032484334022937"/>
              <c:y val="0.856041866076183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13520456"/>
        <c:crosses val="autoZero"/>
        <c:crossBetween val="midCat"/>
        <c:majorUnit val="10"/>
      </c:valAx>
      <c:valAx>
        <c:axId val="413520456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ск</a:t>
                </a: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Вт/м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2674810295951528E-3"/>
              <c:y val="8.2811907251845354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13522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Температури теплоносія на вході і виході СК та температура оточуючого середовища впродовж експерименту</a:t>
            </a:r>
          </a:p>
        </c:rich>
      </c:tx>
      <c:layout>
        <c:manualLayout>
          <c:xMode val="edge"/>
          <c:yMode val="edge"/>
          <c:x val="0.12118171607501446"/>
          <c:y val="3.486616609674549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12239915650874"/>
          <c:y val="0.14411720010131038"/>
          <c:w val="0.75368446653038901"/>
          <c:h val="0.624978459081261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'd5L5x1-V15-Vp6-a50-I500-b50'!$D$4</c:f>
              <c:strCache>
                <c:ptCount val="1"/>
                <c:pt idx="0">
                  <c:v>Tin
(287FE6EF05000002)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0714921948152151"/>
                  <c:y val="0.3634828995604683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вх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+ 4E-05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+ 0,0116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+ 12,227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'd5L5x1-V15-Vp6-a50-I500-b50'!$C$5:$C$29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'd5L5x1-V15-Vp6-a50-I500-b50'!$D$5:$D$29</c:f>
              <c:numCache>
                <c:formatCode>General</c:formatCode>
                <c:ptCount val="25"/>
                <c:pt idx="0">
                  <c:v>12.4</c:v>
                </c:pt>
                <c:pt idx="1">
                  <c:v>13.4</c:v>
                </c:pt>
                <c:pt idx="2">
                  <c:v>14.3</c:v>
                </c:pt>
                <c:pt idx="3">
                  <c:v>15.2</c:v>
                </c:pt>
                <c:pt idx="4">
                  <c:v>16.05</c:v>
                </c:pt>
                <c:pt idx="5">
                  <c:v>16.7</c:v>
                </c:pt>
                <c:pt idx="6">
                  <c:v>17.399999999999999</c:v>
                </c:pt>
                <c:pt idx="7">
                  <c:v>18</c:v>
                </c:pt>
                <c:pt idx="8">
                  <c:v>18.350000000000001</c:v>
                </c:pt>
                <c:pt idx="9">
                  <c:v>18.649999999999999</c:v>
                </c:pt>
                <c:pt idx="10">
                  <c:v>19.100000000000001</c:v>
                </c:pt>
                <c:pt idx="11">
                  <c:v>19.399999999999999</c:v>
                </c:pt>
                <c:pt idx="12">
                  <c:v>19.55</c:v>
                </c:pt>
                <c:pt idx="13">
                  <c:v>19.649999999999999</c:v>
                </c:pt>
                <c:pt idx="14">
                  <c:v>19.75</c:v>
                </c:pt>
                <c:pt idx="15">
                  <c:v>20.100000000000001</c:v>
                </c:pt>
                <c:pt idx="16">
                  <c:v>20.2</c:v>
                </c:pt>
                <c:pt idx="17">
                  <c:v>20.3</c:v>
                </c:pt>
                <c:pt idx="18">
                  <c:v>20.399999999999999</c:v>
                </c:pt>
                <c:pt idx="19">
                  <c:v>20.399999999999999</c:v>
                </c:pt>
                <c:pt idx="20">
                  <c:v>20.5</c:v>
                </c:pt>
                <c:pt idx="21">
                  <c:v>20.65</c:v>
                </c:pt>
                <c:pt idx="22">
                  <c:v>20.6</c:v>
                </c:pt>
                <c:pt idx="23">
                  <c:v>20.55</c:v>
                </c:pt>
                <c:pt idx="24">
                  <c:v>20.55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'd5L5x1-V15-Vp6-a50-I500-b50'!$E$4</c:f>
              <c:strCache>
                <c:ptCount val="1"/>
                <c:pt idx="0">
                  <c:v>Tout
(283BB0F005000000)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8.3520249154013224E-2"/>
                  <c:y val="0.6620811689095633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вих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= -2E-09x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5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+ 1E-06x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- 0,0003x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+ 0,0213x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- 0,4783x + 11,675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'd5L5x1-V15-Vp6-a50-I500-b50'!$C$5:$C$29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'd5L5x1-V15-Vp6-a50-I500-b50'!$E$5:$E$29</c:f>
              <c:numCache>
                <c:formatCode>General</c:formatCode>
                <c:ptCount val="25"/>
                <c:pt idx="0">
                  <c:v>14.05</c:v>
                </c:pt>
                <c:pt idx="1">
                  <c:v>15</c:v>
                </c:pt>
                <c:pt idx="2">
                  <c:v>16.649999999999999</c:v>
                </c:pt>
                <c:pt idx="3">
                  <c:v>19.3</c:v>
                </c:pt>
                <c:pt idx="4">
                  <c:v>21.7</c:v>
                </c:pt>
                <c:pt idx="5">
                  <c:v>24.15</c:v>
                </c:pt>
                <c:pt idx="6">
                  <c:v>26.15</c:v>
                </c:pt>
                <c:pt idx="7">
                  <c:v>27.3</c:v>
                </c:pt>
                <c:pt idx="8">
                  <c:v>27.65</c:v>
                </c:pt>
                <c:pt idx="9">
                  <c:v>27.7</c:v>
                </c:pt>
                <c:pt idx="10">
                  <c:v>28</c:v>
                </c:pt>
                <c:pt idx="11">
                  <c:v>28.1</c:v>
                </c:pt>
                <c:pt idx="12">
                  <c:v>28.15</c:v>
                </c:pt>
                <c:pt idx="13">
                  <c:v>28.3</c:v>
                </c:pt>
                <c:pt idx="14">
                  <c:v>28.55</c:v>
                </c:pt>
                <c:pt idx="15">
                  <c:v>28.65</c:v>
                </c:pt>
                <c:pt idx="16">
                  <c:v>28.65</c:v>
                </c:pt>
                <c:pt idx="17">
                  <c:v>28.7</c:v>
                </c:pt>
                <c:pt idx="18">
                  <c:v>28.6</c:v>
                </c:pt>
                <c:pt idx="19">
                  <c:v>29.1</c:v>
                </c:pt>
                <c:pt idx="20">
                  <c:v>29.15</c:v>
                </c:pt>
                <c:pt idx="21">
                  <c:v>28.25</c:v>
                </c:pt>
                <c:pt idx="22">
                  <c:v>27.35</c:v>
                </c:pt>
                <c:pt idx="23">
                  <c:v>26.7</c:v>
                </c:pt>
                <c:pt idx="24">
                  <c:v>26.35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'd5L5x1-V15-Vp6-a50-I500-b50'!$I$4</c:f>
              <c:strCache>
                <c:ptCount val="1"/>
                <c:pt idx="0">
                  <c:v>Tpov1
(28F24BEF0500007D)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2676428769780499"/>
                  <c:y val="0.4574152138418768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пов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9E-06</a:t>
                    </a:r>
                    <a:r>
                      <a:rPr lang="el-GR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- 0,0016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+ 0,118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+ 14,2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'd5L5x1-V15-Vp6-a50-I500-b50'!$C$5:$C$29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'd5L5x1-V15-Vp6-a50-I500-b50'!$I$5:$I$29</c:f>
              <c:numCache>
                <c:formatCode>General</c:formatCode>
                <c:ptCount val="25"/>
                <c:pt idx="0">
                  <c:v>21.75</c:v>
                </c:pt>
                <c:pt idx="1">
                  <c:v>22.35</c:v>
                </c:pt>
                <c:pt idx="2">
                  <c:v>22.7</c:v>
                </c:pt>
                <c:pt idx="3">
                  <c:v>23.15</c:v>
                </c:pt>
                <c:pt idx="4">
                  <c:v>23.3</c:v>
                </c:pt>
                <c:pt idx="5">
                  <c:v>23.3</c:v>
                </c:pt>
                <c:pt idx="6">
                  <c:v>23.5</c:v>
                </c:pt>
                <c:pt idx="7">
                  <c:v>24</c:v>
                </c:pt>
                <c:pt idx="8">
                  <c:v>24.1</c:v>
                </c:pt>
                <c:pt idx="9">
                  <c:v>24.1</c:v>
                </c:pt>
                <c:pt idx="10">
                  <c:v>24.4</c:v>
                </c:pt>
                <c:pt idx="11">
                  <c:v>24.25</c:v>
                </c:pt>
                <c:pt idx="12">
                  <c:v>24.35</c:v>
                </c:pt>
                <c:pt idx="13">
                  <c:v>24.25</c:v>
                </c:pt>
                <c:pt idx="14">
                  <c:v>24.5</c:v>
                </c:pt>
                <c:pt idx="15">
                  <c:v>24.3</c:v>
                </c:pt>
                <c:pt idx="16">
                  <c:v>24.2</c:v>
                </c:pt>
                <c:pt idx="17">
                  <c:v>24.45</c:v>
                </c:pt>
                <c:pt idx="18">
                  <c:v>24.35</c:v>
                </c:pt>
                <c:pt idx="19">
                  <c:v>24.65</c:v>
                </c:pt>
                <c:pt idx="20">
                  <c:v>24.65</c:v>
                </c:pt>
                <c:pt idx="21">
                  <c:v>25.1</c:v>
                </c:pt>
                <c:pt idx="22">
                  <c:v>23.05</c:v>
                </c:pt>
                <c:pt idx="23">
                  <c:v>22.05</c:v>
                </c:pt>
                <c:pt idx="24">
                  <c:v>22.05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522024"/>
        <c:axId val="413523200"/>
      </c:scatterChart>
      <c:valAx>
        <c:axId val="413522024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</a:p>
            </c:rich>
          </c:tx>
          <c:layout>
            <c:manualLayout>
              <c:xMode val="edge"/>
              <c:yMode val="edge"/>
              <c:x val="0.88651271229706274"/>
              <c:y val="0.739191662638689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13523200"/>
        <c:crosses val="autoZero"/>
        <c:crossBetween val="midCat"/>
        <c:majorUnit val="10"/>
      </c:valAx>
      <c:valAx>
        <c:axId val="413523200"/>
        <c:scaling>
          <c:orientation val="minMax"/>
          <c:max val="3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6.0455527236524156E-2"/>
              <c:y val="8.261202063859070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13522024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8744483253458961"/>
          <c:y val="0.29106641553932172"/>
          <c:w val="0.11255530438082048"/>
          <c:h val="0.2798595602431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температури в баку</a:t>
            </a:r>
            <a:r>
              <a:rPr lang="uk-UA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акамуляторі залежно від часу нагріву</a:t>
            </a:r>
            <a:endParaRPr lang="uk-UA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6398019877986603"/>
          <c:y val="2.687987422183542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4206667833502762E-2"/>
          <c:y val="0.12496938913953974"/>
          <c:w val="0.69130867318946176"/>
          <c:h val="0.623180123581792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'd5L5x1-V15-Vp6-a50-I500-b50'!$F$4</c:f>
              <c:strCache>
                <c:ptCount val="1"/>
                <c:pt idx="0">
                  <c:v>Tbak1
(28336BF00500008F)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5123578825370887"/>
                  <c:y val="0.587386183255197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бак1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= 1E-06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+ 0,0002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- 0,0011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+ 12,03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'd5L5x1-V15-Vp6-a50-I500-b50'!$C$5:$C$29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'd5L5x1-V15-Vp6-a50-I500-b50'!$F$5:$F$29</c:f>
              <c:numCache>
                <c:formatCode>General</c:formatCode>
                <c:ptCount val="25"/>
                <c:pt idx="0">
                  <c:v>10.65</c:v>
                </c:pt>
                <c:pt idx="1">
                  <c:v>10.7</c:v>
                </c:pt>
                <c:pt idx="2">
                  <c:v>10.7</c:v>
                </c:pt>
                <c:pt idx="3">
                  <c:v>10.7</c:v>
                </c:pt>
                <c:pt idx="4">
                  <c:v>10.7</c:v>
                </c:pt>
                <c:pt idx="5">
                  <c:v>10.75</c:v>
                </c:pt>
                <c:pt idx="6">
                  <c:v>10.75</c:v>
                </c:pt>
                <c:pt idx="7">
                  <c:v>11</c:v>
                </c:pt>
                <c:pt idx="8">
                  <c:v>11.05</c:v>
                </c:pt>
                <c:pt idx="9">
                  <c:v>11.05</c:v>
                </c:pt>
                <c:pt idx="10">
                  <c:v>11.1</c:v>
                </c:pt>
                <c:pt idx="11">
                  <c:v>11.1</c:v>
                </c:pt>
                <c:pt idx="12">
                  <c:v>11.15</c:v>
                </c:pt>
                <c:pt idx="13">
                  <c:v>11.15</c:v>
                </c:pt>
                <c:pt idx="14">
                  <c:v>11.2</c:v>
                </c:pt>
                <c:pt idx="15">
                  <c:v>11.25</c:v>
                </c:pt>
                <c:pt idx="16">
                  <c:v>11.25</c:v>
                </c:pt>
                <c:pt idx="17">
                  <c:v>11.3</c:v>
                </c:pt>
                <c:pt idx="18">
                  <c:v>11.35</c:v>
                </c:pt>
                <c:pt idx="19">
                  <c:v>11.35</c:v>
                </c:pt>
                <c:pt idx="20">
                  <c:v>11.4</c:v>
                </c:pt>
                <c:pt idx="21">
                  <c:v>11.45</c:v>
                </c:pt>
                <c:pt idx="22">
                  <c:v>11.45</c:v>
                </c:pt>
                <c:pt idx="23">
                  <c:v>11.5</c:v>
                </c:pt>
                <c:pt idx="24">
                  <c:v>11.55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'd5L5x1-V15-Vp6-a50-I500-b50'!$G$4</c:f>
              <c:strCache>
                <c:ptCount val="1"/>
                <c:pt idx="0">
                  <c:v>Tbak2
(288DCEF00500007A)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5783664959639865"/>
                  <c:y val="0.5792501000759863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бак2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-3E-06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+ 0,0035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+ 12,16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'd5L5x1-V15-Vp6-a50-I500-b50'!$C$5:$C$29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'd5L5x1-V15-Vp6-a50-I500-b50'!$G$5:$G$29</c:f>
              <c:numCache>
                <c:formatCode>General</c:formatCode>
                <c:ptCount val="25"/>
                <c:pt idx="0">
                  <c:v>11</c:v>
                </c:pt>
                <c:pt idx="1">
                  <c:v>11.05</c:v>
                </c:pt>
                <c:pt idx="2">
                  <c:v>11.05</c:v>
                </c:pt>
                <c:pt idx="3">
                  <c:v>11.1</c:v>
                </c:pt>
                <c:pt idx="4">
                  <c:v>11.15</c:v>
                </c:pt>
                <c:pt idx="5">
                  <c:v>11.2</c:v>
                </c:pt>
                <c:pt idx="6">
                  <c:v>11.2</c:v>
                </c:pt>
                <c:pt idx="7">
                  <c:v>11.3</c:v>
                </c:pt>
                <c:pt idx="8">
                  <c:v>11.35</c:v>
                </c:pt>
                <c:pt idx="9">
                  <c:v>11.4</c:v>
                </c:pt>
                <c:pt idx="10">
                  <c:v>11.45</c:v>
                </c:pt>
                <c:pt idx="11">
                  <c:v>11.5</c:v>
                </c:pt>
                <c:pt idx="12">
                  <c:v>11.55</c:v>
                </c:pt>
                <c:pt idx="13">
                  <c:v>11.6</c:v>
                </c:pt>
                <c:pt idx="14">
                  <c:v>11.65</c:v>
                </c:pt>
                <c:pt idx="15">
                  <c:v>11.7</c:v>
                </c:pt>
                <c:pt idx="16">
                  <c:v>12</c:v>
                </c:pt>
                <c:pt idx="17">
                  <c:v>12.05</c:v>
                </c:pt>
                <c:pt idx="18">
                  <c:v>12.1</c:v>
                </c:pt>
                <c:pt idx="19">
                  <c:v>12.15</c:v>
                </c:pt>
                <c:pt idx="20">
                  <c:v>12.2</c:v>
                </c:pt>
                <c:pt idx="21">
                  <c:v>12.25</c:v>
                </c:pt>
                <c:pt idx="22">
                  <c:v>12.3</c:v>
                </c:pt>
                <c:pt idx="23">
                  <c:v>12.35</c:v>
                </c:pt>
                <c:pt idx="24">
                  <c:v>12.35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'd5L5x1-V15-Vp6-a50-I500-b50'!$H$4</c:f>
              <c:strCache>
                <c:ptCount val="1"/>
                <c:pt idx="0">
                  <c:v>Tbak3
(284EB3F00500003D)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1.7772107841047904E-2"/>
                  <c:y val="0.6783973644626707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бак3</a:t>
                    </a:r>
                    <a:r>
                      <a:rPr lang="en-US" baseline="0"/>
                      <a:t> = -9E-12x</a:t>
                    </a:r>
                    <a:r>
                      <a:rPr lang="en-US" baseline="30000"/>
                      <a:t>6</a:t>
                    </a:r>
                    <a:r>
                      <a:rPr lang="en-US" baseline="0"/>
                      <a:t> + 3E-09x</a:t>
                    </a:r>
                    <a:r>
                      <a:rPr lang="en-US" baseline="30000"/>
                      <a:t>5</a:t>
                    </a:r>
                    <a:r>
                      <a:rPr lang="en-US" baseline="0"/>
                      <a:t> - 4E-07x</a:t>
                    </a:r>
                    <a:r>
                      <a:rPr lang="en-US" baseline="30000"/>
                      <a:t>4</a:t>
                    </a:r>
                    <a:r>
                      <a:rPr lang="en-US" baseline="0"/>
                      <a:t> + 3E-05x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- 0,0007x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+ 0,01x + 12,104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'd5L5x1-V15-Vp6-a50-I500-b50'!$C$5:$C$29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'd5L5x1-V15-Vp6-a50-I500-b50'!$H$5:$H$29</c:f>
              <c:numCache>
                <c:formatCode>General</c:formatCode>
                <c:ptCount val="25"/>
                <c:pt idx="0">
                  <c:v>11</c:v>
                </c:pt>
                <c:pt idx="1">
                  <c:v>11.05</c:v>
                </c:pt>
                <c:pt idx="2">
                  <c:v>11.05</c:v>
                </c:pt>
                <c:pt idx="3">
                  <c:v>11.1</c:v>
                </c:pt>
                <c:pt idx="4">
                  <c:v>11.15</c:v>
                </c:pt>
                <c:pt idx="5">
                  <c:v>11.25</c:v>
                </c:pt>
                <c:pt idx="6">
                  <c:v>11.3</c:v>
                </c:pt>
                <c:pt idx="7">
                  <c:v>11.35</c:v>
                </c:pt>
                <c:pt idx="8">
                  <c:v>11.4</c:v>
                </c:pt>
                <c:pt idx="9">
                  <c:v>11.5</c:v>
                </c:pt>
                <c:pt idx="10">
                  <c:v>11.55</c:v>
                </c:pt>
                <c:pt idx="11">
                  <c:v>11.65</c:v>
                </c:pt>
                <c:pt idx="12">
                  <c:v>11.7</c:v>
                </c:pt>
                <c:pt idx="13">
                  <c:v>11.75</c:v>
                </c:pt>
                <c:pt idx="14">
                  <c:v>12.05</c:v>
                </c:pt>
                <c:pt idx="15">
                  <c:v>12.1</c:v>
                </c:pt>
                <c:pt idx="16">
                  <c:v>12.15</c:v>
                </c:pt>
                <c:pt idx="17">
                  <c:v>12.25</c:v>
                </c:pt>
                <c:pt idx="18">
                  <c:v>12.35</c:v>
                </c:pt>
                <c:pt idx="19">
                  <c:v>12.35</c:v>
                </c:pt>
                <c:pt idx="20">
                  <c:v>12.45</c:v>
                </c:pt>
                <c:pt idx="21">
                  <c:v>12.55</c:v>
                </c:pt>
                <c:pt idx="22">
                  <c:v>12.55</c:v>
                </c:pt>
                <c:pt idx="23">
                  <c:v>12.6</c:v>
                </c:pt>
                <c:pt idx="24">
                  <c:v>12.6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'd5L5x1-V15-Vp6-a50-I500-b50'!$Z$4</c:f>
              <c:strCache>
                <c:ptCount val="1"/>
                <c:pt idx="0">
                  <c:v>tбак. ср., °С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2691292349575631"/>
                  <c:y val="0.4802704340882542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бак.ср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+ 0,0042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+ 12,012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'd5L5x1-V15-Vp6-a50-I500-b50'!$C$5:$C$29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'd5L5x1-V15-Vp6-a50-I500-b50'!$Z$5:$Z$29</c:f>
              <c:numCache>
                <c:formatCode>0.00</c:formatCode>
                <c:ptCount val="25"/>
                <c:pt idx="0">
                  <c:v>10.883333333333333</c:v>
                </c:pt>
                <c:pt idx="1">
                  <c:v>10.933333333333332</c:v>
                </c:pt>
                <c:pt idx="2">
                  <c:v>10.933333333333332</c:v>
                </c:pt>
                <c:pt idx="3">
                  <c:v>10.966666666666667</c:v>
                </c:pt>
                <c:pt idx="4">
                  <c:v>11</c:v>
                </c:pt>
                <c:pt idx="5">
                  <c:v>11.066666666666668</c:v>
                </c:pt>
                <c:pt idx="6">
                  <c:v>11.083333333333334</c:v>
                </c:pt>
                <c:pt idx="7">
                  <c:v>11.216666666666667</c:v>
                </c:pt>
                <c:pt idx="8">
                  <c:v>11.266666666666666</c:v>
                </c:pt>
                <c:pt idx="9">
                  <c:v>11.316666666666668</c:v>
                </c:pt>
                <c:pt idx="10">
                  <c:v>11.366666666666665</c:v>
                </c:pt>
                <c:pt idx="11">
                  <c:v>11.416666666666666</c:v>
                </c:pt>
                <c:pt idx="12">
                  <c:v>11.466666666666669</c:v>
                </c:pt>
                <c:pt idx="13">
                  <c:v>11.5</c:v>
                </c:pt>
                <c:pt idx="14">
                  <c:v>11.633333333333335</c:v>
                </c:pt>
                <c:pt idx="15">
                  <c:v>11.683333333333332</c:v>
                </c:pt>
                <c:pt idx="16">
                  <c:v>11.799999999999999</c:v>
                </c:pt>
                <c:pt idx="17">
                  <c:v>11.866666666666667</c:v>
                </c:pt>
                <c:pt idx="18">
                  <c:v>11.933333333333332</c:v>
                </c:pt>
                <c:pt idx="19">
                  <c:v>11.950000000000001</c:v>
                </c:pt>
                <c:pt idx="20">
                  <c:v>12.016666666666666</c:v>
                </c:pt>
                <c:pt idx="21">
                  <c:v>12.083333333333334</c:v>
                </c:pt>
                <c:pt idx="22">
                  <c:v>12.1</c:v>
                </c:pt>
                <c:pt idx="23">
                  <c:v>12.15</c:v>
                </c:pt>
                <c:pt idx="24">
                  <c:v>12.166666666666666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357872"/>
        <c:axId val="420354736"/>
      </c:scatterChart>
      <c:valAx>
        <c:axId val="420357872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75526867308063772"/>
              <c:y val="0.775577342880701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354736"/>
        <c:crosses val="autoZero"/>
        <c:crossBetween val="midCat"/>
        <c:majorUnit val="10"/>
      </c:valAx>
      <c:valAx>
        <c:axId val="420354736"/>
        <c:scaling>
          <c:orientation val="minMax"/>
          <c:max val="13.2"/>
          <c:min val="10.1999999999999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5695572714660506E-2"/>
              <c:y val="5.013442056831526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357872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77229091491134916"/>
          <c:y val="0.28701750878211413"/>
          <c:w val="0.21907117277003565"/>
          <c:h val="0.4422354686097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Приріст температури теплоносія 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на вході і виході СК та температура оточуючого середовища впродовж експерименту</a:t>
            </a:r>
            <a:endParaRPr lang="uk-UA" sz="1400" b="1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rich>
      </c:tx>
      <c:layout>
        <c:manualLayout>
          <c:xMode val="edge"/>
          <c:yMode val="edge"/>
          <c:x val="0.19876162115091664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044561096529594E-2"/>
          <c:y val="0.12959086413952969"/>
          <c:w val="0.75513572470107904"/>
          <c:h val="0.568059027053164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'd5L5x1-V15-Vp6-a50-I500-b50'!$V$4</c:f>
              <c:strCache>
                <c:ptCount val="1"/>
                <c:pt idx="0">
                  <c:v>Δtвх,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6310613929212847"/>
                  <c:y val="0.5401909531955911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</a:rPr>
                      <a:t>вх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+ 4E-05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+ 0,0116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+ 0,0268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'd5L5x1-V15-Vp6-a50-I500-b50'!$C$5:$C$29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'd5L5x1-V15-Vp6-a50-I500-b50'!$V$5:$V$29</c:f>
              <c:numCache>
                <c:formatCode>0.00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1.9000000000000004</c:v>
                </c:pt>
                <c:pt idx="3">
                  <c:v>2.7999999999999989</c:v>
                </c:pt>
                <c:pt idx="4">
                  <c:v>3.6500000000000004</c:v>
                </c:pt>
                <c:pt idx="5">
                  <c:v>4.2999999999999989</c:v>
                </c:pt>
                <c:pt idx="6">
                  <c:v>4.9999999999999982</c:v>
                </c:pt>
                <c:pt idx="7">
                  <c:v>5.6</c:v>
                </c:pt>
                <c:pt idx="8">
                  <c:v>5.9500000000000011</c:v>
                </c:pt>
                <c:pt idx="9">
                  <c:v>6.2499999999999982</c:v>
                </c:pt>
                <c:pt idx="10">
                  <c:v>6.7000000000000011</c:v>
                </c:pt>
                <c:pt idx="11">
                  <c:v>6.9999999999999982</c:v>
                </c:pt>
                <c:pt idx="12">
                  <c:v>7.15</c:v>
                </c:pt>
                <c:pt idx="13">
                  <c:v>7.2499999999999982</c:v>
                </c:pt>
                <c:pt idx="14">
                  <c:v>7.35</c:v>
                </c:pt>
                <c:pt idx="15">
                  <c:v>7.7000000000000011</c:v>
                </c:pt>
                <c:pt idx="16">
                  <c:v>7.7999999999999989</c:v>
                </c:pt>
                <c:pt idx="17">
                  <c:v>7.9</c:v>
                </c:pt>
                <c:pt idx="18">
                  <c:v>7.9999999999999982</c:v>
                </c:pt>
                <c:pt idx="19">
                  <c:v>7.9999999999999982</c:v>
                </c:pt>
                <c:pt idx="20">
                  <c:v>8.1</c:v>
                </c:pt>
                <c:pt idx="21">
                  <c:v>8.2499999999999982</c:v>
                </c:pt>
                <c:pt idx="22">
                  <c:v>8.2000000000000011</c:v>
                </c:pt>
                <c:pt idx="23">
                  <c:v>8.15</c:v>
                </c:pt>
                <c:pt idx="24">
                  <c:v>8.15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'd5L5x1-V15-Vp6-a50-I500-b50'!$W$4</c:f>
              <c:strCache>
                <c:ptCount val="1"/>
                <c:pt idx="0">
                  <c:v>Δtвих,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-6.9529312905072096E-2"/>
                  <c:y val="0.5590024352465705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</a:rPr>
                      <a:t>вих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= -2E-09x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5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+ 1E-06x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- 0,0003x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+ 0,0213x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- 0,4783x + 2,4749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'd5L5x1-V15-Vp6-a50-I500-b50'!$C$5:$C$29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'd5L5x1-V15-Vp6-a50-I500-b50'!$W$5:$W$29</c:f>
              <c:numCache>
                <c:formatCode>0.00</c:formatCode>
                <c:ptCount val="25"/>
                <c:pt idx="0">
                  <c:v>0</c:v>
                </c:pt>
                <c:pt idx="1">
                  <c:v>0.94999999999999929</c:v>
                </c:pt>
                <c:pt idx="2">
                  <c:v>2.5999999999999979</c:v>
                </c:pt>
                <c:pt idx="3">
                  <c:v>5.25</c:v>
                </c:pt>
                <c:pt idx="4">
                  <c:v>7.6499999999999986</c:v>
                </c:pt>
                <c:pt idx="5">
                  <c:v>10.099999999999998</c:v>
                </c:pt>
                <c:pt idx="6">
                  <c:v>12.099999999999998</c:v>
                </c:pt>
                <c:pt idx="7">
                  <c:v>13.25</c:v>
                </c:pt>
                <c:pt idx="8">
                  <c:v>13.599999999999998</c:v>
                </c:pt>
                <c:pt idx="9">
                  <c:v>13.649999999999999</c:v>
                </c:pt>
                <c:pt idx="10">
                  <c:v>13.95</c:v>
                </c:pt>
                <c:pt idx="11">
                  <c:v>14.05</c:v>
                </c:pt>
                <c:pt idx="12">
                  <c:v>14.099999999999998</c:v>
                </c:pt>
                <c:pt idx="13">
                  <c:v>14.25</c:v>
                </c:pt>
                <c:pt idx="14">
                  <c:v>14.5</c:v>
                </c:pt>
                <c:pt idx="15">
                  <c:v>14.599999999999998</c:v>
                </c:pt>
                <c:pt idx="16">
                  <c:v>14.599999999999998</c:v>
                </c:pt>
                <c:pt idx="17">
                  <c:v>14.649999999999999</c:v>
                </c:pt>
                <c:pt idx="18">
                  <c:v>14.55</c:v>
                </c:pt>
                <c:pt idx="19">
                  <c:v>15.05</c:v>
                </c:pt>
                <c:pt idx="20">
                  <c:v>15.099999999999998</c:v>
                </c:pt>
                <c:pt idx="21">
                  <c:v>14.2</c:v>
                </c:pt>
                <c:pt idx="22">
                  <c:v>13.3</c:v>
                </c:pt>
                <c:pt idx="23">
                  <c:v>12.649999999999999</c:v>
                </c:pt>
                <c:pt idx="24">
                  <c:v>12.3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'd5L5x1-V15-Vp6-a50-I500-b50'!$X$4</c:f>
              <c:strCache>
                <c:ptCount val="1"/>
                <c:pt idx="0">
                  <c:v>Δtпов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11732297478648651"/>
                  <c:y val="0.2084341241506511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Δt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пов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+ 5E-05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- 0,0038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+ 0,1605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+ 0,0059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'd5L5x1-V15-Vp6-a50-I500-b50'!$C$5:$C$29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'd5L5x1-V15-Vp6-a50-I500-b50'!$X$5:$X$29</c:f>
              <c:numCache>
                <c:formatCode>0.00</c:formatCode>
                <c:ptCount val="25"/>
                <c:pt idx="0">
                  <c:v>0</c:v>
                </c:pt>
                <c:pt idx="1">
                  <c:v>0.60000000000000142</c:v>
                </c:pt>
                <c:pt idx="2">
                  <c:v>0.94999999999999929</c:v>
                </c:pt>
                <c:pt idx="3">
                  <c:v>1.3999999999999986</c:v>
                </c:pt>
                <c:pt idx="4">
                  <c:v>1.5500000000000007</c:v>
                </c:pt>
                <c:pt idx="5">
                  <c:v>1.5500000000000007</c:v>
                </c:pt>
                <c:pt idx="6">
                  <c:v>1.75</c:v>
                </c:pt>
                <c:pt idx="7">
                  <c:v>2.25</c:v>
                </c:pt>
                <c:pt idx="8">
                  <c:v>2.3500000000000014</c:v>
                </c:pt>
                <c:pt idx="9">
                  <c:v>2.3500000000000014</c:v>
                </c:pt>
                <c:pt idx="10">
                  <c:v>2.6499999999999986</c:v>
                </c:pt>
                <c:pt idx="11">
                  <c:v>2.5</c:v>
                </c:pt>
                <c:pt idx="12">
                  <c:v>2.6000000000000014</c:v>
                </c:pt>
                <c:pt idx="13">
                  <c:v>2.5</c:v>
                </c:pt>
                <c:pt idx="14">
                  <c:v>2.75</c:v>
                </c:pt>
                <c:pt idx="15">
                  <c:v>2.5500000000000007</c:v>
                </c:pt>
                <c:pt idx="16">
                  <c:v>2.4499999999999993</c:v>
                </c:pt>
                <c:pt idx="17">
                  <c:v>2.6999999999999993</c:v>
                </c:pt>
                <c:pt idx="18">
                  <c:v>2.6000000000000014</c:v>
                </c:pt>
                <c:pt idx="19">
                  <c:v>2.8999999999999986</c:v>
                </c:pt>
                <c:pt idx="20">
                  <c:v>2.8999999999999986</c:v>
                </c:pt>
                <c:pt idx="21">
                  <c:v>3.3500000000000014</c:v>
                </c:pt>
                <c:pt idx="22">
                  <c:v>1.3000000000000007</c:v>
                </c:pt>
                <c:pt idx="23">
                  <c:v>0.30000000000000071</c:v>
                </c:pt>
                <c:pt idx="24">
                  <c:v>0.30000000000000071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'd5L5x1-V15-Vp6-a50-I500-b50'!$Y$4</c:f>
              <c:strCache>
                <c:ptCount val="1"/>
                <c:pt idx="0">
                  <c:v>Δtбак. ср.,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5623934556867033"/>
                  <c:y val="0.1660566210990330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</a:rPr>
                      <a:t>бак.ср.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-2E-06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+ 0,0042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+ 0,0454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'd5L5x1-V15-Vp6-a50-I500-b50'!$C$5:$C$29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'd5L5x1-V15-Vp6-a50-I500-b50'!$Y$5:$Y$29</c:f>
              <c:numCache>
                <c:formatCode>0.00</c:formatCode>
                <c:ptCount val="25"/>
                <c:pt idx="0">
                  <c:v>0</c:v>
                </c:pt>
                <c:pt idx="1">
                  <c:v>4.9999999999998934E-2</c:v>
                </c:pt>
                <c:pt idx="2">
                  <c:v>4.9999999999998934E-2</c:v>
                </c:pt>
                <c:pt idx="3">
                  <c:v>8.3333333333333925E-2</c:v>
                </c:pt>
                <c:pt idx="4">
                  <c:v>0.11666666666666714</c:v>
                </c:pt>
                <c:pt idx="5">
                  <c:v>0.18333333333333535</c:v>
                </c:pt>
                <c:pt idx="6">
                  <c:v>0.20000000000000107</c:v>
                </c:pt>
                <c:pt idx="7">
                  <c:v>0.33333333333333393</c:v>
                </c:pt>
                <c:pt idx="8">
                  <c:v>0.38333333333333286</c:v>
                </c:pt>
                <c:pt idx="9">
                  <c:v>0.43333333333333535</c:v>
                </c:pt>
                <c:pt idx="10">
                  <c:v>0.4833333333333325</c:v>
                </c:pt>
                <c:pt idx="11">
                  <c:v>0.53333333333333321</c:v>
                </c:pt>
                <c:pt idx="12">
                  <c:v>0.5833333333333357</c:v>
                </c:pt>
                <c:pt idx="13">
                  <c:v>0.61666666666666714</c:v>
                </c:pt>
                <c:pt idx="14">
                  <c:v>0.75000000000000178</c:v>
                </c:pt>
                <c:pt idx="15">
                  <c:v>0.79999999999999893</c:v>
                </c:pt>
                <c:pt idx="16">
                  <c:v>0.91666666666666607</c:v>
                </c:pt>
                <c:pt idx="17">
                  <c:v>0.98333333333333428</c:v>
                </c:pt>
                <c:pt idx="18">
                  <c:v>1.0499999999999989</c:v>
                </c:pt>
                <c:pt idx="19">
                  <c:v>1.0666666666666682</c:v>
                </c:pt>
                <c:pt idx="20">
                  <c:v>1.1333333333333329</c:v>
                </c:pt>
                <c:pt idx="21">
                  <c:v>1.2000000000000011</c:v>
                </c:pt>
                <c:pt idx="22">
                  <c:v>1.2166666666666668</c:v>
                </c:pt>
                <c:pt idx="23">
                  <c:v>1.2666666666666675</c:v>
                </c:pt>
                <c:pt idx="24">
                  <c:v>1.2833333333333332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354344"/>
        <c:axId val="420355912"/>
      </c:scatterChart>
      <c:valAx>
        <c:axId val="420354344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4111542723826205"/>
              <c:y val="0.7064206478396853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355912"/>
        <c:crosses val="autoZero"/>
        <c:crossBetween val="midCat"/>
        <c:majorUnit val="10"/>
      </c:valAx>
      <c:valAx>
        <c:axId val="42035591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840653251676872E-2"/>
              <c:y val="0.1022313978991389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35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80931175269757949"/>
          <c:y val="0.28185549993202458"/>
          <c:w val="0.18816527200706168"/>
          <c:h val="0.217476376040735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ККД ССТ </a:t>
            </a:r>
            <a:r>
              <a:rPr lang="el-GR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η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 в цілому (що 5 хвилин)</a:t>
            </a:r>
          </a:p>
        </c:rich>
      </c:tx>
      <c:layout>
        <c:manualLayout>
          <c:xMode val="edge"/>
          <c:yMode val="edge"/>
          <c:x val="0.38457240904941487"/>
          <c:y val="3.504179723031842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4340443351794091E-2"/>
          <c:y val="0.11053502662164884"/>
          <c:w val="0.8949297755084048"/>
          <c:h val="0.727625214642504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'd5L5x1-V15-Vp4-a50-I500-b90'!$R$4</c:f>
              <c:strCache>
                <c:ptCount val="1"/>
                <c:pt idx="0">
                  <c:v>ηсст в цілому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invertIfNegative val="0"/>
          <c:cat>
            <c:numRef>
              <c:f>'d5L5x1-V15-Vp4-a50-I500-b90'!$C$5:$C$29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'd5L5x1-V15-Vp4-a50-I500-b90'!$R$5:$R$29</c:f>
              <c:numCache>
                <c:formatCode>0.00</c:formatCode>
                <c:ptCount val="25"/>
                <c:pt idx="0" formatCode="General">
                  <c:v>0</c:v>
                </c:pt>
                <c:pt idx="1">
                  <c:v>6.9783333333329353E-2</c:v>
                </c:pt>
                <c:pt idx="2">
                  <c:v>6.9783333333333072E-2</c:v>
                </c:pt>
                <c:pt idx="3">
                  <c:v>6.9783333333333072E-2</c:v>
                </c:pt>
                <c:pt idx="4">
                  <c:v>3.4891666666664677E-2</c:v>
                </c:pt>
                <c:pt idx="5">
                  <c:v>6.9783333333336819E-2</c:v>
                </c:pt>
                <c:pt idx="6">
                  <c:v>0.10467499999999777</c:v>
                </c:pt>
                <c:pt idx="7">
                  <c:v>0.10467499999999777</c:v>
                </c:pt>
                <c:pt idx="8">
                  <c:v>0.10467500000000149</c:v>
                </c:pt>
                <c:pt idx="9">
                  <c:v>0.13956666666666614</c:v>
                </c:pt>
                <c:pt idx="10">
                  <c:v>6.9783333333336819E-2</c:v>
                </c:pt>
                <c:pt idx="11">
                  <c:v>0.17445833333333086</c:v>
                </c:pt>
                <c:pt idx="12">
                  <c:v>0.20934999999999929</c:v>
                </c:pt>
                <c:pt idx="13">
                  <c:v>0.10467499999999777</c:v>
                </c:pt>
                <c:pt idx="14">
                  <c:v>0.27913333333333978</c:v>
                </c:pt>
                <c:pt idx="15">
                  <c:v>0.13956666666666248</c:v>
                </c:pt>
                <c:pt idx="16">
                  <c:v>6.9783333333333072E-2</c:v>
                </c:pt>
                <c:pt idx="17">
                  <c:v>0.10467500000000149</c:v>
                </c:pt>
                <c:pt idx="18">
                  <c:v>0.10467499999999777</c:v>
                </c:pt>
                <c:pt idx="19">
                  <c:v>0</c:v>
                </c:pt>
                <c:pt idx="20">
                  <c:v>0.10467500000000522</c:v>
                </c:pt>
                <c:pt idx="21">
                  <c:v>6.9783333333329353E-2</c:v>
                </c:pt>
                <c:pt idx="22">
                  <c:v>3.489166666666841E-2</c:v>
                </c:pt>
                <c:pt idx="23">
                  <c:v>0.10467499999999777</c:v>
                </c:pt>
                <c:pt idx="24">
                  <c:v>3.4891666666664677E-2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2739184"/>
        <c:axId val="602739576"/>
      </c:barChart>
      <c:catAx>
        <c:axId val="60273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5466312780149742"/>
              <c:y val="0.8537004965634207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602739576"/>
        <c:crosses val="autoZero"/>
        <c:auto val="1"/>
        <c:lblAlgn val="ctr"/>
        <c:lblOffset val="100"/>
        <c:noMultiLvlLbl val="1"/>
      </c:catAx>
      <c:valAx>
        <c:axId val="602739576"/>
        <c:scaling>
          <c:orientation val="minMax"/>
          <c:max val="0.30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478590528882705E-2"/>
              <c:y val="4.33258252527194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60273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</a:t>
            </a:r>
            <a:r>
              <a:rPr lang="el-GR" b="1">
                <a:latin typeface="Times New Roman" panose="02020603050405020304" pitchFamily="18" charset="0"/>
                <a:cs typeface="Times New Roman" panose="02020603050405020304" pitchFamily="18" charset="0"/>
              </a:rPr>
              <a:t>η</a:t>
            </a:r>
            <a:r>
              <a:rPr lang="uk-UA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ск</a:t>
            </a: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 сонячного колектора впродовж</a:t>
            </a:r>
            <a:r>
              <a:rPr lang="uk-UA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експерименту</a:t>
            </a:r>
            <a:endParaRPr lang="uk-UA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5346795596440419"/>
          <c:y val="2.574921601747216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913212268876111"/>
          <c:y val="0.10141733685478768"/>
          <c:w val="0.82494681260939273"/>
          <c:h val="0.715261977259067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'd5L5x1-V15-Vp6-a50-I500-b50'!$Q$4</c:f>
              <c:strCache>
                <c:ptCount val="1"/>
                <c:pt idx="0">
                  <c:v>ηск (за соняч-ним колек-тором)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0.20452553569585777"/>
                  <c:y val="0.7854227600837789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4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l-GR" sz="1400" b="0" i="0" baseline="0">
                        <a:effectLst/>
                      </a:rPr>
                      <a:t>η</a:t>
                    </a:r>
                    <a:r>
                      <a:rPr lang="uk-UA" sz="1400" b="0" i="0" baseline="-25000">
                        <a:effectLst/>
                      </a:rPr>
                      <a:t>ск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1E-07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- 9E-05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+ 0,0129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- 0,0089</a:t>
                    </a:r>
                    <a:endParaRPr lang="en-US" sz="1400" b="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'd5L5x1-V15-Vp6-a50-I500-b50'!$C$5:$C$29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'd5L5x1-V15-Vp6-a50-I500-b50'!$Q$5:$Q$29</c:f>
              <c:numCache>
                <c:formatCode>0.00</c:formatCode>
                <c:ptCount val="25"/>
                <c:pt idx="0">
                  <c:v>9.9407431739942653E-2</c:v>
                </c:pt>
                <c:pt idx="1">
                  <c:v>9.6395085323580709E-2</c:v>
                </c:pt>
                <c:pt idx="2">
                  <c:v>0.14158028156900906</c:v>
                </c:pt>
                <c:pt idx="3">
                  <c:v>0.24701240614167572</c:v>
                </c:pt>
                <c:pt idx="4">
                  <c:v>0.3403951450488944</c:v>
                </c:pt>
                <c:pt idx="5">
                  <c:v>0.44883961603792272</c:v>
                </c:pt>
                <c:pt idx="6">
                  <c:v>0.5271606228633321</c:v>
                </c:pt>
                <c:pt idx="7">
                  <c:v>0.56029643344331304</c:v>
                </c:pt>
                <c:pt idx="8">
                  <c:v>0.56029643344331281</c:v>
                </c:pt>
                <c:pt idx="9">
                  <c:v>0.54523470136150354</c:v>
                </c:pt>
                <c:pt idx="10">
                  <c:v>0.53619766211241771</c:v>
                </c:pt>
                <c:pt idx="11">
                  <c:v>0.52414827644697037</c:v>
                </c:pt>
                <c:pt idx="12">
                  <c:v>0.51812358361424626</c:v>
                </c:pt>
                <c:pt idx="13">
                  <c:v>0.52113593003060843</c:v>
                </c:pt>
                <c:pt idx="14">
                  <c:v>0.53017296927969404</c:v>
                </c:pt>
                <c:pt idx="15">
                  <c:v>0.51511123719788432</c:v>
                </c:pt>
                <c:pt idx="16">
                  <c:v>0.50908654436516065</c:v>
                </c:pt>
                <c:pt idx="17">
                  <c:v>0.50607419794879871</c:v>
                </c:pt>
                <c:pt idx="18">
                  <c:v>0.49402481228335143</c:v>
                </c:pt>
                <c:pt idx="19">
                  <c:v>0.52414827644697037</c:v>
                </c:pt>
                <c:pt idx="20">
                  <c:v>0.52113593003060821</c:v>
                </c:pt>
                <c:pt idx="21">
                  <c:v>0.45787665528700855</c:v>
                </c:pt>
                <c:pt idx="22">
                  <c:v>0.40666676620885617</c:v>
                </c:pt>
                <c:pt idx="23">
                  <c:v>0.37051860921251334</c:v>
                </c:pt>
                <c:pt idx="24">
                  <c:v>0.34943218429798018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427800"/>
        <c:axId val="491427408"/>
      </c:scatterChart>
      <c:valAx>
        <c:axId val="491427800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307517974009258"/>
              <c:y val="0.831250789456770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91427408"/>
        <c:crosses val="autoZero"/>
        <c:crossBetween val="midCat"/>
        <c:majorUnit val="10"/>
      </c:valAx>
      <c:valAx>
        <c:axId val="491427408"/>
        <c:scaling>
          <c:orientation val="minMax"/>
          <c:max val="0.7000000000000000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ск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6096496860861493E-2"/>
              <c:y val="6.2381555444024586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9142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Миттєва потужність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ск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Вт/м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</a:p>
        </c:rich>
      </c:tx>
      <c:layout>
        <c:manualLayout>
          <c:xMode val="edge"/>
          <c:yMode val="edge"/>
          <c:x val="0.38236451469190358"/>
          <c:y val="3.898738589223376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73671508897137"/>
          <c:y val="0.10906787034652685"/>
          <c:w val="0.82330500918219474"/>
          <c:h val="0.731240506443990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'd5L5x1-V15-Vp6-a50-I500-b50'!$M$4</c:f>
              <c:strCache>
                <c:ptCount val="1"/>
                <c:pt idx="0">
                  <c:v>Миттєва потуж-ність СК Qск,  Вт/м2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940667440630964"/>
                  <c:y val="0.7932604969376723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Q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ск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4E-05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- 0,0257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+ 3,8705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- 2,6813</a:t>
                    </a:r>
                    <a:endParaRPr lang="en-US" sz="1400" b="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'd5L5x1-V15-Vp6-a50-I500-b50'!$C$5:$C$29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'd5L5x1-V15-Vp6-a50-I500-b50'!$M$5:$M$29</c:f>
              <c:numCache>
                <c:formatCode>0</c:formatCode>
                <c:ptCount val="25"/>
                <c:pt idx="0">
                  <c:v>0</c:v>
                </c:pt>
                <c:pt idx="1">
                  <c:v>17.445833333332956</c:v>
                </c:pt>
                <c:pt idx="2">
                  <c:v>17.445833333332963</c:v>
                </c:pt>
                <c:pt idx="3">
                  <c:v>29.076388888889095</c:v>
                </c:pt>
                <c:pt idx="4">
                  <c:v>40.706944444444602</c:v>
                </c:pt>
                <c:pt idx="5">
                  <c:v>63.968055555556248</c:v>
                </c:pt>
                <c:pt idx="6">
                  <c:v>69.783333333333687</c:v>
                </c:pt>
                <c:pt idx="7">
                  <c:v>116.30555555555576</c:v>
                </c:pt>
                <c:pt idx="8">
                  <c:v>133.75138888888867</c:v>
                </c:pt>
                <c:pt idx="9">
                  <c:v>151.1972222222229</c:v>
                </c:pt>
                <c:pt idx="10">
                  <c:v>168.64305555555524</c:v>
                </c:pt>
                <c:pt idx="11">
                  <c:v>186.08888888888879</c:v>
                </c:pt>
                <c:pt idx="12">
                  <c:v>203.534722222223</c:v>
                </c:pt>
                <c:pt idx="13">
                  <c:v>215.1652777777779</c:v>
                </c:pt>
                <c:pt idx="14">
                  <c:v>261.68750000000057</c:v>
                </c:pt>
                <c:pt idx="15">
                  <c:v>279.13333333333287</c:v>
                </c:pt>
                <c:pt idx="16">
                  <c:v>319.84027777777754</c:v>
                </c:pt>
                <c:pt idx="17">
                  <c:v>343.10138888888918</c:v>
                </c:pt>
                <c:pt idx="18">
                  <c:v>366.36249999999961</c:v>
                </c:pt>
                <c:pt idx="19">
                  <c:v>372.17777777777815</c:v>
                </c:pt>
                <c:pt idx="20">
                  <c:v>395.43888888888858</c:v>
                </c:pt>
                <c:pt idx="21">
                  <c:v>418.70000000000022</c:v>
                </c:pt>
                <c:pt idx="22">
                  <c:v>424.51527777777784</c:v>
                </c:pt>
                <c:pt idx="23">
                  <c:v>441.96111111111134</c:v>
                </c:pt>
                <c:pt idx="24">
                  <c:v>447.77638888888879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57088"/>
        <c:axId val="210055520"/>
      </c:scatterChart>
      <c:valAx>
        <c:axId val="210057088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5042312850299149"/>
              <c:y val="0.8536886896368656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210055520"/>
        <c:crosses val="autoZero"/>
        <c:crossBetween val="midCat"/>
        <c:majorUnit val="10"/>
      </c:valAx>
      <c:valAx>
        <c:axId val="210055520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ск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Вт/м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7.9907385474749636E-3"/>
              <c:y val="4.396751516416549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21005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Питома теплова потужність ССТ </a:t>
            </a:r>
            <a:r>
              <a:rPr lang="en-US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uk-UA" sz="1400" b="1" i="0" baseline="-25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 Дж/м</a:t>
            </a:r>
            <a:r>
              <a:rPr lang="uk-UA" sz="1400" b="1" i="0" baseline="30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 що 5 хвилин</a:t>
            </a:r>
            <a:endParaRPr lang="uk-UA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932669533536873"/>
          <c:y val="2.082658889760712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17594025864589"/>
          <c:y val="0.11442927587260812"/>
          <c:w val="0.80821608698092473"/>
          <c:h val="0.67620876436636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'd5L5x1-V15-Vp6-a50-I500-b50'!$N$4</c:f>
              <c:strCache>
                <c:ptCount val="1"/>
                <c:pt idx="0">
                  <c:v>Накопичення тепла ССТ Qсст, кДж/м2, що 5 хв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'd5L5x1-V15-Vp6-a50-I500-b50'!$C$5:$C$29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'd5L5x1-V15-Vp6-a50-I500-b50'!$N$5:$N$29</c:f>
              <c:numCache>
                <c:formatCode>0.00</c:formatCode>
                <c:ptCount val="25"/>
                <c:pt idx="0">
                  <c:v>0</c:v>
                </c:pt>
                <c:pt idx="1">
                  <c:v>15.701249999999666</c:v>
                </c:pt>
                <c:pt idx="2">
                  <c:v>0</c:v>
                </c:pt>
                <c:pt idx="3">
                  <c:v>10.467500000000522</c:v>
                </c:pt>
                <c:pt idx="4">
                  <c:v>10.467499999999962</c:v>
                </c:pt>
                <c:pt idx="5">
                  <c:v>20.935000000000485</c:v>
                </c:pt>
                <c:pt idx="6">
                  <c:v>5.2337499999997021</c:v>
                </c:pt>
                <c:pt idx="7">
                  <c:v>41.869999999999848</c:v>
                </c:pt>
                <c:pt idx="8">
                  <c:v>15.701249999999666</c:v>
                </c:pt>
                <c:pt idx="9">
                  <c:v>15.701250000000783</c:v>
                </c:pt>
                <c:pt idx="10">
                  <c:v>15.701249999999108</c:v>
                </c:pt>
                <c:pt idx="11">
                  <c:v>15.701250000000224</c:v>
                </c:pt>
                <c:pt idx="12">
                  <c:v>15.701250000000783</c:v>
                </c:pt>
                <c:pt idx="13">
                  <c:v>10.467499999999404</c:v>
                </c:pt>
                <c:pt idx="14">
                  <c:v>41.87000000000041</c:v>
                </c:pt>
                <c:pt idx="15">
                  <c:v>15.701249999999108</c:v>
                </c:pt>
                <c:pt idx="16">
                  <c:v>36.636250000000153</c:v>
                </c:pt>
                <c:pt idx="17">
                  <c:v>20.935000000000485</c:v>
                </c:pt>
                <c:pt idx="18">
                  <c:v>20.93499999999937</c:v>
                </c:pt>
                <c:pt idx="19">
                  <c:v>5.2337500000008186</c:v>
                </c:pt>
                <c:pt idx="20">
                  <c:v>20.93499999999937</c:v>
                </c:pt>
                <c:pt idx="21">
                  <c:v>20.935000000000485</c:v>
                </c:pt>
                <c:pt idx="22">
                  <c:v>5.2337499999997021</c:v>
                </c:pt>
                <c:pt idx="23">
                  <c:v>15.701250000000224</c:v>
                </c:pt>
                <c:pt idx="24">
                  <c:v>5.2337499999997021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558704"/>
        <c:axId val="640561056"/>
      </c:barChart>
      <c:catAx>
        <c:axId val="64055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395414408152164"/>
              <c:y val="0.7960795852560690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640561056"/>
        <c:crosses val="autoZero"/>
        <c:auto val="1"/>
        <c:lblAlgn val="ctr"/>
        <c:lblOffset val="100"/>
        <c:noMultiLvlLbl val="0"/>
      </c:catAx>
      <c:valAx>
        <c:axId val="640561056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Дж/м</a:t>
                </a:r>
                <a:r>
                  <a:rPr lang="uk-UA" sz="1400" b="0" i="0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8.5851275946937991E-3"/>
              <c:y val="3.8337430292255836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64055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ККД ССТ </a:t>
            </a:r>
            <a:r>
              <a:rPr lang="el-GR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η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 в цілому (що 5 хвилин)</a:t>
            </a:r>
          </a:p>
        </c:rich>
      </c:tx>
      <c:layout>
        <c:manualLayout>
          <c:xMode val="edge"/>
          <c:yMode val="edge"/>
          <c:x val="0.38457240904941487"/>
          <c:y val="3.504179723031842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4340443351794091E-2"/>
          <c:y val="0.11053502662164884"/>
          <c:w val="0.8949297755084048"/>
          <c:h val="0.727625214642504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'd5L5x1-V15-Vp6-a50-I500-b50'!$R$4</c:f>
              <c:strCache>
                <c:ptCount val="1"/>
                <c:pt idx="0">
                  <c:v>ηсст в цілому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invertIfNegative val="0"/>
          <c:cat>
            <c:numRef>
              <c:f>'d5L5x1-V15-Vp6-a50-I500-b50'!$C$5:$C$29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'd5L5x1-V15-Vp6-a50-I500-b50'!$R$5:$R$29</c:f>
              <c:numCache>
                <c:formatCode>0.00</c:formatCode>
                <c:ptCount val="25"/>
                <c:pt idx="0" formatCode="General">
                  <c:v>0</c:v>
                </c:pt>
                <c:pt idx="1">
                  <c:v>0.10467499999999777</c:v>
                </c:pt>
                <c:pt idx="2">
                  <c:v>0</c:v>
                </c:pt>
                <c:pt idx="3">
                  <c:v>6.9783333333336819E-2</c:v>
                </c:pt>
                <c:pt idx="4">
                  <c:v>6.9783333333333072E-2</c:v>
                </c:pt>
                <c:pt idx="5">
                  <c:v>0.13956666666666989</c:v>
                </c:pt>
                <c:pt idx="6">
                  <c:v>3.4891666666664677E-2</c:v>
                </c:pt>
                <c:pt idx="7">
                  <c:v>0.27913333333333229</c:v>
                </c:pt>
                <c:pt idx="8">
                  <c:v>0.10467499999999777</c:v>
                </c:pt>
                <c:pt idx="9">
                  <c:v>0.10467500000000522</c:v>
                </c:pt>
                <c:pt idx="10">
                  <c:v>0.10467499999999406</c:v>
                </c:pt>
                <c:pt idx="11">
                  <c:v>0.10467500000000149</c:v>
                </c:pt>
                <c:pt idx="12">
                  <c:v>0.10467500000000522</c:v>
                </c:pt>
                <c:pt idx="13">
                  <c:v>6.9783333333329353E-2</c:v>
                </c:pt>
                <c:pt idx="14">
                  <c:v>0.27913333333333606</c:v>
                </c:pt>
                <c:pt idx="15">
                  <c:v>0.10467499999999406</c:v>
                </c:pt>
                <c:pt idx="16">
                  <c:v>0.24424166666666769</c:v>
                </c:pt>
                <c:pt idx="17">
                  <c:v>0.13956666666666989</c:v>
                </c:pt>
                <c:pt idx="18">
                  <c:v>0.13956666666666248</c:v>
                </c:pt>
                <c:pt idx="19">
                  <c:v>3.4891666666672122E-2</c:v>
                </c:pt>
                <c:pt idx="20">
                  <c:v>0.13956666666666248</c:v>
                </c:pt>
                <c:pt idx="21">
                  <c:v>0.13956666666666989</c:v>
                </c:pt>
                <c:pt idx="22">
                  <c:v>3.4891666666664677E-2</c:v>
                </c:pt>
                <c:pt idx="23">
                  <c:v>0.10467500000000149</c:v>
                </c:pt>
                <c:pt idx="24">
                  <c:v>3.4891666666664677E-2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0559096"/>
        <c:axId val="640557920"/>
      </c:barChart>
      <c:catAx>
        <c:axId val="640559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5466312780149742"/>
              <c:y val="0.8537004965634207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640557920"/>
        <c:crosses val="autoZero"/>
        <c:auto val="1"/>
        <c:lblAlgn val="ctr"/>
        <c:lblOffset val="100"/>
        <c:noMultiLvlLbl val="1"/>
      </c:catAx>
      <c:valAx>
        <c:axId val="640557920"/>
        <c:scaling>
          <c:orientation val="minMax"/>
          <c:max val="0.30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478590528882705E-2"/>
              <c:y val="4.33258252527194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640559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Накопичення тепла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кДж/м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баком акумулятором</a:t>
            </a:r>
            <a:r>
              <a:rPr lang="uk-UA" sz="1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впродовж експерименту</a:t>
            </a:r>
            <a:endParaRPr lang="uk-UA" sz="14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4154406236031256"/>
          <c:y val="9.096501139703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615420613312418"/>
          <c:y val="0.15199416687666148"/>
          <c:w val="0.83046697688115267"/>
          <c:h val="0.665710834949904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'd5L5x1-V15-Vp6-a50-I500-b50'!$P$4</c:f>
              <c:strCache>
                <c:ptCount val="1"/>
                <c:pt idx="0">
                  <c:v>Q, кДж/м2, кількість ви-промінюван-ня, що надхо-дила з нако-пиченням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53432509696954433"/>
                  <c:y val="0.7104592014195463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Q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сст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-3E-14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- 9E-13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+ 90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- 90</a:t>
                    </a:r>
                    <a:endParaRPr lang="en-US" sz="1400" b="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cat>
            <c:numRef>
              <c:f>'d5L5x1-V15-Vp6-a50-I500-b50'!$C$5:$C$29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'd5L5x1-V15-Vp6-a50-I500-b50'!$P$5:$P$29</c:f>
              <c:numCache>
                <c:formatCode>0</c:formatCode>
                <c:ptCount val="25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  <c:pt idx="21">
                  <c:v>3150</c:v>
                </c:pt>
                <c:pt idx="22">
                  <c:v>3300</c:v>
                </c:pt>
                <c:pt idx="23">
                  <c:v>3450</c:v>
                </c:pt>
                <c:pt idx="24">
                  <c:v>3600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559488"/>
        <c:axId val="640560664"/>
      </c:barChart>
      <c:catAx>
        <c:axId val="64055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579942695179908"/>
              <c:y val="0.853213786570542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640560664"/>
        <c:crosses val="autoZero"/>
        <c:auto val="1"/>
        <c:lblAlgn val="ctr"/>
        <c:lblOffset val="100"/>
        <c:noMultiLvlLbl val="0"/>
      </c:catAx>
      <c:valAx>
        <c:axId val="640560664"/>
        <c:scaling>
          <c:orientation val="minMax"/>
          <c:max val="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кДж/м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5210782222892647E-3"/>
              <c:y val="7.942541381529053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22225"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64055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ККД ССТ </a:t>
            </a:r>
            <a:r>
              <a:rPr lang="el-GR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η</a:t>
            </a:r>
            <a:r>
              <a:rPr lang="uk-UA" sz="1400" b="1" i="0" u="none" strike="noStrike" baseline="-25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в цілому (за накопиченням теплової енергї в баку акумуляторі)</a:t>
            </a:r>
            <a:endParaRPr lang="uk-UA" sz="14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6636324263228425"/>
          <c:y val="5.527721204632060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8965930538873801E-2"/>
          <c:y val="0.15623852062542198"/>
          <c:w val="0.87689225720062847"/>
          <c:h val="0.683268336273649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'd5L5x1-V15-Vp6-a50-I500-b50'!$S$4</c:f>
              <c:strCache>
                <c:ptCount val="1"/>
                <c:pt idx="0">
                  <c:v>ηсст       (за накопи-ченням)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invertIfNegative val="0"/>
          <c:cat>
            <c:numRef>
              <c:f>'d5L5x1-V15-Vp6-a50-I500-b50'!$C$5:$C$29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'd5L5x1-V15-Vp6-a50-I500-b50'!$S$5:$S$29</c:f>
              <c:numCache>
                <c:formatCode>0.00</c:formatCode>
                <c:ptCount val="25"/>
                <c:pt idx="0" formatCode="General">
                  <c:v>0</c:v>
                </c:pt>
                <c:pt idx="1">
                  <c:v>0.10467499999999777</c:v>
                </c:pt>
                <c:pt idx="2">
                  <c:v>5.2337499999998885E-2</c:v>
                </c:pt>
                <c:pt idx="3">
                  <c:v>5.8152777777778192E-2</c:v>
                </c:pt>
                <c:pt idx="4">
                  <c:v>6.1060416666666922E-2</c:v>
                </c:pt>
                <c:pt idx="5">
                  <c:v>7.6761666666667519E-2</c:v>
                </c:pt>
                <c:pt idx="6">
                  <c:v>6.9783333333333711E-2</c:v>
                </c:pt>
                <c:pt idx="7">
                  <c:v>9.9690476190476357E-2</c:v>
                </c:pt>
                <c:pt idx="8">
                  <c:v>0.10031354166666655</c:v>
                </c:pt>
                <c:pt idx="9">
                  <c:v>0.10079814814814862</c:v>
                </c:pt>
                <c:pt idx="10">
                  <c:v>0.10118583333333317</c:v>
                </c:pt>
                <c:pt idx="11">
                  <c:v>0.10150303030303028</c:v>
                </c:pt>
                <c:pt idx="12">
                  <c:v>0.10176736111111152</c:v>
                </c:pt>
                <c:pt idx="13">
                  <c:v>9.9307051282051362E-2</c:v>
                </c:pt>
                <c:pt idx="14">
                  <c:v>0.112151785714286</c:v>
                </c:pt>
                <c:pt idx="15">
                  <c:v>0.11165333333333319</c:v>
                </c:pt>
                <c:pt idx="16">
                  <c:v>0.11994010416666659</c:v>
                </c:pt>
                <c:pt idx="17">
                  <c:v>0.12109460784313739</c:v>
                </c:pt>
                <c:pt idx="18">
                  <c:v>0.12212083333333322</c:v>
                </c:pt>
                <c:pt idx="19">
                  <c:v>0.11752982456140368</c:v>
                </c:pt>
                <c:pt idx="20">
                  <c:v>0.11863166666666662</c:v>
                </c:pt>
                <c:pt idx="21">
                  <c:v>0.11962857142857153</c:v>
                </c:pt>
                <c:pt idx="22">
                  <c:v>0.11577689393939397</c:v>
                </c:pt>
                <c:pt idx="23">
                  <c:v>0.1152942028985508</c:v>
                </c:pt>
                <c:pt idx="24">
                  <c:v>0.11194409722222222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0555176"/>
        <c:axId val="640555568"/>
      </c:barChart>
      <c:catAx>
        <c:axId val="640555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482279775662703"/>
              <c:y val="0.8462302854078270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640555568"/>
        <c:crosses val="autoZero"/>
        <c:auto val="1"/>
        <c:lblAlgn val="ctr"/>
        <c:lblOffset val="100"/>
        <c:noMultiLvlLbl val="0"/>
      </c:catAx>
      <c:valAx>
        <c:axId val="640555568"/>
        <c:scaling>
          <c:orientation val="minMax"/>
          <c:max val="0.14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9029714666530478E-2"/>
              <c:y val="5.6464348277060816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640555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коефіцієнта тепловтрат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K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к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Вт/(м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К),</a:t>
            </a:r>
            <a:r>
              <a:rPr lang="uk-UA" sz="1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сонячного колектора впродовж експерименту</a:t>
            </a:r>
            <a:endParaRPr lang="uk-UA" sz="14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5416202339624843"/>
          <c:y val="3.651767875639413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0863599677159"/>
          <c:y val="0.1459162622607946"/>
          <c:w val="0.83319468469593538"/>
          <c:h val="0.692799802903981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'd5L5x1-V15-Vp6-a50-I500-b50'!$AC$4</c:f>
              <c:strCache>
                <c:ptCount val="1"/>
                <c:pt idx="0">
                  <c:v>Kк', Вт/(м2К)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8.3892150574769356E-2"/>
                  <c:y val="0.745303294234095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uk-UA"/>
                </a:p>
              </c:txPr>
            </c:trendlineLbl>
          </c:trendline>
          <c:xVal>
            <c:numRef>
              <c:f>'d5L5x1-V15-Vp6-a50-I500-b50'!$C$5:$C$29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'd5L5x1-V15-Vp6-a50-I500-b50'!$AC$5:$AC$29</c:f>
              <c:numCache>
                <c:formatCode>0.000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7.7236842105264358</c:v>
                </c:pt>
                <c:pt idx="15">
                  <c:v>12.888888888888781</c:v>
                </c:pt>
                <c:pt idx="16">
                  <c:v>23.710069444444386</c:v>
                </c:pt>
                <c:pt idx="17">
                  <c:v>28.458165997322702</c:v>
                </c:pt>
                <c:pt idx="18">
                  <c:v>35.787974683544178</c:v>
                </c:pt>
                <c:pt idx="19">
                  <c:v>34.630065359477214</c:v>
                </c:pt>
                <c:pt idx="20">
                  <c:v>41.069611780455098</c:v>
                </c:pt>
                <c:pt idx="21">
                  <c:v>43.528089887640469</c:v>
                </c:pt>
                <c:pt idx="22">
                  <c:v>81.434807256235871</c:v>
                </c:pt>
                <c:pt idx="23">
                  <c:v>144.64074074074088</c:v>
                </c:pt>
                <c:pt idx="24">
                  <c:v>148.51759259259254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552432"/>
        <c:axId val="640549296"/>
      </c:scatterChart>
      <c:valAx>
        <c:axId val="640552432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569667849136763"/>
              <c:y val="0.8536602096707345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640549296"/>
        <c:crosses val="autoZero"/>
        <c:crossBetween val="midCat"/>
        <c:majorUnit val="10"/>
      </c:valAx>
      <c:valAx>
        <c:axId val="640549296"/>
        <c:scaling>
          <c:orientation val="minMax"/>
          <c:max val="1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Вт/(м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К)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6.7319189029117453E-3"/>
              <c:y val="7.0038796852792573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64055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розрахункової інтенсивності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I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ск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Вт/м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сонячного колектора впродовж експерименту</a:t>
            </a:r>
          </a:p>
        </c:rich>
      </c:tx>
      <c:layout>
        <c:manualLayout>
          <c:xMode val="edge"/>
          <c:yMode val="edge"/>
          <c:x val="0.17783594312008602"/>
          <c:y val="4.39585492801874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11799330796509"/>
          <c:y val="0.15820194802586102"/>
          <c:w val="0.85104536239641304"/>
          <c:h val="0.679288014233619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'd5L5x1-V15-Vp6-a50-I500-b50'!$AD$4</c:f>
              <c:strCache>
                <c:ptCount val="1"/>
                <c:pt idx="0">
                  <c:v>I', Вт/м2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0.27297725370965614"/>
                  <c:y val="0.743816266647714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uk-UA"/>
                </a:p>
              </c:txPr>
            </c:trendlineLbl>
          </c:trendline>
          <c:xVal>
            <c:numRef>
              <c:f>'d5L5x1-V15-Vp6-a50-I500-b50'!$C$5:$C$29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'd5L5x1-V15-Vp6-a50-I500-b50'!$AD$5:$AD$29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24.817901234569412</c:v>
                </c:pt>
                <c:pt idx="6">
                  <c:v>46.629629629630386</c:v>
                </c:pt>
                <c:pt idx="7">
                  <c:v>151.79012345679055</c:v>
                </c:pt>
                <c:pt idx="8">
                  <c:v>195.00308641975261</c:v>
                </c:pt>
                <c:pt idx="9">
                  <c:v>239.10493827160639</c:v>
                </c:pt>
                <c:pt idx="10">
                  <c:v>280.54012345678944</c:v>
                </c:pt>
                <c:pt idx="11">
                  <c:v>327.30864197530838</c:v>
                </c:pt>
                <c:pt idx="12">
                  <c:v>366.96604938271776</c:v>
                </c:pt>
                <c:pt idx="13">
                  <c:v>396.36728395061755</c:v>
                </c:pt>
                <c:pt idx="14">
                  <c:v>497.08333333333456</c:v>
                </c:pt>
                <c:pt idx="15">
                  <c:v>545.62962962962865</c:v>
                </c:pt>
                <c:pt idx="16">
                  <c:v>639.64506172839458</c:v>
                </c:pt>
                <c:pt idx="17">
                  <c:v>688.66975308642043</c:v>
                </c:pt>
                <c:pt idx="18">
                  <c:v>743.91666666666572</c:v>
                </c:pt>
                <c:pt idx="19">
                  <c:v>751.50617283950703</c:v>
                </c:pt>
                <c:pt idx="20">
                  <c:v>804.97530864197461</c:v>
                </c:pt>
                <c:pt idx="21">
                  <c:v>851.33333333333371</c:v>
                </c:pt>
                <c:pt idx="22">
                  <c:v>899.81172839506189</c:v>
                </c:pt>
                <c:pt idx="23">
                  <c:v>955.46913580246962</c:v>
                </c:pt>
                <c:pt idx="24">
                  <c:v>968.39197530864169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556744"/>
        <c:axId val="640552040"/>
      </c:scatterChart>
      <c:valAx>
        <c:axId val="640556744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5032484334022937"/>
              <c:y val="0.856041866076183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640552040"/>
        <c:crosses val="autoZero"/>
        <c:crossBetween val="midCat"/>
        <c:majorUnit val="10"/>
      </c:valAx>
      <c:valAx>
        <c:axId val="640552040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ск</a:t>
                </a: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Вт/м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2674810295951528E-3"/>
              <c:y val="8.2811907251845354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640556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Температури теплоносія на вході і виході СК та температура оточуючого середовища впродовж експерименту</a:t>
            </a:r>
          </a:p>
        </c:rich>
      </c:tx>
      <c:layout>
        <c:manualLayout>
          <c:xMode val="edge"/>
          <c:yMode val="edge"/>
          <c:x val="0.12118171607501446"/>
          <c:y val="3.486616609674549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12239915650874"/>
          <c:y val="0.14411720010131038"/>
          <c:w val="0.75368446653038901"/>
          <c:h val="0.624978459081261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'd5L5x1-V15-Vp2-a50-I500-b50'!$D$4</c:f>
              <c:strCache>
                <c:ptCount val="1"/>
                <c:pt idx="0">
                  <c:v>Tin
(287FE6EF05000002)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0714921948152151"/>
                  <c:y val="0.3307020268081871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вх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+ 4E-05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+ 0,0116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+ 12,227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'd5L5x1-V15-Vp2-a50-I500-b50'!$C$5:$C$29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'd5L5x1-V15-Vp2-a50-I500-b50'!$D$5:$D$29</c:f>
              <c:numCache>
                <c:formatCode>General</c:formatCode>
                <c:ptCount val="25"/>
                <c:pt idx="0">
                  <c:v>12</c:v>
                </c:pt>
                <c:pt idx="1">
                  <c:v>12.5</c:v>
                </c:pt>
                <c:pt idx="2">
                  <c:v>13.1</c:v>
                </c:pt>
                <c:pt idx="3">
                  <c:v>13.6</c:v>
                </c:pt>
                <c:pt idx="4">
                  <c:v>14.25</c:v>
                </c:pt>
                <c:pt idx="5">
                  <c:v>14.65</c:v>
                </c:pt>
                <c:pt idx="6">
                  <c:v>15.2</c:v>
                </c:pt>
                <c:pt idx="7">
                  <c:v>15.55</c:v>
                </c:pt>
                <c:pt idx="8">
                  <c:v>16.05</c:v>
                </c:pt>
                <c:pt idx="9">
                  <c:v>16.350000000000001</c:v>
                </c:pt>
                <c:pt idx="10">
                  <c:v>16.600000000000001</c:v>
                </c:pt>
                <c:pt idx="11">
                  <c:v>17.05</c:v>
                </c:pt>
                <c:pt idx="12">
                  <c:v>17.25</c:v>
                </c:pt>
                <c:pt idx="13">
                  <c:v>17.3</c:v>
                </c:pt>
                <c:pt idx="14">
                  <c:v>17.3</c:v>
                </c:pt>
                <c:pt idx="15">
                  <c:v>17.350000000000001</c:v>
                </c:pt>
                <c:pt idx="16">
                  <c:v>17.399999999999999</c:v>
                </c:pt>
                <c:pt idx="17">
                  <c:v>17.350000000000001</c:v>
                </c:pt>
                <c:pt idx="18">
                  <c:v>17.399999999999999</c:v>
                </c:pt>
                <c:pt idx="19">
                  <c:v>17.45</c:v>
                </c:pt>
                <c:pt idx="20">
                  <c:v>17.5</c:v>
                </c:pt>
                <c:pt idx="21">
                  <c:v>17.600000000000001</c:v>
                </c:pt>
                <c:pt idx="22">
                  <c:v>17.7</c:v>
                </c:pt>
                <c:pt idx="23">
                  <c:v>17.75</c:v>
                </c:pt>
                <c:pt idx="24">
                  <c:v>17.75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'd5L5x1-V15-Vp2-a50-I500-b50'!$E$4</c:f>
              <c:strCache>
                <c:ptCount val="1"/>
                <c:pt idx="0">
                  <c:v>Tout
(283BB0F005000000)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8.3520249154013224E-2"/>
                  <c:y val="0.6620811689095633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вих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= -2E-09x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5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+ 1E-06x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- 0,0003x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+ 0,0213x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- 0,4783x + 11,675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'd5L5x1-V15-Vp2-a50-I500-b50'!$C$5:$C$29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'd5L5x1-V15-Vp2-a50-I500-b50'!$E$5:$E$29</c:f>
              <c:numCache>
                <c:formatCode>General</c:formatCode>
                <c:ptCount val="25"/>
                <c:pt idx="0">
                  <c:v>13.75</c:v>
                </c:pt>
                <c:pt idx="1">
                  <c:v>14.45</c:v>
                </c:pt>
                <c:pt idx="2">
                  <c:v>15.45</c:v>
                </c:pt>
                <c:pt idx="3">
                  <c:v>17.7</c:v>
                </c:pt>
                <c:pt idx="4">
                  <c:v>20.5</c:v>
                </c:pt>
                <c:pt idx="5">
                  <c:v>23.1</c:v>
                </c:pt>
                <c:pt idx="6">
                  <c:v>25.05</c:v>
                </c:pt>
                <c:pt idx="7">
                  <c:v>26.25</c:v>
                </c:pt>
                <c:pt idx="8">
                  <c:v>27.55</c:v>
                </c:pt>
                <c:pt idx="9">
                  <c:v>29.45</c:v>
                </c:pt>
                <c:pt idx="10">
                  <c:v>30.45</c:v>
                </c:pt>
                <c:pt idx="11">
                  <c:v>31.2</c:v>
                </c:pt>
                <c:pt idx="12">
                  <c:v>31.7</c:v>
                </c:pt>
                <c:pt idx="13">
                  <c:v>34.1</c:v>
                </c:pt>
                <c:pt idx="14">
                  <c:v>35.35</c:v>
                </c:pt>
                <c:pt idx="15">
                  <c:v>35.35</c:v>
                </c:pt>
                <c:pt idx="16">
                  <c:v>35.049999999999997</c:v>
                </c:pt>
                <c:pt idx="17">
                  <c:v>36.15</c:v>
                </c:pt>
                <c:pt idx="18">
                  <c:v>36.700000000000003</c:v>
                </c:pt>
                <c:pt idx="19">
                  <c:v>37</c:v>
                </c:pt>
                <c:pt idx="20">
                  <c:v>36.700000000000003</c:v>
                </c:pt>
                <c:pt idx="21">
                  <c:v>36.25</c:v>
                </c:pt>
                <c:pt idx="22">
                  <c:v>36.200000000000003</c:v>
                </c:pt>
                <c:pt idx="23">
                  <c:v>37.35</c:v>
                </c:pt>
                <c:pt idx="24">
                  <c:v>38.049999999999997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'd5L5x1-V15-Vp2-a50-I500-b50'!$I$4</c:f>
              <c:strCache>
                <c:ptCount val="1"/>
                <c:pt idx="0">
                  <c:v>Tpov1
(28F24BEF0500007D)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2532305465598279"/>
                  <c:y val="0.4268802906787472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пов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9E-06</a:t>
                    </a:r>
                    <a:r>
                      <a:rPr lang="el-GR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- 0,0016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+ 0,118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+ 14,2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'd5L5x1-V15-Vp2-a50-I500-b50'!$C$5:$C$29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'd5L5x1-V15-Vp2-a50-I500-b50'!$I$5:$I$29</c:f>
              <c:numCache>
                <c:formatCode>General</c:formatCode>
                <c:ptCount val="25"/>
                <c:pt idx="0">
                  <c:v>18.7</c:v>
                </c:pt>
                <c:pt idx="1">
                  <c:v>19.25</c:v>
                </c:pt>
                <c:pt idx="2">
                  <c:v>20</c:v>
                </c:pt>
                <c:pt idx="3">
                  <c:v>20.45</c:v>
                </c:pt>
                <c:pt idx="4">
                  <c:v>20.55</c:v>
                </c:pt>
                <c:pt idx="5">
                  <c:v>20.7</c:v>
                </c:pt>
                <c:pt idx="6">
                  <c:v>21.2</c:v>
                </c:pt>
                <c:pt idx="7">
                  <c:v>21.35</c:v>
                </c:pt>
                <c:pt idx="8">
                  <c:v>21.55</c:v>
                </c:pt>
                <c:pt idx="9">
                  <c:v>21.65</c:v>
                </c:pt>
                <c:pt idx="10">
                  <c:v>21.55</c:v>
                </c:pt>
                <c:pt idx="11">
                  <c:v>22.15</c:v>
                </c:pt>
                <c:pt idx="12">
                  <c:v>22.45</c:v>
                </c:pt>
                <c:pt idx="13">
                  <c:v>22.6</c:v>
                </c:pt>
                <c:pt idx="14">
                  <c:v>22.75</c:v>
                </c:pt>
                <c:pt idx="15">
                  <c:v>23.1</c:v>
                </c:pt>
                <c:pt idx="16">
                  <c:v>23.2</c:v>
                </c:pt>
                <c:pt idx="17">
                  <c:v>23.4</c:v>
                </c:pt>
                <c:pt idx="18">
                  <c:v>23.5</c:v>
                </c:pt>
                <c:pt idx="19">
                  <c:v>23.6</c:v>
                </c:pt>
                <c:pt idx="20">
                  <c:v>23.75</c:v>
                </c:pt>
                <c:pt idx="21">
                  <c:v>24.05</c:v>
                </c:pt>
                <c:pt idx="22">
                  <c:v>24.1</c:v>
                </c:pt>
                <c:pt idx="23">
                  <c:v>24.25</c:v>
                </c:pt>
                <c:pt idx="24">
                  <c:v>24.35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557136"/>
        <c:axId val="640552824"/>
      </c:scatterChart>
      <c:valAx>
        <c:axId val="640557136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</a:p>
            </c:rich>
          </c:tx>
          <c:layout>
            <c:manualLayout>
              <c:xMode val="edge"/>
              <c:yMode val="edge"/>
              <c:x val="0.88651271229706274"/>
              <c:y val="0.739191662638689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640552824"/>
        <c:crosses val="autoZero"/>
        <c:crossBetween val="midCat"/>
        <c:majorUnit val="10"/>
      </c:valAx>
      <c:valAx>
        <c:axId val="640552824"/>
        <c:scaling>
          <c:orientation val="minMax"/>
          <c:max val="4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6.0455527236524156E-2"/>
              <c:y val="8.261202063859070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640557136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8744483253458961"/>
          <c:y val="0.29106641553932172"/>
          <c:w val="0.11255530438082048"/>
          <c:h val="0.2798595602431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температури в баку</a:t>
            </a:r>
            <a:r>
              <a:rPr lang="uk-UA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акамуляторі залежно від часу нагріву</a:t>
            </a:r>
            <a:endParaRPr lang="uk-UA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6398019877986603"/>
          <c:y val="2.687987422183542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4206667833502762E-2"/>
          <c:y val="0.12496938913953974"/>
          <c:w val="0.69130867318946176"/>
          <c:h val="0.623180123581792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'd5L5x1-V15-Vp2-a50-I500-b50'!$F$4</c:f>
              <c:strCache>
                <c:ptCount val="1"/>
                <c:pt idx="0">
                  <c:v>Tbak1
(28336BF00500008F)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5123578825370887"/>
                  <c:y val="0.587386183255197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бак1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= 1E-06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+ 0,0002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- 0,0011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+ 12,03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'd5L5x1-V15-Vp2-a50-I500-b50'!$C$5:$C$29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'd5L5x1-V15-Vp2-a50-I500-b50'!$F$5:$F$29</c:f>
              <c:numCache>
                <c:formatCode>General</c:formatCode>
                <c:ptCount val="25"/>
                <c:pt idx="0">
                  <c:v>11.5</c:v>
                </c:pt>
                <c:pt idx="1">
                  <c:v>11.55</c:v>
                </c:pt>
                <c:pt idx="2">
                  <c:v>11.55</c:v>
                </c:pt>
                <c:pt idx="3">
                  <c:v>11.55</c:v>
                </c:pt>
                <c:pt idx="4">
                  <c:v>11.55</c:v>
                </c:pt>
                <c:pt idx="5">
                  <c:v>11.6</c:v>
                </c:pt>
                <c:pt idx="6">
                  <c:v>11.6</c:v>
                </c:pt>
                <c:pt idx="7">
                  <c:v>11.6</c:v>
                </c:pt>
                <c:pt idx="8">
                  <c:v>11.65</c:v>
                </c:pt>
                <c:pt idx="9">
                  <c:v>11.65</c:v>
                </c:pt>
                <c:pt idx="10">
                  <c:v>11.65</c:v>
                </c:pt>
                <c:pt idx="11">
                  <c:v>11.7</c:v>
                </c:pt>
                <c:pt idx="12">
                  <c:v>11.7</c:v>
                </c:pt>
                <c:pt idx="13">
                  <c:v>11.75</c:v>
                </c:pt>
                <c:pt idx="14">
                  <c:v>11.75</c:v>
                </c:pt>
                <c:pt idx="15">
                  <c:v>12</c:v>
                </c:pt>
                <c:pt idx="16">
                  <c:v>12</c:v>
                </c:pt>
                <c:pt idx="17">
                  <c:v>12.05</c:v>
                </c:pt>
                <c:pt idx="18">
                  <c:v>12.1</c:v>
                </c:pt>
                <c:pt idx="19">
                  <c:v>12.15</c:v>
                </c:pt>
                <c:pt idx="20">
                  <c:v>12.2</c:v>
                </c:pt>
                <c:pt idx="21">
                  <c:v>12.2</c:v>
                </c:pt>
                <c:pt idx="22">
                  <c:v>12.25</c:v>
                </c:pt>
                <c:pt idx="23">
                  <c:v>12.3</c:v>
                </c:pt>
                <c:pt idx="24">
                  <c:v>12.35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'd5L5x1-V15-Vp2-a50-I500-b50'!$G$4</c:f>
              <c:strCache>
                <c:ptCount val="1"/>
                <c:pt idx="0">
                  <c:v>Tbak2
(288DCEF00500007A)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5783664959639865"/>
                  <c:y val="0.6167700890203726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бак2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-3E-06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+ 0,0035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+ 12,16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'd5L5x1-V15-Vp2-a50-I500-b50'!$C$5:$C$29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'd5L5x1-V15-Vp2-a50-I500-b50'!$G$5:$G$29</c:f>
              <c:numCache>
                <c:formatCode>General</c:formatCode>
                <c:ptCount val="25"/>
                <c:pt idx="0">
                  <c:v>11.6</c:v>
                </c:pt>
                <c:pt idx="1">
                  <c:v>11.6</c:v>
                </c:pt>
                <c:pt idx="2">
                  <c:v>11.65</c:v>
                </c:pt>
                <c:pt idx="3">
                  <c:v>11.65</c:v>
                </c:pt>
                <c:pt idx="4">
                  <c:v>11.65</c:v>
                </c:pt>
                <c:pt idx="5">
                  <c:v>11.7</c:v>
                </c:pt>
                <c:pt idx="6">
                  <c:v>11.7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12.1</c:v>
                </c:pt>
                <c:pt idx="11">
                  <c:v>12.15</c:v>
                </c:pt>
                <c:pt idx="12">
                  <c:v>12.2</c:v>
                </c:pt>
                <c:pt idx="13">
                  <c:v>12.25</c:v>
                </c:pt>
                <c:pt idx="14">
                  <c:v>12.35</c:v>
                </c:pt>
                <c:pt idx="15">
                  <c:v>12.4</c:v>
                </c:pt>
                <c:pt idx="16">
                  <c:v>12.5</c:v>
                </c:pt>
                <c:pt idx="17">
                  <c:v>12.6</c:v>
                </c:pt>
                <c:pt idx="18">
                  <c:v>12.75</c:v>
                </c:pt>
                <c:pt idx="19">
                  <c:v>13.05</c:v>
                </c:pt>
                <c:pt idx="20">
                  <c:v>13.15</c:v>
                </c:pt>
                <c:pt idx="21">
                  <c:v>13.25</c:v>
                </c:pt>
                <c:pt idx="22">
                  <c:v>13.4</c:v>
                </c:pt>
                <c:pt idx="23">
                  <c:v>13.5</c:v>
                </c:pt>
                <c:pt idx="24">
                  <c:v>13.6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'd5L5x1-V15-Vp2-a50-I500-b50'!$H$4</c:f>
              <c:strCache>
                <c:ptCount val="1"/>
                <c:pt idx="0">
                  <c:v>Tbak3
(284EB3F00500003D)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1.7772107841047904E-2"/>
                  <c:y val="0.6783973644626707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бак3</a:t>
                    </a:r>
                    <a:r>
                      <a:rPr lang="en-US" baseline="0"/>
                      <a:t> = -9E-12x</a:t>
                    </a:r>
                    <a:r>
                      <a:rPr lang="en-US" baseline="30000"/>
                      <a:t>6</a:t>
                    </a:r>
                    <a:r>
                      <a:rPr lang="en-US" baseline="0"/>
                      <a:t> + 3E-09x</a:t>
                    </a:r>
                    <a:r>
                      <a:rPr lang="en-US" baseline="30000"/>
                      <a:t>5</a:t>
                    </a:r>
                    <a:r>
                      <a:rPr lang="en-US" baseline="0"/>
                      <a:t> - 4E-07x</a:t>
                    </a:r>
                    <a:r>
                      <a:rPr lang="en-US" baseline="30000"/>
                      <a:t>4</a:t>
                    </a:r>
                    <a:r>
                      <a:rPr lang="en-US" baseline="0"/>
                      <a:t> + 3E-05x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- 0,0007x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+ 0,01x + 12,104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'd5L5x1-V15-Vp2-a50-I500-b50'!$C$5:$C$29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'd5L5x1-V15-Vp2-a50-I500-b50'!$H$5:$H$29</c:f>
              <c:numCache>
                <c:formatCode>General</c:formatCode>
                <c:ptCount val="25"/>
                <c:pt idx="0">
                  <c:v>11.5</c:v>
                </c:pt>
                <c:pt idx="1">
                  <c:v>11.55</c:v>
                </c:pt>
                <c:pt idx="2">
                  <c:v>11.55</c:v>
                </c:pt>
                <c:pt idx="3">
                  <c:v>11.6</c:v>
                </c:pt>
                <c:pt idx="4">
                  <c:v>11.65</c:v>
                </c:pt>
                <c:pt idx="5">
                  <c:v>11.65</c:v>
                </c:pt>
                <c:pt idx="6">
                  <c:v>11.7</c:v>
                </c:pt>
                <c:pt idx="7">
                  <c:v>11.75</c:v>
                </c:pt>
                <c:pt idx="8">
                  <c:v>12</c:v>
                </c:pt>
                <c:pt idx="9">
                  <c:v>12.05</c:v>
                </c:pt>
                <c:pt idx="10">
                  <c:v>12.1</c:v>
                </c:pt>
                <c:pt idx="11">
                  <c:v>12.15</c:v>
                </c:pt>
                <c:pt idx="12">
                  <c:v>12.25</c:v>
                </c:pt>
                <c:pt idx="13">
                  <c:v>12.35</c:v>
                </c:pt>
                <c:pt idx="14">
                  <c:v>12.5</c:v>
                </c:pt>
                <c:pt idx="15">
                  <c:v>12.6</c:v>
                </c:pt>
                <c:pt idx="16">
                  <c:v>12.7</c:v>
                </c:pt>
                <c:pt idx="17">
                  <c:v>13.05</c:v>
                </c:pt>
                <c:pt idx="18">
                  <c:v>13.2</c:v>
                </c:pt>
                <c:pt idx="19">
                  <c:v>13.35</c:v>
                </c:pt>
                <c:pt idx="20">
                  <c:v>13.5</c:v>
                </c:pt>
                <c:pt idx="21">
                  <c:v>13.65</c:v>
                </c:pt>
                <c:pt idx="22">
                  <c:v>13.75</c:v>
                </c:pt>
                <c:pt idx="23">
                  <c:v>14.15</c:v>
                </c:pt>
                <c:pt idx="24">
                  <c:v>14.3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'd5L5x1-V15-Vp2-a50-I500-b50'!$Z$4</c:f>
              <c:strCache>
                <c:ptCount val="1"/>
                <c:pt idx="0">
                  <c:v>tбак. ср., °С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2691292349575631"/>
                  <c:y val="0.4802704340882542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бак.ср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+ 0,0042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+ 12,012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'd5L5x1-V15-Vp2-a50-I500-b50'!$C$5:$C$29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'd5L5x1-V15-Vp2-a50-I500-b50'!$Z$5:$Z$29</c:f>
              <c:numCache>
                <c:formatCode>0.00</c:formatCode>
                <c:ptCount val="25"/>
                <c:pt idx="0">
                  <c:v>11.533333333333333</c:v>
                </c:pt>
                <c:pt idx="1">
                  <c:v>11.566666666666668</c:v>
                </c:pt>
                <c:pt idx="2">
                  <c:v>11.583333333333334</c:v>
                </c:pt>
                <c:pt idx="3">
                  <c:v>11.600000000000001</c:v>
                </c:pt>
                <c:pt idx="4">
                  <c:v>11.616666666666667</c:v>
                </c:pt>
                <c:pt idx="5">
                  <c:v>11.649999999999999</c:v>
                </c:pt>
                <c:pt idx="6">
                  <c:v>11.666666666666666</c:v>
                </c:pt>
                <c:pt idx="7">
                  <c:v>11.783333333333333</c:v>
                </c:pt>
                <c:pt idx="8">
                  <c:v>11.883333333333333</c:v>
                </c:pt>
                <c:pt idx="9">
                  <c:v>11.9</c:v>
                </c:pt>
                <c:pt idx="10">
                  <c:v>11.950000000000001</c:v>
                </c:pt>
                <c:pt idx="11">
                  <c:v>12</c:v>
                </c:pt>
                <c:pt idx="12">
                  <c:v>12.049999999999999</c:v>
                </c:pt>
                <c:pt idx="13">
                  <c:v>12.116666666666667</c:v>
                </c:pt>
                <c:pt idx="14">
                  <c:v>12.200000000000001</c:v>
                </c:pt>
                <c:pt idx="15">
                  <c:v>12.333333333333334</c:v>
                </c:pt>
                <c:pt idx="16">
                  <c:v>12.4</c:v>
                </c:pt>
                <c:pt idx="17">
                  <c:v>12.566666666666668</c:v>
                </c:pt>
                <c:pt idx="18">
                  <c:v>12.683333333333332</c:v>
                </c:pt>
                <c:pt idx="19">
                  <c:v>12.850000000000001</c:v>
                </c:pt>
                <c:pt idx="20">
                  <c:v>12.950000000000001</c:v>
                </c:pt>
                <c:pt idx="21">
                  <c:v>13.033333333333333</c:v>
                </c:pt>
                <c:pt idx="22">
                  <c:v>13.133333333333333</c:v>
                </c:pt>
                <c:pt idx="23">
                  <c:v>13.316666666666668</c:v>
                </c:pt>
                <c:pt idx="24">
                  <c:v>13.416666666666666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547336"/>
        <c:axId val="640550472"/>
      </c:scatterChart>
      <c:valAx>
        <c:axId val="640547336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75526867308063772"/>
              <c:y val="0.775577342880701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640550472"/>
        <c:crosses val="autoZero"/>
        <c:crossBetween val="midCat"/>
        <c:majorUnit val="10"/>
      </c:valAx>
      <c:valAx>
        <c:axId val="640550472"/>
        <c:scaling>
          <c:orientation val="minMax"/>
          <c:max val="14.7"/>
          <c:min val="1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5695572714660506E-2"/>
              <c:y val="5.013442056831526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640547336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77229091491134916"/>
          <c:y val="0.28701750878211413"/>
          <c:w val="0.21907117277003565"/>
          <c:h val="0.4422354686097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Накопичення тепла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кДж/м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баком акумулятором</a:t>
            </a:r>
            <a:r>
              <a:rPr lang="uk-UA" sz="1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впродовж експерименту</a:t>
            </a:r>
            <a:endParaRPr lang="uk-UA" sz="14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4154406236031256"/>
          <c:y val="9.096501139703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615420613312418"/>
          <c:y val="0.15199416687666148"/>
          <c:w val="0.83046697688115267"/>
          <c:h val="0.665710834949904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'd5L5x1-V15-Vp4-a50-I500-b90'!$P$4</c:f>
              <c:strCache>
                <c:ptCount val="1"/>
                <c:pt idx="0">
                  <c:v>Q, кДж/м2, кількість ви-промінюван-ня, що надхо-дила з нако-пиченням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53432509696954433"/>
                  <c:y val="0.7104592014195463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Q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сст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-3E-14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- 9E-13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+ 90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- 90</a:t>
                    </a:r>
                    <a:endParaRPr lang="en-US" sz="1400" b="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cat>
            <c:numRef>
              <c:f>'d5L5x1-V15-Vp4-a50-I500-b90'!$C$5:$C$29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'd5L5x1-V15-Vp4-a50-I500-b90'!$P$5:$P$29</c:f>
              <c:numCache>
                <c:formatCode>0</c:formatCode>
                <c:ptCount val="25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  <c:pt idx="21">
                  <c:v>3150</c:v>
                </c:pt>
                <c:pt idx="22">
                  <c:v>3300</c:v>
                </c:pt>
                <c:pt idx="23">
                  <c:v>3450</c:v>
                </c:pt>
                <c:pt idx="24">
                  <c:v>3600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740360"/>
        <c:axId val="602739968"/>
      </c:barChart>
      <c:catAx>
        <c:axId val="602740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579942695179908"/>
              <c:y val="0.853213786570542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602739968"/>
        <c:crosses val="autoZero"/>
        <c:auto val="1"/>
        <c:lblAlgn val="ctr"/>
        <c:lblOffset val="100"/>
        <c:noMultiLvlLbl val="0"/>
      </c:catAx>
      <c:valAx>
        <c:axId val="602739968"/>
        <c:scaling>
          <c:orientation val="minMax"/>
          <c:max val="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кДж/м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5210782222892647E-3"/>
              <c:y val="7.942541381529053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22225"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602740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Приріст температури теплоносія 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на вході і виході СК та температура оточуючого середовища впродовж експерименту</a:t>
            </a:r>
            <a:endParaRPr lang="uk-UA" sz="1400" b="1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rich>
      </c:tx>
      <c:layout>
        <c:manualLayout>
          <c:xMode val="edge"/>
          <c:yMode val="edge"/>
          <c:x val="0.19876162115091664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044561096529594E-2"/>
          <c:y val="0.12959086413952969"/>
          <c:w val="0.75513572470107904"/>
          <c:h val="0.568059027053164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'd5L5x1-V15-Vp2-a50-I500-b50'!$V$4</c:f>
              <c:strCache>
                <c:ptCount val="1"/>
                <c:pt idx="0">
                  <c:v>Δtвх,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6310613929212847"/>
                  <c:y val="0.5401909531955911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</a:rPr>
                      <a:t>вх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+ 4E-05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+ 0,0116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+ 0,0268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'd5L5x1-V15-Vp2-a50-I500-b50'!$C$5:$C$29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'd5L5x1-V15-Vp2-a50-I500-b50'!$V$5:$V$29</c:f>
              <c:numCache>
                <c:formatCode>0.00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1.0999999999999996</c:v>
                </c:pt>
                <c:pt idx="3">
                  <c:v>1.5999999999999996</c:v>
                </c:pt>
                <c:pt idx="4">
                  <c:v>2.25</c:v>
                </c:pt>
                <c:pt idx="5">
                  <c:v>2.6500000000000004</c:v>
                </c:pt>
                <c:pt idx="6">
                  <c:v>3.1999999999999993</c:v>
                </c:pt>
                <c:pt idx="7">
                  <c:v>3.5500000000000007</c:v>
                </c:pt>
                <c:pt idx="8">
                  <c:v>4.0500000000000007</c:v>
                </c:pt>
                <c:pt idx="9">
                  <c:v>4.3500000000000014</c:v>
                </c:pt>
                <c:pt idx="10">
                  <c:v>4.6000000000000014</c:v>
                </c:pt>
                <c:pt idx="11">
                  <c:v>5.0500000000000007</c:v>
                </c:pt>
                <c:pt idx="12">
                  <c:v>5.25</c:v>
                </c:pt>
                <c:pt idx="13">
                  <c:v>5.3000000000000007</c:v>
                </c:pt>
                <c:pt idx="14">
                  <c:v>5.3000000000000007</c:v>
                </c:pt>
                <c:pt idx="15">
                  <c:v>5.3500000000000014</c:v>
                </c:pt>
                <c:pt idx="16">
                  <c:v>5.3999999999999986</c:v>
                </c:pt>
                <c:pt idx="17">
                  <c:v>5.3500000000000014</c:v>
                </c:pt>
                <c:pt idx="18">
                  <c:v>5.3999999999999986</c:v>
                </c:pt>
                <c:pt idx="19">
                  <c:v>5.4499999999999993</c:v>
                </c:pt>
                <c:pt idx="20">
                  <c:v>5.5</c:v>
                </c:pt>
                <c:pt idx="21">
                  <c:v>5.6000000000000014</c:v>
                </c:pt>
                <c:pt idx="22">
                  <c:v>5.6999999999999993</c:v>
                </c:pt>
                <c:pt idx="23">
                  <c:v>5.75</c:v>
                </c:pt>
                <c:pt idx="24">
                  <c:v>5.75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'd5L5x1-V15-Vp2-a50-I500-b50'!$W$4</c:f>
              <c:strCache>
                <c:ptCount val="1"/>
                <c:pt idx="0">
                  <c:v>Δtвих,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-6.5094392223221081E-2"/>
                  <c:y val="0.7576880652897175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</a:rPr>
                      <a:t>вих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= -2E-09x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5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+ 1E-06x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- 0,0003x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+ 0,0213x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- 0,4783x + 2,4749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'd5L5x1-V15-Vp2-a50-I500-b50'!$C$5:$C$29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'd5L5x1-V15-Vp2-a50-I500-b50'!$W$5:$W$29</c:f>
              <c:numCache>
                <c:formatCode>0.00</c:formatCode>
                <c:ptCount val="25"/>
                <c:pt idx="0">
                  <c:v>0</c:v>
                </c:pt>
                <c:pt idx="1">
                  <c:v>0.69999999999999929</c:v>
                </c:pt>
                <c:pt idx="2">
                  <c:v>1.6999999999999993</c:v>
                </c:pt>
                <c:pt idx="3">
                  <c:v>3.9499999999999993</c:v>
                </c:pt>
                <c:pt idx="4">
                  <c:v>6.75</c:v>
                </c:pt>
                <c:pt idx="5">
                  <c:v>9.3500000000000014</c:v>
                </c:pt>
                <c:pt idx="6">
                  <c:v>11.3</c:v>
                </c:pt>
                <c:pt idx="7">
                  <c:v>12.5</c:v>
                </c:pt>
                <c:pt idx="8">
                  <c:v>13.8</c:v>
                </c:pt>
                <c:pt idx="9">
                  <c:v>15.7</c:v>
                </c:pt>
                <c:pt idx="10">
                  <c:v>16.7</c:v>
                </c:pt>
                <c:pt idx="11">
                  <c:v>17.45</c:v>
                </c:pt>
                <c:pt idx="12">
                  <c:v>17.95</c:v>
                </c:pt>
                <c:pt idx="13">
                  <c:v>20.350000000000001</c:v>
                </c:pt>
                <c:pt idx="14">
                  <c:v>21.6</c:v>
                </c:pt>
                <c:pt idx="15">
                  <c:v>21.6</c:v>
                </c:pt>
                <c:pt idx="16">
                  <c:v>21.299999999999997</c:v>
                </c:pt>
                <c:pt idx="17">
                  <c:v>22.4</c:v>
                </c:pt>
                <c:pt idx="18">
                  <c:v>22.950000000000003</c:v>
                </c:pt>
                <c:pt idx="19">
                  <c:v>23.25</c:v>
                </c:pt>
                <c:pt idx="20">
                  <c:v>22.950000000000003</c:v>
                </c:pt>
                <c:pt idx="21">
                  <c:v>22.5</c:v>
                </c:pt>
                <c:pt idx="22">
                  <c:v>22.450000000000003</c:v>
                </c:pt>
                <c:pt idx="23">
                  <c:v>23.6</c:v>
                </c:pt>
                <c:pt idx="24">
                  <c:v>24.299999999999997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'd5L5x1-V15-Vp2-a50-I500-b50'!$X$4</c:f>
              <c:strCache>
                <c:ptCount val="1"/>
                <c:pt idx="0">
                  <c:v>Δtпов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11732297478648651"/>
                  <c:y val="0.2936435622378908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Δt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пов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+ 5E-05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- 0,0038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+ 0,1605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+ 0,0059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'd5L5x1-V15-Vp2-a50-I500-b50'!$C$5:$C$29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'd5L5x1-V15-Vp2-a50-I500-b50'!$X$5:$X$29</c:f>
              <c:numCache>
                <c:formatCode>0.00</c:formatCode>
                <c:ptCount val="25"/>
                <c:pt idx="0">
                  <c:v>0</c:v>
                </c:pt>
                <c:pt idx="1">
                  <c:v>0.55000000000000071</c:v>
                </c:pt>
                <c:pt idx="2">
                  <c:v>1.3000000000000007</c:v>
                </c:pt>
                <c:pt idx="3">
                  <c:v>1.75</c:v>
                </c:pt>
                <c:pt idx="4">
                  <c:v>1.8500000000000014</c:v>
                </c:pt>
                <c:pt idx="5">
                  <c:v>2</c:v>
                </c:pt>
                <c:pt idx="6">
                  <c:v>2.5</c:v>
                </c:pt>
                <c:pt idx="7">
                  <c:v>2.6500000000000021</c:v>
                </c:pt>
                <c:pt idx="8">
                  <c:v>2.8500000000000014</c:v>
                </c:pt>
                <c:pt idx="9">
                  <c:v>2.9499999999999993</c:v>
                </c:pt>
                <c:pt idx="10">
                  <c:v>2.8500000000000014</c:v>
                </c:pt>
                <c:pt idx="11">
                  <c:v>3.4499999999999993</c:v>
                </c:pt>
                <c:pt idx="12">
                  <c:v>3.75</c:v>
                </c:pt>
                <c:pt idx="13">
                  <c:v>3.9000000000000021</c:v>
                </c:pt>
                <c:pt idx="14">
                  <c:v>4.0500000000000007</c:v>
                </c:pt>
                <c:pt idx="15">
                  <c:v>4.4000000000000021</c:v>
                </c:pt>
                <c:pt idx="16">
                  <c:v>4.5</c:v>
                </c:pt>
                <c:pt idx="17">
                  <c:v>4.6999999999999993</c:v>
                </c:pt>
                <c:pt idx="18">
                  <c:v>4.8000000000000007</c:v>
                </c:pt>
                <c:pt idx="19">
                  <c:v>4.9000000000000021</c:v>
                </c:pt>
                <c:pt idx="20">
                  <c:v>5.0500000000000007</c:v>
                </c:pt>
                <c:pt idx="21">
                  <c:v>5.3500000000000014</c:v>
                </c:pt>
                <c:pt idx="22">
                  <c:v>5.4000000000000021</c:v>
                </c:pt>
                <c:pt idx="23">
                  <c:v>5.5500000000000007</c:v>
                </c:pt>
                <c:pt idx="24">
                  <c:v>5.6500000000000021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'd5L5x1-V15-Vp2-a50-I500-b50'!$Y$4</c:f>
              <c:strCache>
                <c:ptCount val="1"/>
                <c:pt idx="0">
                  <c:v>Δtбак. ср.,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5623934556867033"/>
                  <c:y val="0.1660566210990330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</a:rPr>
                      <a:t>бак.ср.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-2E-06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+ 0,0042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+ 0,0454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'd5L5x1-V15-Vp2-a50-I500-b50'!$C$5:$C$29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'd5L5x1-V15-Vp2-a50-I500-b50'!$Y$5:$Y$29</c:f>
              <c:numCache>
                <c:formatCode>0.00</c:formatCode>
                <c:ptCount val="25"/>
                <c:pt idx="0">
                  <c:v>0</c:v>
                </c:pt>
                <c:pt idx="1">
                  <c:v>3.3333333333334991E-2</c:v>
                </c:pt>
                <c:pt idx="2">
                  <c:v>5.0000000000000711E-2</c:v>
                </c:pt>
                <c:pt idx="3">
                  <c:v>6.6666666666668206E-2</c:v>
                </c:pt>
                <c:pt idx="4">
                  <c:v>8.3333333333333925E-2</c:v>
                </c:pt>
                <c:pt idx="5">
                  <c:v>0.11666666666666536</c:v>
                </c:pt>
                <c:pt idx="6">
                  <c:v>0.13333333333333286</c:v>
                </c:pt>
                <c:pt idx="7">
                  <c:v>0.25</c:v>
                </c:pt>
                <c:pt idx="8">
                  <c:v>0.34999999999999964</c:v>
                </c:pt>
                <c:pt idx="9">
                  <c:v>0.36666666666666714</c:v>
                </c:pt>
                <c:pt idx="10">
                  <c:v>0.41666666666666785</c:v>
                </c:pt>
                <c:pt idx="11">
                  <c:v>0.46666666666666679</c:v>
                </c:pt>
                <c:pt idx="12">
                  <c:v>0.51666666666666572</c:v>
                </c:pt>
                <c:pt idx="13">
                  <c:v>0.58333333333333393</c:v>
                </c:pt>
                <c:pt idx="14">
                  <c:v>0.66666666666666785</c:v>
                </c:pt>
                <c:pt idx="15">
                  <c:v>0.80000000000000071</c:v>
                </c:pt>
                <c:pt idx="16">
                  <c:v>0.86666666666666714</c:v>
                </c:pt>
                <c:pt idx="17">
                  <c:v>1.033333333333335</c:v>
                </c:pt>
                <c:pt idx="18">
                  <c:v>1.1499999999999986</c:v>
                </c:pt>
                <c:pt idx="19">
                  <c:v>1.3166666666666682</c:v>
                </c:pt>
                <c:pt idx="20">
                  <c:v>1.4166666666666679</c:v>
                </c:pt>
                <c:pt idx="21">
                  <c:v>1.5</c:v>
                </c:pt>
                <c:pt idx="22">
                  <c:v>1.5999999999999996</c:v>
                </c:pt>
                <c:pt idx="23">
                  <c:v>1.783333333333335</c:v>
                </c:pt>
                <c:pt idx="24">
                  <c:v>1.8833333333333329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548512"/>
        <c:axId val="640545768"/>
      </c:scatterChart>
      <c:valAx>
        <c:axId val="640548512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4111542723826205"/>
              <c:y val="0.7064206478396853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640545768"/>
        <c:crosses val="autoZero"/>
        <c:crossBetween val="midCat"/>
        <c:majorUnit val="10"/>
      </c:valAx>
      <c:valAx>
        <c:axId val="640545768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840653251676872E-2"/>
              <c:y val="0.1022313978991389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64054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80931175269757949"/>
          <c:y val="0.28185549993202458"/>
          <c:w val="0.18816527200706168"/>
          <c:h val="0.217476376040735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</a:t>
            </a:r>
            <a:r>
              <a:rPr lang="el-GR" b="1">
                <a:latin typeface="Times New Roman" panose="02020603050405020304" pitchFamily="18" charset="0"/>
                <a:cs typeface="Times New Roman" panose="02020603050405020304" pitchFamily="18" charset="0"/>
              </a:rPr>
              <a:t>η</a:t>
            </a:r>
            <a:r>
              <a:rPr lang="uk-UA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ск</a:t>
            </a: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 сонячного колектора впродовж</a:t>
            </a:r>
            <a:r>
              <a:rPr lang="uk-UA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експерименту</a:t>
            </a:r>
            <a:endParaRPr lang="uk-UA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5346795596440419"/>
          <c:y val="2.574921601747216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913212268876111"/>
          <c:y val="0.10141733685478768"/>
          <c:w val="0.82494681260939273"/>
          <c:h val="0.715261977259067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'd5L5x1-V15-Vp2-a50-I500-b50'!$Q$4</c:f>
              <c:strCache>
                <c:ptCount val="1"/>
                <c:pt idx="0">
                  <c:v>ηск (за соняч-ним колек-тором)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0452553569585777"/>
                  <c:y val="0.7854227600837789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4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l-GR" sz="1400" b="0" i="0" baseline="0">
                        <a:effectLst/>
                      </a:rPr>
                      <a:t>η</a:t>
                    </a:r>
                    <a:r>
                      <a:rPr lang="uk-UA" sz="1400" b="0" i="0" baseline="-25000">
                        <a:effectLst/>
                      </a:rPr>
                      <a:t>ск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1E-07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- 9E-05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+ 0,0129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- 0,0089</a:t>
                    </a:r>
                    <a:endParaRPr lang="en-US" sz="1400" b="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'd5L5x1-V15-Vp2-a50-I500-b50'!$C$5:$C$29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'd5L5x1-V15-Vp2-a50-I500-b50'!$Q$5:$Q$29</c:f>
              <c:numCache>
                <c:formatCode>0.00</c:formatCode>
                <c:ptCount val="25"/>
                <c:pt idx="0">
                  <c:v>5.3299653952748549E-2</c:v>
                </c:pt>
                <c:pt idx="1">
                  <c:v>5.9391042975919787E-2</c:v>
                </c:pt>
                <c:pt idx="2">
                  <c:v>7.1573821022262327E-2</c:v>
                </c:pt>
                <c:pt idx="3">
                  <c:v>0.12487347497501088</c:v>
                </c:pt>
                <c:pt idx="4">
                  <c:v>0.19035590697410196</c:v>
                </c:pt>
                <c:pt idx="5">
                  <c:v>0.25736118622898585</c:v>
                </c:pt>
                <c:pt idx="6">
                  <c:v>0.30000090939118473</c:v>
                </c:pt>
                <c:pt idx="7">
                  <c:v>0.32588931273966254</c:v>
                </c:pt>
                <c:pt idx="8">
                  <c:v>0.35025486883234763</c:v>
                </c:pt>
                <c:pt idx="9">
                  <c:v>0.39898598101771759</c:v>
                </c:pt>
                <c:pt idx="10">
                  <c:v>0.42182868985460986</c:v>
                </c:pt>
                <c:pt idx="11">
                  <c:v>0.43096577338936676</c:v>
                </c:pt>
                <c:pt idx="12">
                  <c:v>0.44010285692412365</c:v>
                </c:pt>
                <c:pt idx="13">
                  <c:v>0.51167667794638616</c:v>
                </c:pt>
                <c:pt idx="14">
                  <c:v>0.54974785934120651</c:v>
                </c:pt>
                <c:pt idx="15">
                  <c:v>0.54822501208541363</c:v>
                </c:pt>
                <c:pt idx="16">
                  <c:v>0.53756508129486391</c:v>
                </c:pt>
                <c:pt idx="17">
                  <c:v>0.57259056817809861</c:v>
                </c:pt>
                <c:pt idx="18">
                  <c:v>0.58781904073602698</c:v>
                </c:pt>
                <c:pt idx="19">
                  <c:v>0.59543327701499094</c:v>
                </c:pt>
                <c:pt idx="20">
                  <c:v>0.58477334622444133</c:v>
                </c:pt>
                <c:pt idx="21">
                  <c:v>0.56802202641072019</c:v>
                </c:pt>
                <c:pt idx="22">
                  <c:v>0.56345348464334188</c:v>
                </c:pt>
                <c:pt idx="23">
                  <c:v>0.59695612427078382</c:v>
                </c:pt>
                <c:pt idx="24">
                  <c:v>0.61827598585188304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551256"/>
        <c:axId val="640550080"/>
      </c:scatterChart>
      <c:valAx>
        <c:axId val="640551256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307517974009258"/>
              <c:y val="0.831250789456770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640550080"/>
        <c:crosses val="autoZero"/>
        <c:crossBetween val="midCat"/>
        <c:majorUnit val="10"/>
      </c:valAx>
      <c:valAx>
        <c:axId val="640550080"/>
        <c:scaling>
          <c:orientation val="minMax"/>
          <c:max val="0.7000000000000000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ск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6096496860861493E-2"/>
              <c:y val="6.2381555444024586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640551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Миттєва потужність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ск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Вт/м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</a:p>
        </c:rich>
      </c:tx>
      <c:layout>
        <c:manualLayout>
          <c:xMode val="edge"/>
          <c:yMode val="edge"/>
          <c:x val="0.38236451469190358"/>
          <c:y val="3.898738589223376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73671508897137"/>
          <c:y val="0.10906787034652685"/>
          <c:w val="0.82330500918219474"/>
          <c:h val="0.731240506443990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'd5L5x1-V15-Vp2-a50-I500-b50'!$M$4</c:f>
              <c:strCache>
                <c:ptCount val="1"/>
                <c:pt idx="0">
                  <c:v>Миттєва потуж-ність СК Qск,  Вт/м2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940667440630964"/>
                  <c:y val="0.7932604969376723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Q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ск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4E-05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- 0,0257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+ 3,8705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- 2,6813</a:t>
                    </a:r>
                    <a:endParaRPr lang="en-US" sz="1400" b="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'd5L5x1-V15-Vp2-a50-I500-b50'!$C$5:$C$29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'd5L5x1-V15-Vp2-a50-I500-b50'!$M$5:$M$29</c:f>
              <c:numCache>
                <c:formatCode>0</c:formatCode>
                <c:ptCount val="25"/>
                <c:pt idx="0">
                  <c:v>0</c:v>
                </c:pt>
                <c:pt idx="1">
                  <c:v>11.630555555556132</c:v>
                </c:pt>
                <c:pt idx="2">
                  <c:v>17.445833333333578</c:v>
                </c:pt>
                <c:pt idx="3">
                  <c:v>23.261111111111642</c:v>
                </c:pt>
                <c:pt idx="4">
                  <c:v>29.076388888889088</c:v>
                </c:pt>
                <c:pt idx="5">
                  <c:v>40.706944444443991</c:v>
                </c:pt>
                <c:pt idx="6">
                  <c:v>46.522222222222048</c:v>
                </c:pt>
                <c:pt idx="7">
                  <c:v>87.229166666666657</c:v>
                </c:pt>
                <c:pt idx="8">
                  <c:v>122.12083333333321</c:v>
                </c:pt>
                <c:pt idx="9">
                  <c:v>127.93611111111126</c:v>
                </c:pt>
                <c:pt idx="10">
                  <c:v>145.3819444444448</c:v>
                </c:pt>
                <c:pt idx="11">
                  <c:v>162.82777777777775</c:v>
                </c:pt>
                <c:pt idx="12">
                  <c:v>180.27361111111071</c:v>
                </c:pt>
                <c:pt idx="13">
                  <c:v>203.53472222222237</c:v>
                </c:pt>
                <c:pt idx="14">
                  <c:v>232.61111111111143</c:v>
                </c:pt>
                <c:pt idx="15">
                  <c:v>279.13333333333355</c:v>
                </c:pt>
                <c:pt idx="16">
                  <c:v>302.39444444444456</c:v>
                </c:pt>
                <c:pt idx="17">
                  <c:v>360.54722222222273</c:v>
                </c:pt>
                <c:pt idx="18">
                  <c:v>401.25416666666609</c:v>
                </c:pt>
                <c:pt idx="19">
                  <c:v>459.40694444444489</c:v>
                </c:pt>
                <c:pt idx="20">
                  <c:v>494.29861111111148</c:v>
                </c:pt>
                <c:pt idx="21">
                  <c:v>523.375</c:v>
                </c:pt>
                <c:pt idx="22">
                  <c:v>558.26666666666631</c:v>
                </c:pt>
                <c:pt idx="23">
                  <c:v>622.23472222222267</c:v>
                </c:pt>
                <c:pt idx="24">
                  <c:v>657.12638888888853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548904"/>
        <c:axId val="640554784"/>
      </c:scatterChart>
      <c:valAx>
        <c:axId val="640548904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5042312850299149"/>
              <c:y val="0.8536886896368656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640554784"/>
        <c:crosses val="autoZero"/>
        <c:crossBetween val="midCat"/>
        <c:majorUnit val="10"/>
      </c:valAx>
      <c:valAx>
        <c:axId val="640554784"/>
        <c:scaling>
          <c:orientation val="minMax"/>
          <c:max val="7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ск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Вт/м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7.9907385474749636E-3"/>
              <c:y val="4.396751516416549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640548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Питома теплова потужність ССТ </a:t>
            </a:r>
            <a:r>
              <a:rPr lang="en-US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uk-UA" sz="1400" b="1" i="0" baseline="-25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 Дж/м</a:t>
            </a:r>
            <a:r>
              <a:rPr lang="uk-UA" sz="1400" b="1" i="0" baseline="30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 що 5 хвилин</a:t>
            </a:r>
            <a:endParaRPr lang="uk-UA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932669533536873"/>
          <c:y val="2.082658889760712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17594025864589"/>
          <c:y val="0.11442927587260812"/>
          <c:w val="0.80821608698092473"/>
          <c:h val="0.67620876436636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'd5L5x1-V15-Vp2-a50-I500-b50'!$N$4</c:f>
              <c:strCache>
                <c:ptCount val="1"/>
                <c:pt idx="0">
                  <c:v>Накопичення тепла ССТ Qсст, кДж/м2, що 5 хв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'd5L5x1-V15-Vp2-a50-I500-b50'!$C$5:$C$29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'd5L5x1-V15-Vp2-a50-I500-b50'!$N$5:$N$29</c:f>
              <c:numCache>
                <c:formatCode>0.00</c:formatCode>
                <c:ptCount val="25"/>
                <c:pt idx="0">
                  <c:v>0</c:v>
                </c:pt>
                <c:pt idx="1">
                  <c:v>10.467500000000522</c:v>
                </c:pt>
                <c:pt idx="2">
                  <c:v>5.2337499999997021</c:v>
                </c:pt>
                <c:pt idx="3">
                  <c:v>5.2337500000002608</c:v>
                </c:pt>
                <c:pt idx="4">
                  <c:v>5.2337499999997021</c:v>
                </c:pt>
                <c:pt idx="5">
                  <c:v>10.467499999999404</c:v>
                </c:pt>
                <c:pt idx="6">
                  <c:v>5.2337500000002608</c:v>
                </c:pt>
                <c:pt idx="7">
                  <c:v>36.636250000000153</c:v>
                </c:pt>
                <c:pt idx="8">
                  <c:v>31.402499999999893</c:v>
                </c:pt>
                <c:pt idx="9">
                  <c:v>5.2337500000002608</c:v>
                </c:pt>
                <c:pt idx="10">
                  <c:v>15.701250000000224</c:v>
                </c:pt>
                <c:pt idx="11">
                  <c:v>15.701249999999666</c:v>
                </c:pt>
                <c:pt idx="12">
                  <c:v>15.701249999999666</c:v>
                </c:pt>
                <c:pt idx="13">
                  <c:v>20.935000000000485</c:v>
                </c:pt>
                <c:pt idx="14">
                  <c:v>26.168750000000188</c:v>
                </c:pt>
                <c:pt idx="15">
                  <c:v>41.869999999999848</c:v>
                </c:pt>
                <c:pt idx="16">
                  <c:v>20.934999999999924</c:v>
                </c:pt>
                <c:pt idx="17">
                  <c:v>52.337500000000375</c:v>
                </c:pt>
                <c:pt idx="18">
                  <c:v>36.636249999999038</c:v>
                </c:pt>
                <c:pt idx="19">
                  <c:v>52.337500000000936</c:v>
                </c:pt>
                <c:pt idx="20">
                  <c:v>31.402499999999893</c:v>
                </c:pt>
                <c:pt idx="21">
                  <c:v>26.16874999999963</c:v>
                </c:pt>
                <c:pt idx="22">
                  <c:v>31.402499999999893</c:v>
                </c:pt>
                <c:pt idx="23">
                  <c:v>57.571250000000639</c:v>
                </c:pt>
                <c:pt idx="24">
                  <c:v>31.402499999999332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557528"/>
        <c:axId val="640549688"/>
      </c:barChart>
      <c:catAx>
        <c:axId val="64055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395414408152164"/>
              <c:y val="0.7960795852560690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640549688"/>
        <c:crosses val="autoZero"/>
        <c:auto val="1"/>
        <c:lblAlgn val="ctr"/>
        <c:lblOffset val="100"/>
        <c:noMultiLvlLbl val="0"/>
      </c:catAx>
      <c:valAx>
        <c:axId val="640549688"/>
        <c:scaling>
          <c:orientation val="minMax"/>
          <c:max val="6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Дж/м</a:t>
                </a:r>
                <a:r>
                  <a:rPr lang="uk-UA" sz="1400" b="0" i="0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8.5851275946937991E-3"/>
              <c:y val="3.8337430292255836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640557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ККД ССТ </a:t>
            </a:r>
            <a:r>
              <a:rPr lang="el-GR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η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 в цілому (що 5 хвилин)</a:t>
            </a:r>
          </a:p>
        </c:rich>
      </c:tx>
      <c:layout>
        <c:manualLayout>
          <c:xMode val="edge"/>
          <c:yMode val="edge"/>
          <c:x val="0.38457240904941487"/>
          <c:y val="3.504179723031842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4340443351794091E-2"/>
          <c:y val="0.11053502662164884"/>
          <c:w val="0.8949297755084048"/>
          <c:h val="0.727625214642504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'd5L5x1-V15-Vp2-a50-I500-b50'!$R$4</c:f>
              <c:strCache>
                <c:ptCount val="1"/>
                <c:pt idx="0">
                  <c:v>ηсст в цілому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invertIfNegative val="0"/>
          <c:cat>
            <c:numRef>
              <c:f>'d5L5x1-V15-Vp2-a50-I500-b50'!$C$5:$C$29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'd5L5x1-V15-Vp2-a50-I500-b50'!$R$5:$R$29</c:f>
              <c:numCache>
                <c:formatCode>0.00</c:formatCode>
                <c:ptCount val="25"/>
                <c:pt idx="0" formatCode="General">
                  <c:v>0</c:v>
                </c:pt>
                <c:pt idx="1">
                  <c:v>6.9783333333336819E-2</c:v>
                </c:pt>
                <c:pt idx="2">
                  <c:v>3.4891666666664677E-2</c:v>
                </c:pt>
                <c:pt idx="3">
                  <c:v>3.489166666666841E-2</c:v>
                </c:pt>
                <c:pt idx="4">
                  <c:v>3.4891666666664677E-2</c:v>
                </c:pt>
                <c:pt idx="5">
                  <c:v>6.9783333333329353E-2</c:v>
                </c:pt>
                <c:pt idx="6">
                  <c:v>3.489166666666841E-2</c:v>
                </c:pt>
                <c:pt idx="7">
                  <c:v>0.24424166666666769</c:v>
                </c:pt>
                <c:pt idx="8">
                  <c:v>0.20934999999999929</c:v>
                </c:pt>
                <c:pt idx="9">
                  <c:v>3.489166666666841E-2</c:v>
                </c:pt>
                <c:pt idx="10">
                  <c:v>0.10467500000000149</c:v>
                </c:pt>
                <c:pt idx="11">
                  <c:v>0.10467499999999777</c:v>
                </c:pt>
                <c:pt idx="12">
                  <c:v>0.10467499999999777</c:v>
                </c:pt>
                <c:pt idx="13">
                  <c:v>0.13956666666666989</c:v>
                </c:pt>
                <c:pt idx="14">
                  <c:v>0.1744583333333346</c:v>
                </c:pt>
                <c:pt idx="15">
                  <c:v>0.27913333333333229</c:v>
                </c:pt>
                <c:pt idx="16">
                  <c:v>0.13956666666666614</c:v>
                </c:pt>
                <c:pt idx="17">
                  <c:v>0.34891666666666921</c:v>
                </c:pt>
                <c:pt idx="18">
                  <c:v>0.24424166666666025</c:v>
                </c:pt>
                <c:pt idx="19">
                  <c:v>0.34891666666667293</c:v>
                </c:pt>
                <c:pt idx="20">
                  <c:v>0.20934999999999929</c:v>
                </c:pt>
                <c:pt idx="21">
                  <c:v>0.17445833333333086</c:v>
                </c:pt>
                <c:pt idx="22">
                  <c:v>0.20934999999999929</c:v>
                </c:pt>
                <c:pt idx="23">
                  <c:v>0.38380833333333758</c:v>
                </c:pt>
                <c:pt idx="24">
                  <c:v>0.20934999999999554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0556352"/>
        <c:axId val="640546552"/>
      </c:barChart>
      <c:catAx>
        <c:axId val="64055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5466312780149742"/>
              <c:y val="0.8537004965634207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640546552"/>
        <c:crosses val="autoZero"/>
        <c:auto val="1"/>
        <c:lblAlgn val="ctr"/>
        <c:lblOffset val="100"/>
        <c:noMultiLvlLbl val="1"/>
      </c:catAx>
      <c:valAx>
        <c:axId val="640546552"/>
        <c:scaling>
          <c:orientation val="minMax"/>
          <c:max val="0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478590528882705E-2"/>
              <c:y val="4.33258252527194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64055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Накопичення тепла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кДж/м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баком акумулятором</a:t>
            </a:r>
            <a:r>
              <a:rPr lang="uk-UA" sz="1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впродовж експерименту</a:t>
            </a:r>
            <a:endParaRPr lang="uk-UA" sz="14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4154406236031256"/>
          <c:y val="9.096501139703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615420613312418"/>
          <c:y val="0.15199416687666148"/>
          <c:w val="0.83046697688115267"/>
          <c:h val="0.665710834949904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'd5L5x1-V15-Vp2-a50-I500-b50'!$P$4</c:f>
              <c:strCache>
                <c:ptCount val="1"/>
                <c:pt idx="0">
                  <c:v>Q, кДж/м2, кількість ви-промінюван-ня, що надхо-дила з нако-пиченням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53432509696954433"/>
                  <c:y val="0.7104592014195463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Q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сст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-3E-14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- 9E-13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+ 90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- 90</a:t>
                    </a:r>
                    <a:endParaRPr lang="en-US" sz="1400" b="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cat>
            <c:numRef>
              <c:f>'d5L5x1-V15-Vp2-a50-I500-b50'!$C$5:$C$29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'd5L5x1-V15-Vp2-a50-I500-b50'!$P$5:$P$29</c:f>
              <c:numCache>
                <c:formatCode>0</c:formatCode>
                <c:ptCount val="25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  <c:pt idx="21">
                  <c:v>3150</c:v>
                </c:pt>
                <c:pt idx="22">
                  <c:v>3300</c:v>
                </c:pt>
                <c:pt idx="23">
                  <c:v>3450</c:v>
                </c:pt>
                <c:pt idx="24">
                  <c:v>3600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547728"/>
        <c:axId val="640548120"/>
      </c:barChart>
      <c:catAx>
        <c:axId val="64054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579942695179908"/>
              <c:y val="0.853213786570542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640548120"/>
        <c:crosses val="autoZero"/>
        <c:auto val="1"/>
        <c:lblAlgn val="ctr"/>
        <c:lblOffset val="100"/>
        <c:noMultiLvlLbl val="0"/>
      </c:catAx>
      <c:valAx>
        <c:axId val="640548120"/>
        <c:scaling>
          <c:orientation val="minMax"/>
          <c:max val="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кДж/м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5210782222892647E-3"/>
              <c:y val="7.942541381529053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22225"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64054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ККД ССТ </a:t>
            </a:r>
            <a:r>
              <a:rPr lang="el-GR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η</a:t>
            </a:r>
            <a:r>
              <a:rPr lang="uk-UA" sz="1400" b="1" i="0" u="none" strike="noStrike" baseline="-25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в цілому (за накопиченням теплової енергї в баку акумуляторі)</a:t>
            </a:r>
            <a:endParaRPr lang="uk-UA" sz="14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6636324263228425"/>
          <c:y val="5.527721204632060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8965930538873801E-2"/>
          <c:y val="0.15623852062542198"/>
          <c:w val="0.87689225720062847"/>
          <c:h val="0.683268336273649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'd5L5x1-V15-Vp2-a50-I500-b50'!$S$4</c:f>
              <c:strCache>
                <c:ptCount val="1"/>
                <c:pt idx="0">
                  <c:v>ηсст       (за накопи-ченням)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invertIfNegative val="0"/>
          <c:cat>
            <c:numRef>
              <c:f>'d5L5x1-V15-Vp2-a50-I500-b50'!$C$5:$C$29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'd5L5x1-V15-Vp2-a50-I500-b50'!$S$5:$S$29</c:f>
              <c:numCache>
                <c:formatCode>0.00</c:formatCode>
                <c:ptCount val="25"/>
                <c:pt idx="0" formatCode="General">
                  <c:v>0</c:v>
                </c:pt>
                <c:pt idx="1">
                  <c:v>6.9783333333336806E-2</c:v>
                </c:pt>
                <c:pt idx="2">
                  <c:v>5.2337500000000745E-2</c:v>
                </c:pt>
                <c:pt idx="3">
                  <c:v>4.6522222222223304E-2</c:v>
                </c:pt>
                <c:pt idx="4">
                  <c:v>4.3614583333333644E-2</c:v>
                </c:pt>
                <c:pt idx="5">
                  <c:v>4.8848333333332786E-2</c:v>
                </c:pt>
                <c:pt idx="6">
                  <c:v>4.6522222222222055E-2</c:v>
                </c:pt>
                <c:pt idx="7">
                  <c:v>7.476785714285715E-2</c:v>
                </c:pt>
                <c:pt idx="8">
                  <c:v>9.1590624999999912E-2</c:v>
                </c:pt>
                <c:pt idx="9">
                  <c:v>8.5290740740740861E-2</c:v>
                </c:pt>
                <c:pt idx="10">
                  <c:v>8.7229166666666913E-2</c:v>
                </c:pt>
                <c:pt idx="11">
                  <c:v>8.8815151515151541E-2</c:v>
                </c:pt>
                <c:pt idx="12">
                  <c:v>9.013680555555538E-2</c:v>
                </c:pt>
                <c:pt idx="13">
                  <c:v>9.393910256410265E-2</c:v>
                </c:pt>
                <c:pt idx="14">
                  <c:v>9.9690476190476357E-2</c:v>
                </c:pt>
                <c:pt idx="15">
                  <c:v>0.11165333333333344</c:v>
                </c:pt>
                <c:pt idx="16">
                  <c:v>0.11339791666666672</c:v>
                </c:pt>
                <c:pt idx="17">
                  <c:v>0.12725196078431392</c:v>
                </c:pt>
                <c:pt idx="18">
                  <c:v>0.13375138888888874</c:v>
                </c:pt>
                <c:pt idx="19">
                  <c:v>0.14507587719298265</c:v>
                </c:pt>
                <c:pt idx="20">
                  <c:v>0.14828958333333345</c:v>
                </c:pt>
                <c:pt idx="21">
                  <c:v>0.1495357142857143</c:v>
                </c:pt>
                <c:pt idx="22">
                  <c:v>0.15225454545454542</c:v>
                </c:pt>
                <c:pt idx="23">
                  <c:v>0.16232210144927553</c:v>
                </c:pt>
                <c:pt idx="24">
                  <c:v>0.16428159722222219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9579976"/>
        <c:axId val="399580368"/>
      </c:barChart>
      <c:catAx>
        <c:axId val="39957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482279775662703"/>
              <c:y val="0.8462302854078270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399580368"/>
        <c:crosses val="autoZero"/>
        <c:auto val="1"/>
        <c:lblAlgn val="ctr"/>
        <c:lblOffset val="100"/>
        <c:noMultiLvlLbl val="0"/>
      </c:catAx>
      <c:valAx>
        <c:axId val="399580368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75159219596879E-2"/>
              <c:y val="0.1082357560589422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399579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коефіцієнта тепловтрат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K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к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Вт/(м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К),</a:t>
            </a:r>
            <a:r>
              <a:rPr lang="uk-UA" sz="1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сонячного колектора впродовж експерименту</a:t>
            </a:r>
            <a:endParaRPr lang="uk-UA" sz="14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5416202339624843"/>
          <c:y val="3.651767875639413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0863599677159"/>
          <c:y val="0.1459162622607946"/>
          <c:w val="0.83319468469593538"/>
          <c:h val="0.692799802903981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'd5L5x1-V15-Vp2-a50-I500-b50'!$AC$4</c:f>
              <c:strCache>
                <c:ptCount val="1"/>
                <c:pt idx="0">
                  <c:v>Kк', Вт/(м2К)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8.3892150574769356E-2"/>
                  <c:y val="0.745303294234095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uk-UA"/>
                </a:p>
              </c:txPr>
            </c:trendlineLbl>
          </c:trendline>
          <c:xVal>
            <c:numRef>
              <c:f>'d5L5x1-V15-Vp2-a50-I500-b50'!$C$5:$C$29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'd5L5x1-V15-Vp2-a50-I500-b50'!$AC$5:$AC$29</c:f>
              <c:numCache>
                <c:formatCode>0.000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1.3965341488277849</c:v>
                </c:pt>
                <c:pt idx="15">
                  <c:v>9.414492753623227</c:v>
                </c:pt>
                <c:pt idx="16">
                  <c:v>13.343869731800785</c:v>
                </c:pt>
                <c:pt idx="17">
                  <c:v>22.40449954086327</c:v>
                </c:pt>
                <c:pt idx="18">
                  <c:v>28.894125683060008</c:v>
                </c:pt>
                <c:pt idx="19">
                  <c:v>38.114950316169889</c:v>
                </c:pt>
                <c:pt idx="20">
                  <c:v>43.087777777777838</c:v>
                </c:pt>
                <c:pt idx="21">
                  <c:v>46.259689922480625</c:v>
                </c:pt>
                <c:pt idx="22">
                  <c:v>52.072916666666593</c:v>
                </c:pt>
                <c:pt idx="23">
                  <c:v>61.113034188034256</c:v>
                </c:pt>
                <c:pt idx="24">
                  <c:v>65.473695286195223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575664"/>
        <c:axId val="399579584"/>
      </c:scatterChart>
      <c:valAx>
        <c:axId val="399575664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569667849136763"/>
              <c:y val="0.8536602096707345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399579584"/>
        <c:crosses val="autoZero"/>
        <c:crossBetween val="midCat"/>
        <c:majorUnit val="10"/>
      </c:valAx>
      <c:valAx>
        <c:axId val="399579584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Вт/(м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К)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6.7319189029117453E-3"/>
              <c:y val="7.0038796852792573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39957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розрахункової інтенсивності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I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ск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Вт/м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сонячного колектора впродовж експерименту</a:t>
            </a:r>
          </a:p>
        </c:rich>
      </c:tx>
      <c:layout>
        <c:manualLayout>
          <c:xMode val="edge"/>
          <c:yMode val="edge"/>
          <c:x val="0.17783594312008602"/>
          <c:y val="4.39585492801874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11799330796509"/>
          <c:y val="0.15820194802586102"/>
          <c:w val="0.85104536239641304"/>
          <c:h val="0.679288014233619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'd5L5x1-V15-Vp2-a50-I500-b50'!$AD$4</c:f>
              <c:strCache>
                <c:ptCount val="1"/>
                <c:pt idx="0">
                  <c:v>I', Вт/м2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0.27297725370965614"/>
                  <c:y val="0.743816266647714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uk-UA"/>
                </a:p>
              </c:txPr>
            </c:trendlineLbl>
          </c:trendline>
          <c:xVal>
            <c:numRef>
              <c:f>'d5L5x1-V15-Vp2-a50-I500-b50'!$C$5:$C$29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'd5L5x1-V15-Vp2-a50-I500-b50'!$AD$5:$AD$29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90.731481481481453</c:v>
                </c:pt>
                <c:pt idx="8">
                  <c:v>173.60185185185156</c:v>
                </c:pt>
                <c:pt idx="9">
                  <c:v>190.08024691358062</c:v>
                </c:pt>
                <c:pt idx="10">
                  <c:v>235.07098765432178</c:v>
                </c:pt>
                <c:pt idx="11">
                  <c:v>271.17283950617281</c:v>
                </c:pt>
                <c:pt idx="12">
                  <c:v>308.16358024691272</c:v>
                </c:pt>
                <c:pt idx="13">
                  <c:v>358.07716049382748</c:v>
                </c:pt>
                <c:pt idx="14">
                  <c:v>420.02469135802539</c:v>
                </c:pt>
                <c:pt idx="15">
                  <c:v>518.07407407407459</c:v>
                </c:pt>
                <c:pt idx="16">
                  <c:v>568.87654320987679</c:v>
                </c:pt>
                <c:pt idx="17">
                  <c:v>693.66049382716164</c:v>
                </c:pt>
                <c:pt idx="18">
                  <c:v>783.23148148148016</c:v>
                </c:pt>
                <c:pt idx="19">
                  <c:v>911.57098765432181</c:v>
                </c:pt>
                <c:pt idx="20">
                  <c:v>987.33024691358105</c:v>
                </c:pt>
                <c:pt idx="21">
                  <c:v>1048.3888888888889</c:v>
                </c:pt>
                <c:pt idx="22">
                  <c:v>1126.8148148148139</c:v>
                </c:pt>
                <c:pt idx="23">
                  <c:v>1267.1882716049392</c:v>
                </c:pt>
                <c:pt idx="24">
                  <c:v>1342.9475308641966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577232"/>
        <c:axId val="399580760"/>
      </c:scatterChart>
      <c:valAx>
        <c:axId val="399577232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5032484334022937"/>
              <c:y val="0.856041866076183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399580760"/>
        <c:crosses val="autoZero"/>
        <c:crossBetween val="midCat"/>
        <c:majorUnit val="10"/>
      </c:valAx>
      <c:valAx>
        <c:axId val="399580760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ск</a:t>
                </a: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Вт/м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2674810295951528E-3"/>
              <c:y val="8.2811907251845354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39957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Температури теплоносія на вході і виході СК та температура оточуючого середовища впродовж експерименту</a:t>
            </a:r>
          </a:p>
        </c:rich>
      </c:tx>
      <c:layout>
        <c:manualLayout>
          <c:xMode val="edge"/>
          <c:yMode val="edge"/>
          <c:x val="0.12118171607501446"/>
          <c:y val="3.486616609674549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12239915650874"/>
          <c:y val="0.14411720010131038"/>
          <c:w val="0.75368446653038901"/>
          <c:h val="0.624978459081261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'd5L5x1-V15-Vp5-a70-I700-b70'!$D$4</c:f>
              <c:strCache>
                <c:ptCount val="1"/>
                <c:pt idx="0">
                  <c:v>Tin
(287FE6EF05000002)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9129565602147733"/>
                  <c:y val="0.4618511203937218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вх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+ 4E-05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+ 0,0116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+ 12,227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'd5L5x1-V15-Vp5-a70-I700-b70'!$C$5:$C$29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'd5L5x1-V15-Vp5-a70-I700-b70'!$D$5:$D$29</c:f>
              <c:numCache>
                <c:formatCode>General</c:formatCode>
                <c:ptCount val="25"/>
                <c:pt idx="0">
                  <c:v>9.75</c:v>
                </c:pt>
                <c:pt idx="1">
                  <c:v>10.050000000000001</c:v>
                </c:pt>
                <c:pt idx="2">
                  <c:v>10.199999999999999</c:v>
                </c:pt>
                <c:pt idx="3">
                  <c:v>10.35</c:v>
                </c:pt>
                <c:pt idx="4">
                  <c:v>10.5</c:v>
                </c:pt>
                <c:pt idx="5">
                  <c:v>10.65</c:v>
                </c:pt>
                <c:pt idx="6">
                  <c:v>11.05</c:v>
                </c:pt>
                <c:pt idx="7">
                  <c:v>11.25</c:v>
                </c:pt>
                <c:pt idx="8">
                  <c:v>11.4</c:v>
                </c:pt>
                <c:pt idx="9">
                  <c:v>11.6</c:v>
                </c:pt>
                <c:pt idx="10">
                  <c:v>11.75</c:v>
                </c:pt>
                <c:pt idx="11">
                  <c:v>12.05</c:v>
                </c:pt>
                <c:pt idx="12">
                  <c:v>12.25</c:v>
                </c:pt>
                <c:pt idx="13">
                  <c:v>12.45</c:v>
                </c:pt>
                <c:pt idx="14">
                  <c:v>12.6</c:v>
                </c:pt>
                <c:pt idx="15">
                  <c:v>12.75</c:v>
                </c:pt>
                <c:pt idx="16">
                  <c:v>13.15</c:v>
                </c:pt>
                <c:pt idx="17">
                  <c:v>13.3</c:v>
                </c:pt>
                <c:pt idx="18">
                  <c:v>13.5</c:v>
                </c:pt>
                <c:pt idx="19">
                  <c:v>13.65</c:v>
                </c:pt>
                <c:pt idx="20">
                  <c:v>14</c:v>
                </c:pt>
                <c:pt idx="21">
                  <c:v>14.15</c:v>
                </c:pt>
                <c:pt idx="22">
                  <c:v>14.3</c:v>
                </c:pt>
                <c:pt idx="23">
                  <c:v>14.45</c:v>
                </c:pt>
                <c:pt idx="24">
                  <c:v>14.55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'd5L5x1-V15-Vp5-a70-I700-b70'!$E$4</c:f>
              <c:strCache>
                <c:ptCount val="1"/>
                <c:pt idx="0">
                  <c:v>Tout
(283BB0F005000000)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7.0549151777613422E-2"/>
                  <c:y val="0.446383625674513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вих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= -2E-09x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5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+ 1E-06x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- 0,0003x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+ 0,0213x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- 0,4783x + 11,675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'd5L5x1-V15-Vp5-a70-I700-b70'!$C$5:$C$29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'd5L5x1-V15-Vp5-a70-I700-b70'!$E$5:$E$29</c:f>
              <c:numCache>
                <c:formatCode>General</c:formatCode>
                <c:ptCount val="25"/>
                <c:pt idx="0">
                  <c:v>10.1</c:v>
                </c:pt>
                <c:pt idx="1">
                  <c:v>10.25</c:v>
                </c:pt>
                <c:pt idx="2">
                  <c:v>10.4</c:v>
                </c:pt>
                <c:pt idx="3">
                  <c:v>11.15</c:v>
                </c:pt>
                <c:pt idx="4">
                  <c:v>14.2</c:v>
                </c:pt>
                <c:pt idx="5">
                  <c:v>17.2</c:v>
                </c:pt>
                <c:pt idx="6">
                  <c:v>19.399999999999999</c:v>
                </c:pt>
                <c:pt idx="7">
                  <c:v>20.100000000000001</c:v>
                </c:pt>
                <c:pt idx="8">
                  <c:v>20.100000000000001</c:v>
                </c:pt>
                <c:pt idx="9">
                  <c:v>19.600000000000001</c:v>
                </c:pt>
                <c:pt idx="10">
                  <c:v>20.7</c:v>
                </c:pt>
                <c:pt idx="11">
                  <c:v>22.7</c:v>
                </c:pt>
                <c:pt idx="12">
                  <c:v>23.2</c:v>
                </c:pt>
                <c:pt idx="13">
                  <c:v>22.35</c:v>
                </c:pt>
                <c:pt idx="14">
                  <c:v>23.25</c:v>
                </c:pt>
                <c:pt idx="15">
                  <c:v>23.55</c:v>
                </c:pt>
                <c:pt idx="16">
                  <c:v>23.55</c:v>
                </c:pt>
                <c:pt idx="17">
                  <c:v>23.4</c:v>
                </c:pt>
                <c:pt idx="18">
                  <c:v>23.35</c:v>
                </c:pt>
                <c:pt idx="19">
                  <c:v>23.35</c:v>
                </c:pt>
                <c:pt idx="20">
                  <c:v>23.1</c:v>
                </c:pt>
                <c:pt idx="21">
                  <c:v>22.7</c:v>
                </c:pt>
                <c:pt idx="22">
                  <c:v>22.1</c:v>
                </c:pt>
                <c:pt idx="23">
                  <c:v>21.35</c:v>
                </c:pt>
                <c:pt idx="24">
                  <c:v>21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'd5L5x1-V15-Vp5-a70-I700-b70'!$I$4</c:f>
              <c:strCache>
                <c:ptCount val="1"/>
                <c:pt idx="0">
                  <c:v>Tpov1
(28F24BEF0500007D)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0946949119593858"/>
                  <c:y val="0.4918388145049627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пов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9E-06</a:t>
                    </a:r>
                    <a:r>
                      <a:rPr lang="el-GR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- 0,0016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+ 0,118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+ 14,2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'd5L5x1-V15-Vp5-a70-I700-b70'!$C$5:$C$29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'd5L5x1-V15-Vp5-a70-I700-b70'!$I$5:$I$29</c:f>
              <c:numCache>
                <c:formatCode>General</c:formatCode>
                <c:ptCount val="25"/>
                <c:pt idx="0">
                  <c:v>12.05</c:v>
                </c:pt>
                <c:pt idx="1">
                  <c:v>12.25</c:v>
                </c:pt>
                <c:pt idx="2">
                  <c:v>13</c:v>
                </c:pt>
                <c:pt idx="3">
                  <c:v>13.45</c:v>
                </c:pt>
                <c:pt idx="4">
                  <c:v>13.65</c:v>
                </c:pt>
                <c:pt idx="5">
                  <c:v>14</c:v>
                </c:pt>
                <c:pt idx="6">
                  <c:v>14.1</c:v>
                </c:pt>
                <c:pt idx="7">
                  <c:v>14.25</c:v>
                </c:pt>
                <c:pt idx="8">
                  <c:v>14.6</c:v>
                </c:pt>
                <c:pt idx="9">
                  <c:v>14.55</c:v>
                </c:pt>
                <c:pt idx="10">
                  <c:v>14.75</c:v>
                </c:pt>
                <c:pt idx="11">
                  <c:v>15.05</c:v>
                </c:pt>
                <c:pt idx="12">
                  <c:v>15.2</c:v>
                </c:pt>
                <c:pt idx="13">
                  <c:v>15.6</c:v>
                </c:pt>
                <c:pt idx="14">
                  <c:v>15.7</c:v>
                </c:pt>
                <c:pt idx="15">
                  <c:v>16.100000000000001</c:v>
                </c:pt>
                <c:pt idx="16">
                  <c:v>16.25</c:v>
                </c:pt>
                <c:pt idx="17">
                  <c:v>16.399999999999999</c:v>
                </c:pt>
                <c:pt idx="18">
                  <c:v>16.350000000000001</c:v>
                </c:pt>
                <c:pt idx="19">
                  <c:v>16.5</c:v>
                </c:pt>
                <c:pt idx="20">
                  <c:v>16.75</c:v>
                </c:pt>
                <c:pt idx="21">
                  <c:v>17.100000000000001</c:v>
                </c:pt>
                <c:pt idx="22">
                  <c:v>17.25</c:v>
                </c:pt>
                <c:pt idx="23">
                  <c:v>17.3</c:v>
                </c:pt>
                <c:pt idx="24">
                  <c:v>17.100000000000001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577624"/>
        <c:axId val="399579192"/>
      </c:scatterChart>
      <c:valAx>
        <c:axId val="399577624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</a:p>
            </c:rich>
          </c:tx>
          <c:layout>
            <c:manualLayout>
              <c:xMode val="edge"/>
              <c:yMode val="edge"/>
              <c:x val="0.88651271229706274"/>
              <c:y val="0.739191662638689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399579192"/>
        <c:crosses val="autoZero"/>
        <c:crossBetween val="midCat"/>
        <c:majorUnit val="10"/>
      </c:valAx>
      <c:valAx>
        <c:axId val="399579192"/>
        <c:scaling>
          <c:orientation val="minMax"/>
          <c:max val="25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6.0455527236524156E-2"/>
              <c:y val="8.261202063859070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399577624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8744483253458961"/>
          <c:y val="0.29106641553932172"/>
          <c:w val="0.11255530438082048"/>
          <c:h val="0.2798595602431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ККД ССТ </a:t>
            </a:r>
            <a:r>
              <a:rPr lang="el-GR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η</a:t>
            </a:r>
            <a:r>
              <a:rPr lang="uk-UA" sz="1400" b="1" i="0" u="none" strike="noStrike" baseline="-25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в цілому (за накопиченням теплової енергї в баку акумуляторі)</a:t>
            </a:r>
            <a:endParaRPr lang="uk-UA" sz="14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6636324263228425"/>
          <c:y val="5.527721204632060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8965930538873801E-2"/>
          <c:y val="0.15623852062542198"/>
          <c:w val="0.87689225720062847"/>
          <c:h val="0.683268336273649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'd5L5x1-V15-Vp4-a50-I500-b90'!$S$4</c:f>
              <c:strCache>
                <c:ptCount val="1"/>
                <c:pt idx="0">
                  <c:v>ηсст       (за накопи-ченням)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invertIfNegative val="0"/>
          <c:cat>
            <c:numRef>
              <c:f>'d5L5x1-V15-Vp4-a50-I500-b90'!$C$5:$C$29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'd5L5x1-V15-Vp4-a50-I500-b90'!$S$5:$S$29</c:f>
              <c:numCache>
                <c:formatCode>0.00</c:formatCode>
                <c:ptCount val="25"/>
                <c:pt idx="0" formatCode="General">
                  <c:v>0</c:v>
                </c:pt>
                <c:pt idx="1">
                  <c:v>6.9783333333329367E-2</c:v>
                </c:pt>
                <c:pt idx="2">
                  <c:v>6.9783333333331227E-2</c:v>
                </c:pt>
                <c:pt idx="3">
                  <c:v>6.9783333333331851E-2</c:v>
                </c:pt>
                <c:pt idx="4">
                  <c:v>6.1060416666665063E-2</c:v>
                </c:pt>
                <c:pt idx="5">
                  <c:v>6.2804999999999403E-2</c:v>
                </c:pt>
                <c:pt idx="6">
                  <c:v>6.9783333333332476E-2</c:v>
                </c:pt>
                <c:pt idx="7">
                  <c:v>7.4767857142856081E-2</c:v>
                </c:pt>
                <c:pt idx="8">
                  <c:v>7.850624999999925E-2</c:v>
                </c:pt>
                <c:pt idx="9">
                  <c:v>8.5290740740740029E-2</c:v>
                </c:pt>
                <c:pt idx="10">
                  <c:v>8.3739999999999717E-2</c:v>
                </c:pt>
                <c:pt idx="11">
                  <c:v>9.1987121212120729E-2</c:v>
                </c:pt>
                <c:pt idx="12">
                  <c:v>0.10176736111111061</c:v>
                </c:pt>
                <c:pt idx="13">
                  <c:v>0.101991025641025</c:v>
                </c:pt>
                <c:pt idx="14">
                  <c:v>0.11464404761904748</c:v>
                </c:pt>
                <c:pt idx="15">
                  <c:v>0.11630555555555515</c:v>
                </c:pt>
                <c:pt idx="16">
                  <c:v>0.11339791666666628</c:v>
                </c:pt>
                <c:pt idx="17">
                  <c:v>0.11288480392156833</c:v>
                </c:pt>
                <c:pt idx="18">
                  <c:v>0.11242870370370331</c:v>
                </c:pt>
                <c:pt idx="19">
                  <c:v>0.10651140350877156</c:v>
                </c:pt>
                <c:pt idx="20">
                  <c:v>0.10641958333333325</c:v>
                </c:pt>
                <c:pt idx="21">
                  <c:v>0.10467499999999973</c:v>
                </c:pt>
                <c:pt idx="22">
                  <c:v>0.10150303030303011</c:v>
                </c:pt>
                <c:pt idx="23">
                  <c:v>0.10164094202898523</c:v>
                </c:pt>
                <c:pt idx="24">
                  <c:v>9.8859722222221891E-2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2758392"/>
        <c:axId val="602762312"/>
      </c:barChart>
      <c:catAx>
        <c:axId val="602758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482279775662703"/>
              <c:y val="0.8462302854078270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602762312"/>
        <c:crosses val="autoZero"/>
        <c:auto val="1"/>
        <c:lblAlgn val="ctr"/>
        <c:lblOffset val="100"/>
        <c:noMultiLvlLbl val="0"/>
      </c:catAx>
      <c:valAx>
        <c:axId val="602762312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9029714666530478E-2"/>
              <c:y val="5.6464348277060816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602758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температури в баку</a:t>
            </a:r>
            <a:r>
              <a:rPr lang="uk-UA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акамуляторі залежно від часу нагріву</a:t>
            </a:r>
            <a:endParaRPr lang="uk-UA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6398019877986603"/>
          <c:y val="2.687987422183542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4206667833502762E-2"/>
          <c:y val="0.12496938913953974"/>
          <c:w val="0.69130867318946176"/>
          <c:h val="0.623180123581792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'd5L5x1-V15-Vp5-a70-I700-b70'!$F$4</c:f>
              <c:strCache>
                <c:ptCount val="1"/>
                <c:pt idx="0">
                  <c:v>Tbak1
(28336BF00500008F)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5123578825370887"/>
                  <c:y val="0.587386183255197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бак1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= 1E-06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+ 0,0002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- 0,0011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+ 12,03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'd5L5x1-V15-Vp5-a70-I700-b70'!$C$5:$C$29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'd5L5x1-V15-Vp5-a70-I700-b70'!$F$5:$F$29</c:f>
              <c:numCache>
                <c:formatCode>General</c:formatCode>
                <c:ptCount val="25"/>
                <c:pt idx="0">
                  <c:v>10.050000000000001</c:v>
                </c:pt>
                <c:pt idx="1">
                  <c:v>10.1</c:v>
                </c:pt>
                <c:pt idx="2">
                  <c:v>10.1</c:v>
                </c:pt>
                <c:pt idx="3">
                  <c:v>10.1</c:v>
                </c:pt>
                <c:pt idx="4">
                  <c:v>10.1</c:v>
                </c:pt>
                <c:pt idx="5">
                  <c:v>10.1</c:v>
                </c:pt>
                <c:pt idx="6">
                  <c:v>10.1</c:v>
                </c:pt>
                <c:pt idx="7">
                  <c:v>10.1</c:v>
                </c:pt>
                <c:pt idx="8">
                  <c:v>10.1</c:v>
                </c:pt>
                <c:pt idx="9">
                  <c:v>10.1</c:v>
                </c:pt>
                <c:pt idx="10">
                  <c:v>10.15</c:v>
                </c:pt>
                <c:pt idx="11">
                  <c:v>10.1</c:v>
                </c:pt>
                <c:pt idx="12">
                  <c:v>10.15</c:v>
                </c:pt>
                <c:pt idx="13">
                  <c:v>10.15</c:v>
                </c:pt>
                <c:pt idx="14">
                  <c:v>10.15</c:v>
                </c:pt>
                <c:pt idx="15">
                  <c:v>10.15</c:v>
                </c:pt>
                <c:pt idx="16">
                  <c:v>10.199999999999999</c:v>
                </c:pt>
                <c:pt idx="17">
                  <c:v>10.199999999999999</c:v>
                </c:pt>
                <c:pt idx="18">
                  <c:v>10.199999999999999</c:v>
                </c:pt>
                <c:pt idx="19">
                  <c:v>10.199999999999999</c:v>
                </c:pt>
                <c:pt idx="20">
                  <c:v>10.199999999999999</c:v>
                </c:pt>
                <c:pt idx="21">
                  <c:v>10.199999999999999</c:v>
                </c:pt>
                <c:pt idx="22">
                  <c:v>10.25</c:v>
                </c:pt>
                <c:pt idx="23">
                  <c:v>10.25</c:v>
                </c:pt>
                <c:pt idx="24">
                  <c:v>10.25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'd5L5x1-V15-Vp5-a70-I700-b70'!$G$4</c:f>
              <c:strCache>
                <c:ptCount val="1"/>
                <c:pt idx="0">
                  <c:v>Tbak2
(288DCEF00500007A)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4487978111847588"/>
                  <c:y val="0.672551162666637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бак2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-3E-06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+ 0,0035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+ 12,16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'd5L5x1-V15-Vp5-a70-I700-b70'!$C$5:$C$29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'd5L5x1-V15-Vp5-a70-I700-b70'!$G$5:$G$29</c:f>
              <c:numCache>
                <c:formatCode>General</c:formatCode>
                <c:ptCount val="25"/>
                <c:pt idx="0">
                  <c:v>10.1</c:v>
                </c:pt>
                <c:pt idx="1">
                  <c:v>10.1</c:v>
                </c:pt>
                <c:pt idx="2">
                  <c:v>10.1</c:v>
                </c:pt>
                <c:pt idx="3">
                  <c:v>10.1</c:v>
                </c:pt>
                <c:pt idx="4">
                  <c:v>10.1</c:v>
                </c:pt>
                <c:pt idx="5">
                  <c:v>10.1</c:v>
                </c:pt>
                <c:pt idx="6">
                  <c:v>10.15</c:v>
                </c:pt>
                <c:pt idx="7">
                  <c:v>10.15</c:v>
                </c:pt>
                <c:pt idx="8">
                  <c:v>10.15</c:v>
                </c:pt>
                <c:pt idx="9">
                  <c:v>10.15</c:v>
                </c:pt>
                <c:pt idx="10">
                  <c:v>10.15</c:v>
                </c:pt>
                <c:pt idx="11">
                  <c:v>10.199999999999999</c:v>
                </c:pt>
                <c:pt idx="12">
                  <c:v>10.199999999999999</c:v>
                </c:pt>
                <c:pt idx="13">
                  <c:v>10.199999999999999</c:v>
                </c:pt>
                <c:pt idx="14">
                  <c:v>10.25</c:v>
                </c:pt>
                <c:pt idx="15">
                  <c:v>10.25</c:v>
                </c:pt>
                <c:pt idx="16">
                  <c:v>10.25</c:v>
                </c:pt>
                <c:pt idx="17">
                  <c:v>10.25</c:v>
                </c:pt>
                <c:pt idx="18">
                  <c:v>10.3</c:v>
                </c:pt>
                <c:pt idx="19">
                  <c:v>10.35</c:v>
                </c:pt>
                <c:pt idx="20">
                  <c:v>10.35</c:v>
                </c:pt>
                <c:pt idx="21">
                  <c:v>10.35</c:v>
                </c:pt>
                <c:pt idx="22">
                  <c:v>10.4</c:v>
                </c:pt>
                <c:pt idx="23">
                  <c:v>10.4</c:v>
                </c:pt>
                <c:pt idx="24">
                  <c:v>10.45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'd5L5x1-V15-Vp5-a70-I700-b70'!$H$4</c:f>
              <c:strCache>
                <c:ptCount val="1"/>
                <c:pt idx="0">
                  <c:v>Tbak3
(284EB3F00500003D)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2.9289324265868139E-2"/>
                  <c:y val="0.7683781725557832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бак3</a:t>
                    </a:r>
                    <a:r>
                      <a:rPr lang="en-US" baseline="0"/>
                      <a:t> = -9E-12x</a:t>
                    </a:r>
                    <a:r>
                      <a:rPr lang="en-US" baseline="30000"/>
                      <a:t>6</a:t>
                    </a:r>
                    <a:r>
                      <a:rPr lang="en-US" baseline="0"/>
                      <a:t> + 3E-09x</a:t>
                    </a:r>
                    <a:r>
                      <a:rPr lang="en-US" baseline="30000"/>
                      <a:t>5</a:t>
                    </a:r>
                    <a:r>
                      <a:rPr lang="en-US" baseline="0"/>
                      <a:t> - 4E-07x</a:t>
                    </a:r>
                    <a:r>
                      <a:rPr lang="en-US" baseline="30000"/>
                      <a:t>4</a:t>
                    </a:r>
                    <a:r>
                      <a:rPr lang="en-US" baseline="0"/>
                      <a:t> + 3E-05x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- 0,0007x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+ 0,01x + 12,104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'd5L5x1-V15-Vp5-a70-I700-b70'!$C$5:$C$29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'd5L5x1-V15-Vp5-a70-I700-b70'!$H$5:$H$29</c:f>
              <c:numCache>
                <c:formatCode>General</c:formatCode>
                <c:ptCount val="25"/>
                <c:pt idx="0">
                  <c:v>9.75</c:v>
                </c:pt>
                <c:pt idx="1">
                  <c:v>9.75</c:v>
                </c:pt>
                <c:pt idx="2">
                  <c:v>9.75</c:v>
                </c:pt>
                <c:pt idx="3">
                  <c:v>9.75</c:v>
                </c:pt>
                <c:pt idx="4">
                  <c:v>9.75</c:v>
                </c:pt>
                <c:pt idx="5">
                  <c:v>10</c:v>
                </c:pt>
                <c:pt idx="6">
                  <c:v>10</c:v>
                </c:pt>
                <c:pt idx="7">
                  <c:v>10.050000000000001</c:v>
                </c:pt>
                <c:pt idx="8">
                  <c:v>10.050000000000001</c:v>
                </c:pt>
                <c:pt idx="9">
                  <c:v>10.050000000000001</c:v>
                </c:pt>
                <c:pt idx="10">
                  <c:v>10.050000000000001</c:v>
                </c:pt>
                <c:pt idx="11">
                  <c:v>10.1</c:v>
                </c:pt>
                <c:pt idx="12">
                  <c:v>10.1</c:v>
                </c:pt>
                <c:pt idx="13">
                  <c:v>10.15</c:v>
                </c:pt>
                <c:pt idx="14">
                  <c:v>10.15</c:v>
                </c:pt>
                <c:pt idx="15">
                  <c:v>10.199999999999999</c:v>
                </c:pt>
                <c:pt idx="16">
                  <c:v>10.199999999999999</c:v>
                </c:pt>
                <c:pt idx="17">
                  <c:v>10.25</c:v>
                </c:pt>
                <c:pt idx="18">
                  <c:v>10.25</c:v>
                </c:pt>
                <c:pt idx="19">
                  <c:v>10.3</c:v>
                </c:pt>
                <c:pt idx="20">
                  <c:v>10.3</c:v>
                </c:pt>
                <c:pt idx="21">
                  <c:v>10.35</c:v>
                </c:pt>
                <c:pt idx="22">
                  <c:v>10.35</c:v>
                </c:pt>
                <c:pt idx="23">
                  <c:v>10.4</c:v>
                </c:pt>
                <c:pt idx="24">
                  <c:v>10.4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'd5L5x1-V15-Vp5-a70-I700-b70'!$Z$4</c:f>
              <c:strCache>
                <c:ptCount val="1"/>
                <c:pt idx="0">
                  <c:v>tбак. ср., °С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1971466323024367"/>
                  <c:y val="0.7115400528670037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бак.ср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+ 0,0042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+ 12,012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'd5L5x1-V15-Vp5-a70-I700-b70'!$C$5:$C$29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'd5L5x1-V15-Vp5-a70-I700-b70'!$Z$5:$Z$29</c:f>
              <c:numCache>
                <c:formatCode>0.00</c:formatCode>
                <c:ptCount val="25"/>
                <c:pt idx="0">
                  <c:v>9.9666666666666668</c:v>
                </c:pt>
                <c:pt idx="1">
                  <c:v>9.9833333333333325</c:v>
                </c:pt>
                <c:pt idx="2">
                  <c:v>9.9833333333333325</c:v>
                </c:pt>
                <c:pt idx="3">
                  <c:v>9.9833333333333325</c:v>
                </c:pt>
                <c:pt idx="4">
                  <c:v>9.9833333333333325</c:v>
                </c:pt>
                <c:pt idx="5">
                  <c:v>10.066666666666666</c:v>
                </c:pt>
                <c:pt idx="6">
                  <c:v>10.083333333333334</c:v>
                </c:pt>
                <c:pt idx="7">
                  <c:v>10.1</c:v>
                </c:pt>
                <c:pt idx="8">
                  <c:v>10.1</c:v>
                </c:pt>
                <c:pt idx="9">
                  <c:v>10.1</c:v>
                </c:pt>
                <c:pt idx="10">
                  <c:v>10.116666666666667</c:v>
                </c:pt>
                <c:pt idx="11">
                  <c:v>10.133333333333333</c:v>
                </c:pt>
                <c:pt idx="12">
                  <c:v>10.15</c:v>
                </c:pt>
                <c:pt idx="13">
                  <c:v>10.166666666666666</c:v>
                </c:pt>
                <c:pt idx="14">
                  <c:v>10.183333333333332</c:v>
                </c:pt>
                <c:pt idx="15">
                  <c:v>10.199999999999999</c:v>
                </c:pt>
                <c:pt idx="16">
                  <c:v>10.216666666666667</c:v>
                </c:pt>
                <c:pt idx="17">
                  <c:v>10.233333333333333</c:v>
                </c:pt>
                <c:pt idx="18">
                  <c:v>10.25</c:v>
                </c:pt>
                <c:pt idx="19">
                  <c:v>10.283333333333333</c:v>
                </c:pt>
                <c:pt idx="20">
                  <c:v>10.283333333333333</c:v>
                </c:pt>
                <c:pt idx="21">
                  <c:v>10.299999999999999</c:v>
                </c:pt>
                <c:pt idx="22">
                  <c:v>10.333333333333334</c:v>
                </c:pt>
                <c:pt idx="23">
                  <c:v>10.35</c:v>
                </c:pt>
                <c:pt idx="24">
                  <c:v>10.366666666666667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578800"/>
        <c:axId val="399581152"/>
      </c:scatterChart>
      <c:valAx>
        <c:axId val="399578800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75526867308063772"/>
              <c:y val="0.775577342880701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399581152"/>
        <c:crosses val="autoZero"/>
        <c:crossBetween val="midCat"/>
        <c:majorUnit val="10"/>
      </c:valAx>
      <c:valAx>
        <c:axId val="399581152"/>
        <c:scaling>
          <c:orientation val="minMax"/>
          <c:max val="10.5"/>
          <c:min val="9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5695572714660506E-2"/>
              <c:y val="5.013442056831526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39957880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77229091491134916"/>
          <c:y val="0.28701750878211413"/>
          <c:w val="0.21907117277003565"/>
          <c:h val="0.4422354686097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Приріст температури теплоносія 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на вході і виході СК та температура оточуючого середовища впродовж експерименту</a:t>
            </a:r>
            <a:endParaRPr lang="uk-UA" sz="1400" b="1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rich>
      </c:tx>
      <c:layout>
        <c:manualLayout>
          <c:xMode val="edge"/>
          <c:yMode val="edge"/>
          <c:x val="0.19876162115091664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044561096529594E-2"/>
          <c:y val="0.12959086413952969"/>
          <c:w val="0.75513572470107904"/>
          <c:h val="0.568059027053164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'd5L5x1-V15-Vp5-a70-I700-b70'!$V$4</c:f>
              <c:strCache>
                <c:ptCount val="1"/>
                <c:pt idx="0">
                  <c:v>Δtвх,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6310613929212847"/>
                  <c:y val="0.5401909531955911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</a:rPr>
                      <a:t>вх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+ 4E-05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+ 0,0116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+ 0,0268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'd5L5x1-V15-Vp5-a70-I700-b70'!$C$5:$C$29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'd5L5x1-V15-Vp5-a70-I700-b70'!$V$5:$V$29</c:f>
              <c:numCache>
                <c:formatCode>0.00</c:formatCode>
                <c:ptCount val="25"/>
                <c:pt idx="0">
                  <c:v>0</c:v>
                </c:pt>
                <c:pt idx="1">
                  <c:v>0.30000000000000071</c:v>
                </c:pt>
                <c:pt idx="2">
                  <c:v>0.44999999999999929</c:v>
                </c:pt>
                <c:pt idx="3">
                  <c:v>0.59999999999999964</c:v>
                </c:pt>
                <c:pt idx="4">
                  <c:v>0.75</c:v>
                </c:pt>
                <c:pt idx="5">
                  <c:v>0.90000000000000036</c:v>
                </c:pt>
                <c:pt idx="6">
                  <c:v>1.3000000000000007</c:v>
                </c:pt>
                <c:pt idx="7">
                  <c:v>1.5</c:v>
                </c:pt>
                <c:pt idx="8">
                  <c:v>1.6500000000000004</c:v>
                </c:pt>
                <c:pt idx="9">
                  <c:v>1.8499999999999996</c:v>
                </c:pt>
                <c:pt idx="10">
                  <c:v>2</c:v>
                </c:pt>
                <c:pt idx="11">
                  <c:v>2.3000000000000007</c:v>
                </c:pt>
                <c:pt idx="12">
                  <c:v>2.5</c:v>
                </c:pt>
                <c:pt idx="13">
                  <c:v>2.6999999999999993</c:v>
                </c:pt>
                <c:pt idx="14">
                  <c:v>2.8499999999999996</c:v>
                </c:pt>
                <c:pt idx="15">
                  <c:v>3</c:v>
                </c:pt>
                <c:pt idx="16">
                  <c:v>3.4000000000000004</c:v>
                </c:pt>
                <c:pt idx="17">
                  <c:v>3.5500000000000007</c:v>
                </c:pt>
                <c:pt idx="18">
                  <c:v>3.75</c:v>
                </c:pt>
                <c:pt idx="19">
                  <c:v>3.9000000000000004</c:v>
                </c:pt>
                <c:pt idx="20">
                  <c:v>4.25</c:v>
                </c:pt>
                <c:pt idx="21">
                  <c:v>4.4000000000000004</c:v>
                </c:pt>
                <c:pt idx="22">
                  <c:v>4.5500000000000007</c:v>
                </c:pt>
                <c:pt idx="23">
                  <c:v>4.6999999999999993</c:v>
                </c:pt>
                <c:pt idx="24">
                  <c:v>4.8000000000000007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'd5L5x1-V15-Vp5-a70-I700-b70'!$W$4</c:f>
              <c:strCache>
                <c:ptCount val="1"/>
                <c:pt idx="0">
                  <c:v>Δtвих,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-6.0659471541370066E-2"/>
                  <c:y val="0.4387796280164513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</a:rPr>
                      <a:t>вих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= -2E-09x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5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+ 1E-06x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- 0,0003x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+ 0,0213x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- 0,4783x + 2,4749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'd5L5x1-V15-Vp5-a70-I700-b70'!$C$5:$C$29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'd5L5x1-V15-Vp5-a70-I700-b70'!$W$5:$W$29</c:f>
              <c:numCache>
                <c:formatCode>0.00</c:formatCode>
                <c:ptCount val="25"/>
                <c:pt idx="0">
                  <c:v>0</c:v>
                </c:pt>
                <c:pt idx="1">
                  <c:v>0.15000000000000036</c:v>
                </c:pt>
                <c:pt idx="2">
                  <c:v>0.30000000000000071</c:v>
                </c:pt>
                <c:pt idx="3">
                  <c:v>1.0500000000000007</c:v>
                </c:pt>
                <c:pt idx="4">
                  <c:v>4.0999999999999996</c:v>
                </c:pt>
                <c:pt idx="5">
                  <c:v>7.1</c:v>
                </c:pt>
                <c:pt idx="6">
                  <c:v>9.2999999999999989</c:v>
                </c:pt>
                <c:pt idx="7">
                  <c:v>10.000000000000002</c:v>
                </c:pt>
                <c:pt idx="8">
                  <c:v>10.000000000000002</c:v>
                </c:pt>
                <c:pt idx="9">
                  <c:v>9.5000000000000018</c:v>
                </c:pt>
                <c:pt idx="10">
                  <c:v>10.6</c:v>
                </c:pt>
                <c:pt idx="11">
                  <c:v>12.6</c:v>
                </c:pt>
                <c:pt idx="12">
                  <c:v>13.1</c:v>
                </c:pt>
                <c:pt idx="13">
                  <c:v>12.250000000000002</c:v>
                </c:pt>
                <c:pt idx="14">
                  <c:v>13.15</c:v>
                </c:pt>
                <c:pt idx="15">
                  <c:v>13.450000000000001</c:v>
                </c:pt>
                <c:pt idx="16">
                  <c:v>13.450000000000001</c:v>
                </c:pt>
                <c:pt idx="17">
                  <c:v>13.299999999999999</c:v>
                </c:pt>
                <c:pt idx="18">
                  <c:v>13.250000000000002</c:v>
                </c:pt>
                <c:pt idx="19">
                  <c:v>13.250000000000002</c:v>
                </c:pt>
                <c:pt idx="20">
                  <c:v>13.000000000000002</c:v>
                </c:pt>
                <c:pt idx="21">
                  <c:v>12.6</c:v>
                </c:pt>
                <c:pt idx="22">
                  <c:v>12.000000000000002</c:v>
                </c:pt>
                <c:pt idx="23">
                  <c:v>11.250000000000002</c:v>
                </c:pt>
                <c:pt idx="24">
                  <c:v>10.9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'd5L5x1-V15-Vp5-a70-I700-b70'!$X$4</c:f>
              <c:strCache>
                <c:ptCount val="1"/>
                <c:pt idx="0">
                  <c:v>Δtпов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11732297478648651"/>
                  <c:y val="0.2936435622378908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Δt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пов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+ 5E-05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- 0,0038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+ 0,1605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+ 0,0059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'd5L5x1-V15-Vp5-a70-I700-b70'!$C$5:$C$29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'd5L5x1-V15-Vp5-a70-I700-b70'!$X$5:$X$29</c:f>
              <c:numCache>
                <c:formatCode>0.00</c:formatCode>
                <c:ptCount val="25"/>
                <c:pt idx="0">
                  <c:v>0</c:v>
                </c:pt>
                <c:pt idx="1">
                  <c:v>0.19999999999999929</c:v>
                </c:pt>
                <c:pt idx="2">
                  <c:v>0.94999999999999929</c:v>
                </c:pt>
                <c:pt idx="3">
                  <c:v>1.3999999999999986</c:v>
                </c:pt>
                <c:pt idx="4">
                  <c:v>1.5999999999999996</c:v>
                </c:pt>
                <c:pt idx="5">
                  <c:v>1.9499999999999993</c:v>
                </c:pt>
                <c:pt idx="6">
                  <c:v>2.0499999999999989</c:v>
                </c:pt>
                <c:pt idx="7">
                  <c:v>2.1999999999999993</c:v>
                </c:pt>
                <c:pt idx="8">
                  <c:v>2.5499999999999989</c:v>
                </c:pt>
                <c:pt idx="9">
                  <c:v>2.5</c:v>
                </c:pt>
                <c:pt idx="10">
                  <c:v>2.6999999999999993</c:v>
                </c:pt>
                <c:pt idx="11">
                  <c:v>3</c:v>
                </c:pt>
                <c:pt idx="12">
                  <c:v>3.1499999999999986</c:v>
                </c:pt>
                <c:pt idx="13">
                  <c:v>3.5499999999999989</c:v>
                </c:pt>
                <c:pt idx="14">
                  <c:v>3.6499999999999986</c:v>
                </c:pt>
                <c:pt idx="15">
                  <c:v>4.0500000000000007</c:v>
                </c:pt>
                <c:pt idx="16">
                  <c:v>4.1999999999999993</c:v>
                </c:pt>
                <c:pt idx="17">
                  <c:v>4.3499999999999979</c:v>
                </c:pt>
                <c:pt idx="18">
                  <c:v>4.3000000000000007</c:v>
                </c:pt>
                <c:pt idx="19">
                  <c:v>4.4499999999999993</c:v>
                </c:pt>
                <c:pt idx="20">
                  <c:v>4.6999999999999993</c:v>
                </c:pt>
                <c:pt idx="21">
                  <c:v>5.0500000000000007</c:v>
                </c:pt>
                <c:pt idx="22">
                  <c:v>5.1999999999999993</c:v>
                </c:pt>
                <c:pt idx="23">
                  <c:v>5.25</c:v>
                </c:pt>
                <c:pt idx="24">
                  <c:v>5.0500000000000007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'd5L5x1-V15-Vp5-a70-I700-b70'!$Y$4</c:f>
              <c:strCache>
                <c:ptCount val="1"/>
                <c:pt idx="0">
                  <c:v>Δtбак. ср.,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5623934556867033"/>
                  <c:y val="0.1660566210990330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</a:rPr>
                      <a:t>бак.ср.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-2E-06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+ 0,0042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+ 0,0454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'd5L5x1-V15-Vp5-a70-I700-b70'!$C$5:$C$29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'd5L5x1-V15-Vp5-a70-I700-b70'!$Y$5:$Y$29</c:f>
              <c:numCache>
                <c:formatCode>0.00</c:formatCode>
                <c:ptCount val="25"/>
                <c:pt idx="0">
                  <c:v>0</c:v>
                </c:pt>
                <c:pt idx="1">
                  <c:v>1.6666666666665719E-2</c:v>
                </c:pt>
                <c:pt idx="2">
                  <c:v>1.6666666666665719E-2</c:v>
                </c:pt>
                <c:pt idx="3">
                  <c:v>1.6666666666665719E-2</c:v>
                </c:pt>
                <c:pt idx="4">
                  <c:v>1.6666666666665719E-2</c:v>
                </c:pt>
                <c:pt idx="5">
                  <c:v>9.9999999999999645E-2</c:v>
                </c:pt>
                <c:pt idx="6">
                  <c:v>0.11666666666666714</c:v>
                </c:pt>
                <c:pt idx="7">
                  <c:v>0.13333333333333286</c:v>
                </c:pt>
                <c:pt idx="8">
                  <c:v>0.13333333333333286</c:v>
                </c:pt>
                <c:pt idx="9">
                  <c:v>0.13333333333333286</c:v>
                </c:pt>
                <c:pt idx="10">
                  <c:v>0.15000000000000036</c:v>
                </c:pt>
                <c:pt idx="11">
                  <c:v>0.16666666666666607</c:v>
                </c:pt>
                <c:pt idx="12">
                  <c:v>0.18333333333333357</c:v>
                </c:pt>
                <c:pt idx="13">
                  <c:v>0.19999999999999929</c:v>
                </c:pt>
                <c:pt idx="14">
                  <c:v>0.21666666666666501</c:v>
                </c:pt>
                <c:pt idx="15">
                  <c:v>0.2333333333333325</c:v>
                </c:pt>
                <c:pt idx="16">
                  <c:v>0.25</c:v>
                </c:pt>
                <c:pt idx="17">
                  <c:v>0.26666666666666572</c:v>
                </c:pt>
                <c:pt idx="18">
                  <c:v>0.28333333333333321</c:v>
                </c:pt>
                <c:pt idx="19">
                  <c:v>0.31666666666666643</c:v>
                </c:pt>
                <c:pt idx="20">
                  <c:v>0.31666666666666643</c:v>
                </c:pt>
                <c:pt idx="21">
                  <c:v>0.33333333333333215</c:v>
                </c:pt>
                <c:pt idx="22">
                  <c:v>0.36666666666666714</c:v>
                </c:pt>
                <c:pt idx="23">
                  <c:v>0.38333333333333286</c:v>
                </c:pt>
                <c:pt idx="24">
                  <c:v>0.40000000000000036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574880"/>
        <c:axId val="399576056"/>
      </c:scatterChart>
      <c:valAx>
        <c:axId val="399574880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4111542723826205"/>
              <c:y val="0.7064206478396853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399576056"/>
        <c:crosses val="autoZero"/>
        <c:crossBetween val="midCat"/>
        <c:majorUnit val="10"/>
      </c:valAx>
      <c:valAx>
        <c:axId val="399576056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840653251676872E-2"/>
              <c:y val="0.1022313978991389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39957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80931175269757949"/>
          <c:y val="0.28185549993202458"/>
          <c:w val="0.18816527200706168"/>
          <c:h val="0.217476376040735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</a:t>
            </a:r>
            <a:r>
              <a:rPr lang="el-GR" b="1">
                <a:latin typeface="Times New Roman" panose="02020603050405020304" pitchFamily="18" charset="0"/>
                <a:cs typeface="Times New Roman" panose="02020603050405020304" pitchFamily="18" charset="0"/>
              </a:rPr>
              <a:t>η</a:t>
            </a:r>
            <a:r>
              <a:rPr lang="uk-UA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ск</a:t>
            </a: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 сонячного колектора впродовж</a:t>
            </a:r>
            <a:r>
              <a:rPr lang="uk-UA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експерименту</a:t>
            </a:r>
            <a:endParaRPr lang="uk-UA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5346795596440419"/>
          <c:y val="2.574921601747216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913212268876111"/>
          <c:y val="0.10141733685478768"/>
          <c:w val="0.82494681260939273"/>
          <c:h val="0.715261977259067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'd5L5x1-V15-Vp5-a70-I700-b70'!$Q$4</c:f>
              <c:strCache>
                <c:ptCount val="1"/>
                <c:pt idx="0">
                  <c:v>ηск (за соняч-ним колек-тором)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0452553569585777"/>
                  <c:y val="0.7854227600837789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4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l-GR" sz="1400" b="0" i="0" baseline="0">
                        <a:effectLst/>
                      </a:rPr>
                      <a:t>η</a:t>
                    </a:r>
                    <a:r>
                      <a:rPr lang="uk-UA" sz="1400" b="0" i="0" baseline="-25000">
                        <a:effectLst/>
                      </a:rPr>
                      <a:t>ск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1E-07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- 9E-05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+ 0,0129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- 0,0089</a:t>
                    </a:r>
                    <a:endParaRPr lang="en-US" sz="1400" b="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'd5L5x1-V15-Vp5-a70-I700-b70'!$C$5:$C$29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'd5L5x1-V15-Vp5-a70-I700-b70'!$Q$5:$Q$29</c:f>
              <c:numCache>
                <c:formatCode>0.00</c:formatCode>
                <c:ptCount val="25"/>
                <c:pt idx="0">
                  <c:v>5.3051447703493012E-3</c:v>
                </c:pt>
                <c:pt idx="1">
                  <c:v>3.0315112973424503E-3</c:v>
                </c:pt>
                <c:pt idx="2">
                  <c:v>3.0315112973424777E-3</c:v>
                </c:pt>
                <c:pt idx="3">
                  <c:v>1.2126045189369855E-2</c:v>
                </c:pt>
                <c:pt idx="4">
                  <c:v>5.6082959000835521E-2</c:v>
                </c:pt>
                <c:pt idx="5">
                  <c:v>9.9281994987965583E-2</c:v>
                </c:pt>
                <c:pt idx="6">
                  <c:v>0.12656559666404774</c:v>
                </c:pt>
                <c:pt idx="7">
                  <c:v>0.13414437490740394</c:v>
                </c:pt>
                <c:pt idx="8">
                  <c:v>0.13187074143439709</c:v>
                </c:pt>
                <c:pt idx="9">
                  <c:v>0.12126045189369847</c:v>
                </c:pt>
                <c:pt idx="10">
                  <c:v>0.13566013055607512</c:v>
                </c:pt>
                <c:pt idx="11">
                  <c:v>0.16142797658348604</c:v>
                </c:pt>
                <c:pt idx="12">
                  <c:v>0.16597524352949974</c:v>
                </c:pt>
                <c:pt idx="13">
                  <c:v>0.15005980921845186</c:v>
                </c:pt>
                <c:pt idx="14">
                  <c:v>0.16142797658348607</c:v>
                </c:pt>
                <c:pt idx="15">
                  <c:v>0.16370161005649292</c:v>
                </c:pt>
                <c:pt idx="16">
                  <c:v>0.15763858746180801</c:v>
                </c:pt>
                <c:pt idx="17">
                  <c:v>0.15309132051579427</c:v>
                </c:pt>
                <c:pt idx="18">
                  <c:v>0.14930193139411624</c:v>
                </c:pt>
                <c:pt idx="19">
                  <c:v>0.14702829792110939</c:v>
                </c:pt>
                <c:pt idx="20">
                  <c:v>0.137933764029082</c:v>
                </c:pt>
                <c:pt idx="21">
                  <c:v>0.12959710796139021</c:v>
                </c:pt>
                <c:pt idx="22">
                  <c:v>0.118228940596356</c:v>
                </c:pt>
                <c:pt idx="23">
                  <c:v>0.10458713975831493</c:v>
                </c:pt>
                <c:pt idx="24">
                  <c:v>9.7766239339294361E-2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556848"/>
        <c:axId val="399558024"/>
      </c:scatterChart>
      <c:valAx>
        <c:axId val="399556848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307517974009258"/>
              <c:y val="0.831250789456770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399558024"/>
        <c:crosses val="autoZero"/>
        <c:crossBetween val="midCat"/>
        <c:majorUnit val="10"/>
      </c:valAx>
      <c:valAx>
        <c:axId val="399558024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ск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6096496860861493E-2"/>
              <c:y val="6.2381555444024586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39955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Миттєва потужність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ск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Вт/м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</a:p>
        </c:rich>
      </c:tx>
      <c:layout>
        <c:manualLayout>
          <c:xMode val="edge"/>
          <c:yMode val="edge"/>
          <c:x val="0.38236451469190358"/>
          <c:y val="3.898738589223376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73671508897137"/>
          <c:y val="0.10906787034652685"/>
          <c:w val="0.82330500918219474"/>
          <c:h val="0.731240506443990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'd5L5x1-V15-Vp5-a70-I700-b70'!$M$4</c:f>
              <c:strCache>
                <c:ptCount val="1"/>
                <c:pt idx="0">
                  <c:v>Миттєва потуж-ність СК Qск,  Вт/м2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940667440630964"/>
                  <c:y val="0.7932604969376723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Q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ск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4E-05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- 0,0257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+ 3,8705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- 2,6813</a:t>
                    </a:r>
                    <a:endParaRPr lang="en-US" sz="1400" b="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'd5L5x1-V15-Vp5-a70-I700-b70'!$C$5:$C$29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'd5L5x1-V15-Vp5-a70-I700-b70'!$M$5:$M$29</c:f>
              <c:numCache>
                <c:formatCode>0</c:formatCode>
                <c:ptCount val="25"/>
                <c:pt idx="0">
                  <c:v>0</c:v>
                </c:pt>
                <c:pt idx="1">
                  <c:v>5.8152777777774451</c:v>
                </c:pt>
                <c:pt idx="2">
                  <c:v>5.8152777777774451</c:v>
                </c:pt>
                <c:pt idx="3">
                  <c:v>5.8152777777774443</c:v>
                </c:pt>
                <c:pt idx="4">
                  <c:v>5.8152777777774451</c:v>
                </c:pt>
                <c:pt idx="5">
                  <c:v>34.891666666666538</c:v>
                </c:pt>
                <c:pt idx="6">
                  <c:v>40.706944444444602</c:v>
                </c:pt>
                <c:pt idx="7">
                  <c:v>46.522222222222048</c:v>
                </c:pt>
                <c:pt idx="8">
                  <c:v>46.522222222222041</c:v>
                </c:pt>
                <c:pt idx="9">
                  <c:v>46.522222222222041</c:v>
                </c:pt>
                <c:pt idx="10">
                  <c:v>52.337500000000112</c:v>
                </c:pt>
                <c:pt idx="11">
                  <c:v>58.152777777777558</c:v>
                </c:pt>
                <c:pt idx="12">
                  <c:v>63.968055555555615</c:v>
                </c:pt>
                <c:pt idx="13">
                  <c:v>69.783333333333076</c:v>
                </c:pt>
                <c:pt idx="14">
                  <c:v>75.598611111110529</c:v>
                </c:pt>
                <c:pt idx="15">
                  <c:v>81.413888888888593</c:v>
                </c:pt>
                <c:pt idx="16">
                  <c:v>87.229166666666657</c:v>
                </c:pt>
                <c:pt idx="17">
                  <c:v>93.044444444444082</c:v>
                </c:pt>
                <c:pt idx="18">
                  <c:v>98.85972222222216</c:v>
                </c:pt>
                <c:pt idx="19">
                  <c:v>110.49027777777769</c:v>
                </c:pt>
                <c:pt idx="20">
                  <c:v>110.49027777777768</c:v>
                </c:pt>
                <c:pt idx="21">
                  <c:v>116.30555555555512</c:v>
                </c:pt>
                <c:pt idx="22">
                  <c:v>127.93611111111126</c:v>
                </c:pt>
                <c:pt idx="23">
                  <c:v>133.7513888888887</c:v>
                </c:pt>
                <c:pt idx="24">
                  <c:v>139.56666666666678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552536"/>
        <c:axId val="399558416"/>
      </c:scatterChart>
      <c:valAx>
        <c:axId val="399552536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5042312850299149"/>
              <c:y val="0.8536886896368656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399558416"/>
        <c:crosses val="autoZero"/>
        <c:crossBetween val="midCat"/>
        <c:majorUnit val="10"/>
      </c:valAx>
      <c:valAx>
        <c:axId val="399558416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ск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Вт/м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7.9907385474749636E-3"/>
              <c:y val="4.396751516416549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399552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Питома теплова потужність ССТ </a:t>
            </a:r>
            <a:r>
              <a:rPr lang="en-US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uk-UA" sz="1400" b="1" i="0" baseline="-25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 Дж/м</a:t>
            </a:r>
            <a:r>
              <a:rPr lang="uk-UA" sz="1400" b="1" i="0" baseline="30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 що 5 хвилин</a:t>
            </a:r>
            <a:endParaRPr lang="uk-UA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932669533536873"/>
          <c:y val="2.082658889760712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17594025864589"/>
          <c:y val="0.11442927587260812"/>
          <c:w val="0.80821608698092473"/>
          <c:h val="0.67620876436636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'd5L5x1-V15-Vp5-a70-I700-b70'!$N$4</c:f>
              <c:strCache>
                <c:ptCount val="1"/>
                <c:pt idx="0">
                  <c:v>Накопичення тепла ССТ Qсст, кДж/м2, що 5 хв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'd5L5x1-V15-Vp5-a70-I700-b70'!$C$5:$C$29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'd5L5x1-V15-Vp5-a70-I700-b70'!$N$5:$N$29</c:f>
              <c:numCache>
                <c:formatCode>0.00</c:formatCode>
                <c:ptCount val="25"/>
                <c:pt idx="0">
                  <c:v>0</c:v>
                </c:pt>
                <c:pt idx="1">
                  <c:v>5.2337499999997021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26.168750000000188</c:v>
                </c:pt>
                <c:pt idx="6">
                  <c:v>5.2337500000002608</c:v>
                </c:pt>
                <c:pt idx="7">
                  <c:v>5.2337499999997021</c:v>
                </c:pt>
                <c:pt idx="8">
                  <c:v>0</c:v>
                </c:pt>
                <c:pt idx="9">
                  <c:v>0</c:v>
                </c:pt>
                <c:pt idx="10">
                  <c:v>5.2337500000002608</c:v>
                </c:pt>
                <c:pt idx="11">
                  <c:v>5.2337499999997021</c:v>
                </c:pt>
                <c:pt idx="12">
                  <c:v>5.2337500000002608</c:v>
                </c:pt>
                <c:pt idx="13">
                  <c:v>5.2337499999997021</c:v>
                </c:pt>
                <c:pt idx="14">
                  <c:v>5.2337499999997021</c:v>
                </c:pt>
                <c:pt idx="15">
                  <c:v>5.2337500000002608</c:v>
                </c:pt>
                <c:pt idx="16">
                  <c:v>5.2337500000002608</c:v>
                </c:pt>
                <c:pt idx="17">
                  <c:v>5.2337499999997021</c:v>
                </c:pt>
                <c:pt idx="18">
                  <c:v>5.2337500000002608</c:v>
                </c:pt>
                <c:pt idx="19">
                  <c:v>10.467499999999962</c:v>
                </c:pt>
                <c:pt idx="20">
                  <c:v>0</c:v>
                </c:pt>
                <c:pt idx="21">
                  <c:v>5.2337499999997021</c:v>
                </c:pt>
                <c:pt idx="22">
                  <c:v>10.467500000000522</c:v>
                </c:pt>
                <c:pt idx="23">
                  <c:v>5.2337499999997021</c:v>
                </c:pt>
                <c:pt idx="24">
                  <c:v>5.2337500000002608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551360"/>
        <c:axId val="399554888"/>
      </c:barChart>
      <c:catAx>
        <c:axId val="39955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395414408152164"/>
              <c:y val="0.7960795852560690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399554888"/>
        <c:crosses val="autoZero"/>
        <c:auto val="1"/>
        <c:lblAlgn val="ctr"/>
        <c:lblOffset val="100"/>
        <c:noMultiLvlLbl val="0"/>
      </c:catAx>
      <c:valAx>
        <c:axId val="399554888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Дж/м</a:t>
                </a:r>
                <a:r>
                  <a:rPr lang="uk-UA" sz="1400" b="0" i="0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8.5851275946937991E-3"/>
              <c:y val="3.8337430292255836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39955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ККД ССТ </a:t>
            </a:r>
            <a:r>
              <a:rPr lang="el-GR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η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 в цілому (що 5 хвилин)</a:t>
            </a:r>
          </a:p>
        </c:rich>
      </c:tx>
      <c:layout>
        <c:manualLayout>
          <c:xMode val="edge"/>
          <c:yMode val="edge"/>
          <c:x val="0.38457240904941487"/>
          <c:y val="3.504179723031842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4340443351794091E-2"/>
          <c:y val="0.11053502662164884"/>
          <c:w val="0.8949297755084048"/>
          <c:h val="0.727625214642504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'd5L5x1-V15-Vp5-a70-I700-b70'!$R$4</c:f>
              <c:strCache>
                <c:ptCount val="1"/>
                <c:pt idx="0">
                  <c:v>ηсст в цілому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invertIfNegative val="0"/>
          <c:cat>
            <c:numRef>
              <c:f>'d5L5x1-V15-Vp5-a70-I700-b70'!$C$5:$C$29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'd5L5x1-V15-Vp5-a70-I700-b70'!$R$5:$R$29</c:f>
              <c:numCache>
                <c:formatCode>0.00</c:formatCode>
                <c:ptCount val="25"/>
                <c:pt idx="0" formatCode="General">
                  <c:v>0</c:v>
                </c:pt>
                <c:pt idx="1">
                  <c:v>2.4922619047617629E-2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0.12461309523809613</c:v>
                </c:pt>
                <c:pt idx="6">
                  <c:v>2.492261904762029E-2</c:v>
                </c:pt>
                <c:pt idx="7">
                  <c:v>2.4922619047617629E-2</c:v>
                </c:pt>
                <c:pt idx="8">
                  <c:v>0</c:v>
                </c:pt>
                <c:pt idx="9">
                  <c:v>0</c:v>
                </c:pt>
                <c:pt idx="10">
                  <c:v>2.492261904762029E-2</c:v>
                </c:pt>
                <c:pt idx="11">
                  <c:v>2.4922619047617629E-2</c:v>
                </c:pt>
                <c:pt idx="12">
                  <c:v>2.492261904762029E-2</c:v>
                </c:pt>
                <c:pt idx="13">
                  <c:v>2.4922619047617629E-2</c:v>
                </c:pt>
                <c:pt idx="14">
                  <c:v>2.4922619047617629E-2</c:v>
                </c:pt>
                <c:pt idx="15">
                  <c:v>2.492261904762029E-2</c:v>
                </c:pt>
                <c:pt idx="16">
                  <c:v>2.492261904762029E-2</c:v>
                </c:pt>
                <c:pt idx="17">
                  <c:v>2.4922619047617629E-2</c:v>
                </c:pt>
                <c:pt idx="18">
                  <c:v>2.492261904762029E-2</c:v>
                </c:pt>
                <c:pt idx="19">
                  <c:v>4.9845238095237915E-2</c:v>
                </c:pt>
                <c:pt idx="20">
                  <c:v>0</c:v>
                </c:pt>
                <c:pt idx="21">
                  <c:v>2.4922619047617629E-2</c:v>
                </c:pt>
                <c:pt idx="22">
                  <c:v>4.9845238095240579E-2</c:v>
                </c:pt>
                <c:pt idx="23">
                  <c:v>2.4922619047617629E-2</c:v>
                </c:pt>
                <c:pt idx="24">
                  <c:v>2.492261904762029E-2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9552928"/>
        <c:axId val="399559984"/>
      </c:barChart>
      <c:catAx>
        <c:axId val="39955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5466312780149742"/>
              <c:y val="0.8537004965634207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399559984"/>
        <c:crosses val="autoZero"/>
        <c:auto val="1"/>
        <c:lblAlgn val="ctr"/>
        <c:lblOffset val="100"/>
        <c:noMultiLvlLbl val="1"/>
      </c:catAx>
      <c:valAx>
        <c:axId val="399559984"/>
        <c:scaling>
          <c:orientation val="minMax"/>
          <c:max val="0.14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478590528882705E-2"/>
              <c:y val="4.33258252527194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39955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Накопичення тепла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кДж/м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баком акумулятором</a:t>
            </a:r>
            <a:r>
              <a:rPr lang="uk-UA" sz="1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впродовж експерименту</a:t>
            </a:r>
            <a:endParaRPr lang="uk-UA" sz="14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4154406236031256"/>
          <c:y val="9.096501139703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615420613312418"/>
          <c:y val="0.15199416687666148"/>
          <c:w val="0.83046697688115267"/>
          <c:h val="0.665710834949904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'd5L5x1-V15-Vp5-a70-I700-b70'!$P$4</c:f>
              <c:strCache>
                <c:ptCount val="1"/>
                <c:pt idx="0">
                  <c:v>Q, кДж/м2, кількість ви-промінюван-ня, що надхо-дила з нако-пиченням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53432509696954433"/>
                  <c:y val="0.7104592014195463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Q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сст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-3E-14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- 9E-13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+ 90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- 90</a:t>
                    </a:r>
                    <a:endParaRPr lang="en-US" sz="1400" b="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cat>
            <c:numRef>
              <c:f>'d5L5x1-V15-Vp5-a70-I700-b70'!$C$5:$C$29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'd5L5x1-V15-Vp5-a70-I700-b70'!$P$5:$P$29</c:f>
              <c:numCache>
                <c:formatCode>0</c:formatCode>
                <c:ptCount val="25"/>
                <c:pt idx="0">
                  <c:v>0</c:v>
                </c:pt>
                <c:pt idx="1">
                  <c:v>210</c:v>
                </c:pt>
                <c:pt idx="2">
                  <c:v>420</c:v>
                </c:pt>
                <c:pt idx="3">
                  <c:v>630</c:v>
                </c:pt>
                <c:pt idx="4">
                  <c:v>840</c:v>
                </c:pt>
                <c:pt idx="5">
                  <c:v>1050</c:v>
                </c:pt>
                <c:pt idx="6">
                  <c:v>1260</c:v>
                </c:pt>
                <c:pt idx="7">
                  <c:v>1470</c:v>
                </c:pt>
                <c:pt idx="8">
                  <c:v>1680</c:v>
                </c:pt>
                <c:pt idx="9">
                  <c:v>1890</c:v>
                </c:pt>
                <c:pt idx="10">
                  <c:v>2100</c:v>
                </c:pt>
                <c:pt idx="11">
                  <c:v>2310</c:v>
                </c:pt>
                <c:pt idx="12">
                  <c:v>2520</c:v>
                </c:pt>
                <c:pt idx="13">
                  <c:v>2730</c:v>
                </c:pt>
                <c:pt idx="14">
                  <c:v>2940</c:v>
                </c:pt>
                <c:pt idx="15">
                  <c:v>3150</c:v>
                </c:pt>
                <c:pt idx="16">
                  <c:v>3360</c:v>
                </c:pt>
                <c:pt idx="17">
                  <c:v>3570</c:v>
                </c:pt>
                <c:pt idx="18">
                  <c:v>3780</c:v>
                </c:pt>
                <c:pt idx="19">
                  <c:v>3990</c:v>
                </c:pt>
                <c:pt idx="20">
                  <c:v>4200</c:v>
                </c:pt>
                <c:pt idx="21">
                  <c:v>4410</c:v>
                </c:pt>
                <c:pt idx="22">
                  <c:v>4620</c:v>
                </c:pt>
                <c:pt idx="23">
                  <c:v>4830</c:v>
                </c:pt>
                <c:pt idx="24">
                  <c:v>5040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551752"/>
        <c:axId val="399553320"/>
      </c:barChart>
      <c:catAx>
        <c:axId val="399551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579942695179908"/>
              <c:y val="0.853213786570542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399553320"/>
        <c:crosses val="autoZero"/>
        <c:auto val="1"/>
        <c:lblAlgn val="ctr"/>
        <c:lblOffset val="100"/>
        <c:noMultiLvlLbl val="0"/>
      </c:catAx>
      <c:valAx>
        <c:axId val="399553320"/>
        <c:scaling>
          <c:orientation val="minMax"/>
          <c:max val="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кДж/м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5210782222892647E-3"/>
              <c:y val="7.942541381529053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22225"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399551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ККД ССТ </a:t>
            </a:r>
            <a:r>
              <a:rPr lang="el-GR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η</a:t>
            </a:r>
            <a:r>
              <a:rPr lang="uk-UA" sz="1400" b="1" i="0" u="none" strike="noStrike" baseline="-25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в цілому (за накопиченням теплової енергї в баку акумуляторі)</a:t>
            </a:r>
            <a:endParaRPr lang="uk-UA" sz="14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6636324263228425"/>
          <c:y val="5.527721204632060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8965930538873801E-2"/>
          <c:y val="0.15623852062542198"/>
          <c:w val="0.87689225720062847"/>
          <c:h val="0.683268336273649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'd5L5x1-V15-Vp5-a70-I700-b70'!$S$4</c:f>
              <c:strCache>
                <c:ptCount val="1"/>
                <c:pt idx="0">
                  <c:v>ηсст       (за накопи-ченням)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invertIfNegative val="0"/>
          <c:cat>
            <c:numRef>
              <c:f>'d5L5x1-V15-Vp5-a70-I700-b70'!$C$5:$C$29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'd5L5x1-V15-Vp5-a70-I700-b70'!$S$5:$S$29</c:f>
              <c:numCache>
                <c:formatCode>0.00</c:formatCode>
                <c:ptCount val="25"/>
                <c:pt idx="0" formatCode="General">
                  <c:v>0</c:v>
                </c:pt>
                <c:pt idx="1">
                  <c:v>2.4922619047617629E-2</c:v>
                </c:pt>
                <c:pt idx="2">
                  <c:v>1.2461309523808814E-2</c:v>
                </c:pt>
                <c:pt idx="3">
                  <c:v>8.3075396825392101E-3</c:v>
                </c:pt>
                <c:pt idx="4">
                  <c:v>6.2306547619044072E-3</c:v>
                </c:pt>
                <c:pt idx="5">
                  <c:v>2.9907142857142757E-2</c:v>
                </c:pt>
                <c:pt idx="6">
                  <c:v>2.9076388888889009E-2</c:v>
                </c:pt>
                <c:pt idx="7">
                  <c:v>2.8482993197278809E-2</c:v>
                </c:pt>
                <c:pt idx="8">
                  <c:v>2.4922619047618957E-2</c:v>
                </c:pt>
                <c:pt idx="9">
                  <c:v>2.2153439153439074E-2</c:v>
                </c:pt>
                <c:pt idx="10">
                  <c:v>2.2430357142857196E-2</c:v>
                </c:pt>
                <c:pt idx="11">
                  <c:v>2.2656926406926327E-2</c:v>
                </c:pt>
                <c:pt idx="12">
                  <c:v>2.2845734126984159E-2</c:v>
                </c:pt>
                <c:pt idx="13">
                  <c:v>2.3005494505494429E-2</c:v>
                </c:pt>
                <c:pt idx="14">
                  <c:v>2.3142431972788938E-2</c:v>
                </c:pt>
                <c:pt idx="15">
                  <c:v>2.3261111111111028E-2</c:v>
                </c:pt>
                <c:pt idx="16">
                  <c:v>2.336495535714286E-2</c:v>
                </c:pt>
                <c:pt idx="17">
                  <c:v>2.3456582633053138E-2</c:v>
                </c:pt>
                <c:pt idx="18">
                  <c:v>2.3538029100529091E-2</c:v>
                </c:pt>
                <c:pt idx="19">
                  <c:v>2.4922619047619034E-2</c:v>
                </c:pt>
                <c:pt idx="20">
                  <c:v>2.367648809523808E-2</c:v>
                </c:pt>
                <c:pt idx="21">
                  <c:v>2.3735827664399009E-2</c:v>
                </c:pt>
                <c:pt idx="22">
                  <c:v>2.4922619047619082E-2</c:v>
                </c:pt>
                <c:pt idx="23">
                  <c:v>2.4922619047619016E-2</c:v>
                </c:pt>
                <c:pt idx="24">
                  <c:v>2.4922619047619068E-2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9553712"/>
        <c:axId val="399559200"/>
      </c:barChart>
      <c:catAx>
        <c:axId val="39955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482279775662703"/>
              <c:y val="0.8462302854078270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399559200"/>
        <c:crosses val="autoZero"/>
        <c:auto val="1"/>
        <c:lblAlgn val="ctr"/>
        <c:lblOffset val="100"/>
        <c:noMultiLvlLbl val="0"/>
      </c:catAx>
      <c:valAx>
        <c:axId val="399559200"/>
        <c:scaling>
          <c:orientation val="minMax"/>
          <c:max val="4.0000000000000008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75159219596879E-2"/>
              <c:y val="0.1082357560589422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39955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коефіцієнта тепловтрат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K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к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Вт/(м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К),</a:t>
            </a:r>
            <a:r>
              <a:rPr lang="uk-UA" sz="1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сонячного колектора впродовж експерименту</a:t>
            </a:r>
            <a:endParaRPr lang="uk-UA" sz="14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5416202339624843"/>
          <c:y val="3.651767875639413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0863599677159"/>
          <c:y val="0.1459162622607946"/>
          <c:w val="0.83319468469593538"/>
          <c:h val="0.692799802903981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'd5L5x1-V15-Vp5-a70-I700-b70'!$AC$4</c:f>
              <c:strCache>
                <c:ptCount val="1"/>
                <c:pt idx="0">
                  <c:v>Kк', Вт/(м2К)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8.3892150574769356E-2"/>
                  <c:y val="0.745303294234095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uk-UA"/>
                </a:p>
              </c:txPr>
            </c:trendlineLbl>
          </c:trendline>
          <c:xVal>
            <c:numRef>
              <c:f>'d5L5x1-V15-Vp5-a70-I700-b70'!$C$5:$C$29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'd5L5x1-V15-Vp5-a70-I700-b70'!$AC$5:$AC$29</c:f>
              <c:numCache>
                <c:formatCode>0.000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550576"/>
        <c:axId val="399550184"/>
      </c:scatterChart>
      <c:valAx>
        <c:axId val="399550576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569667849136763"/>
              <c:y val="0.8536602096707345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399550184"/>
        <c:crosses val="autoZero"/>
        <c:crossBetween val="midCat"/>
        <c:majorUnit val="10"/>
      </c:valAx>
      <c:valAx>
        <c:axId val="399550184"/>
        <c:scaling>
          <c:orientation val="minMax"/>
          <c:max val="1.0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Вт/(м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К)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6.7319189029117453E-3"/>
              <c:y val="7.0038796852792573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39955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розрахункової інтенсивності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I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ск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Вт/м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сонячного колектора впродовж експерименту</a:t>
            </a:r>
          </a:p>
        </c:rich>
      </c:tx>
      <c:layout>
        <c:manualLayout>
          <c:xMode val="edge"/>
          <c:yMode val="edge"/>
          <c:x val="0.17783594312008602"/>
          <c:y val="4.39585492801874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11799330796509"/>
          <c:y val="0.15820194802586102"/>
          <c:w val="0.85104536239641304"/>
          <c:h val="0.679288014233619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'd5L5x1-V15-Vp5-a70-I700-b70'!$AD$4</c:f>
              <c:strCache>
                <c:ptCount val="1"/>
                <c:pt idx="0">
                  <c:v>I', Вт/м2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0.27297725370965614"/>
                  <c:y val="0.743816266647714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uk-UA"/>
                </a:p>
              </c:txPr>
            </c:trendlineLbl>
          </c:trendline>
          <c:xVal>
            <c:numRef>
              <c:f>'d5L5x1-V15-Vp5-a70-I700-b70'!$C$5:$C$29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'd5L5x1-V15-Vp5-a70-I700-b70'!$AD$5:$AD$29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17.9814814814812</c:v>
                </c:pt>
                <c:pt idx="6">
                  <c:v>36.237654320988021</c:v>
                </c:pt>
                <c:pt idx="7">
                  <c:v>50.049382716048996</c:v>
                </c:pt>
                <c:pt idx="8">
                  <c:v>46.493827160493439</c:v>
                </c:pt>
                <c:pt idx="9">
                  <c:v>50.938271604937846</c:v>
                </c:pt>
                <c:pt idx="10">
                  <c:v>62.97222222222247</c:v>
                </c:pt>
                <c:pt idx="11">
                  <c:v>75.895061728394566</c:v>
                </c:pt>
                <c:pt idx="12">
                  <c:v>89.70679012345694</c:v>
                </c:pt>
                <c:pt idx="13">
                  <c:v>99.074074074073494</c:v>
                </c:pt>
                <c:pt idx="14">
                  <c:v>112.88580246913452</c:v>
                </c:pt>
                <c:pt idx="15">
                  <c:v>121.36419753086351</c:v>
                </c:pt>
                <c:pt idx="16">
                  <c:v>138.73148148148147</c:v>
                </c:pt>
                <c:pt idx="17">
                  <c:v>151.65432098765356</c:v>
                </c:pt>
                <c:pt idx="18">
                  <c:v>169.02160493827145</c:v>
                </c:pt>
                <c:pt idx="19">
                  <c:v>194.86728395061709</c:v>
                </c:pt>
                <c:pt idx="20">
                  <c:v>196.64506172839484</c:v>
                </c:pt>
                <c:pt idx="21">
                  <c:v>206.01234567901133</c:v>
                </c:pt>
                <c:pt idx="22">
                  <c:v>231.85802469135837</c:v>
                </c:pt>
                <c:pt idx="23">
                  <c:v>246.55864197530818</c:v>
                </c:pt>
                <c:pt idx="24">
                  <c:v>264.81481481481507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559592"/>
        <c:axId val="399554104"/>
      </c:scatterChart>
      <c:valAx>
        <c:axId val="399559592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5032484334022937"/>
              <c:y val="0.856041866076183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399554104"/>
        <c:crosses val="autoZero"/>
        <c:crossBetween val="midCat"/>
        <c:majorUnit val="10"/>
      </c:valAx>
      <c:valAx>
        <c:axId val="399554104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ск</a:t>
                </a: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Вт/м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2674810295951528E-3"/>
              <c:y val="8.2811907251845354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399559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7.xml"/><Relationship Id="rId3" Type="http://schemas.openxmlformats.org/officeDocument/2006/relationships/chart" Target="../charts/chart102.xml"/><Relationship Id="rId7" Type="http://schemas.openxmlformats.org/officeDocument/2006/relationships/chart" Target="../charts/chart106.xml"/><Relationship Id="rId2" Type="http://schemas.openxmlformats.org/officeDocument/2006/relationships/chart" Target="../charts/chart101.xml"/><Relationship Id="rId1" Type="http://schemas.openxmlformats.org/officeDocument/2006/relationships/chart" Target="../charts/chart100.xml"/><Relationship Id="rId6" Type="http://schemas.openxmlformats.org/officeDocument/2006/relationships/chart" Target="../charts/chart105.xml"/><Relationship Id="rId11" Type="http://schemas.openxmlformats.org/officeDocument/2006/relationships/chart" Target="../charts/chart110.xml"/><Relationship Id="rId5" Type="http://schemas.openxmlformats.org/officeDocument/2006/relationships/chart" Target="../charts/chart104.xml"/><Relationship Id="rId10" Type="http://schemas.openxmlformats.org/officeDocument/2006/relationships/chart" Target="../charts/chart109.xml"/><Relationship Id="rId4" Type="http://schemas.openxmlformats.org/officeDocument/2006/relationships/chart" Target="../charts/chart103.xml"/><Relationship Id="rId9" Type="http://schemas.openxmlformats.org/officeDocument/2006/relationships/chart" Target="../charts/chart108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8.xml"/><Relationship Id="rId3" Type="http://schemas.openxmlformats.org/officeDocument/2006/relationships/chart" Target="../charts/chart113.xml"/><Relationship Id="rId7" Type="http://schemas.openxmlformats.org/officeDocument/2006/relationships/chart" Target="../charts/chart117.xml"/><Relationship Id="rId2" Type="http://schemas.openxmlformats.org/officeDocument/2006/relationships/chart" Target="../charts/chart112.xml"/><Relationship Id="rId1" Type="http://schemas.openxmlformats.org/officeDocument/2006/relationships/chart" Target="../charts/chart111.xml"/><Relationship Id="rId6" Type="http://schemas.openxmlformats.org/officeDocument/2006/relationships/chart" Target="../charts/chart116.xml"/><Relationship Id="rId11" Type="http://schemas.openxmlformats.org/officeDocument/2006/relationships/chart" Target="../charts/chart121.xml"/><Relationship Id="rId5" Type="http://schemas.openxmlformats.org/officeDocument/2006/relationships/chart" Target="../charts/chart115.xml"/><Relationship Id="rId10" Type="http://schemas.openxmlformats.org/officeDocument/2006/relationships/chart" Target="../charts/chart120.xml"/><Relationship Id="rId4" Type="http://schemas.openxmlformats.org/officeDocument/2006/relationships/chart" Target="../charts/chart114.xml"/><Relationship Id="rId9" Type="http://schemas.openxmlformats.org/officeDocument/2006/relationships/chart" Target="../charts/chart119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9.xml"/><Relationship Id="rId3" Type="http://schemas.openxmlformats.org/officeDocument/2006/relationships/chart" Target="../charts/chart124.xml"/><Relationship Id="rId7" Type="http://schemas.openxmlformats.org/officeDocument/2006/relationships/chart" Target="../charts/chart128.xml"/><Relationship Id="rId2" Type="http://schemas.openxmlformats.org/officeDocument/2006/relationships/chart" Target="../charts/chart123.xml"/><Relationship Id="rId1" Type="http://schemas.openxmlformats.org/officeDocument/2006/relationships/chart" Target="../charts/chart122.xml"/><Relationship Id="rId6" Type="http://schemas.openxmlformats.org/officeDocument/2006/relationships/chart" Target="../charts/chart127.xml"/><Relationship Id="rId11" Type="http://schemas.openxmlformats.org/officeDocument/2006/relationships/chart" Target="../charts/chart132.xml"/><Relationship Id="rId5" Type="http://schemas.openxmlformats.org/officeDocument/2006/relationships/chart" Target="../charts/chart126.xml"/><Relationship Id="rId10" Type="http://schemas.openxmlformats.org/officeDocument/2006/relationships/chart" Target="../charts/chart131.xml"/><Relationship Id="rId4" Type="http://schemas.openxmlformats.org/officeDocument/2006/relationships/chart" Target="../charts/chart125.xml"/><Relationship Id="rId9" Type="http://schemas.openxmlformats.org/officeDocument/2006/relationships/chart" Target="../charts/chart130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0.xml"/><Relationship Id="rId3" Type="http://schemas.openxmlformats.org/officeDocument/2006/relationships/chart" Target="../charts/chart135.xml"/><Relationship Id="rId7" Type="http://schemas.openxmlformats.org/officeDocument/2006/relationships/chart" Target="../charts/chart139.xml"/><Relationship Id="rId2" Type="http://schemas.openxmlformats.org/officeDocument/2006/relationships/chart" Target="../charts/chart134.xml"/><Relationship Id="rId1" Type="http://schemas.openxmlformats.org/officeDocument/2006/relationships/chart" Target="../charts/chart133.xml"/><Relationship Id="rId6" Type="http://schemas.openxmlformats.org/officeDocument/2006/relationships/chart" Target="../charts/chart138.xml"/><Relationship Id="rId11" Type="http://schemas.openxmlformats.org/officeDocument/2006/relationships/chart" Target="../charts/chart143.xml"/><Relationship Id="rId5" Type="http://schemas.openxmlformats.org/officeDocument/2006/relationships/chart" Target="../charts/chart137.xml"/><Relationship Id="rId10" Type="http://schemas.openxmlformats.org/officeDocument/2006/relationships/chart" Target="../charts/chart142.xml"/><Relationship Id="rId4" Type="http://schemas.openxmlformats.org/officeDocument/2006/relationships/chart" Target="../charts/chart136.xml"/><Relationship Id="rId9" Type="http://schemas.openxmlformats.org/officeDocument/2006/relationships/chart" Target="../charts/chart141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1.xml"/><Relationship Id="rId3" Type="http://schemas.openxmlformats.org/officeDocument/2006/relationships/chart" Target="../charts/chart146.xml"/><Relationship Id="rId7" Type="http://schemas.openxmlformats.org/officeDocument/2006/relationships/chart" Target="../charts/chart150.xml"/><Relationship Id="rId2" Type="http://schemas.openxmlformats.org/officeDocument/2006/relationships/chart" Target="../charts/chart145.xml"/><Relationship Id="rId1" Type="http://schemas.openxmlformats.org/officeDocument/2006/relationships/chart" Target="../charts/chart144.xml"/><Relationship Id="rId6" Type="http://schemas.openxmlformats.org/officeDocument/2006/relationships/chart" Target="../charts/chart149.xml"/><Relationship Id="rId11" Type="http://schemas.openxmlformats.org/officeDocument/2006/relationships/chart" Target="../charts/chart154.xml"/><Relationship Id="rId5" Type="http://schemas.openxmlformats.org/officeDocument/2006/relationships/chart" Target="../charts/chart148.xml"/><Relationship Id="rId10" Type="http://schemas.openxmlformats.org/officeDocument/2006/relationships/chart" Target="../charts/chart153.xml"/><Relationship Id="rId4" Type="http://schemas.openxmlformats.org/officeDocument/2006/relationships/chart" Target="../charts/chart147.xml"/><Relationship Id="rId9" Type="http://schemas.openxmlformats.org/officeDocument/2006/relationships/chart" Target="../charts/chart152.xml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2.xml"/><Relationship Id="rId3" Type="http://schemas.openxmlformats.org/officeDocument/2006/relationships/chart" Target="../charts/chart157.xml"/><Relationship Id="rId7" Type="http://schemas.openxmlformats.org/officeDocument/2006/relationships/chart" Target="../charts/chart161.xml"/><Relationship Id="rId2" Type="http://schemas.openxmlformats.org/officeDocument/2006/relationships/chart" Target="../charts/chart156.xml"/><Relationship Id="rId1" Type="http://schemas.openxmlformats.org/officeDocument/2006/relationships/chart" Target="../charts/chart155.xml"/><Relationship Id="rId6" Type="http://schemas.openxmlformats.org/officeDocument/2006/relationships/chart" Target="../charts/chart160.xml"/><Relationship Id="rId11" Type="http://schemas.openxmlformats.org/officeDocument/2006/relationships/chart" Target="../charts/chart165.xml"/><Relationship Id="rId5" Type="http://schemas.openxmlformats.org/officeDocument/2006/relationships/chart" Target="../charts/chart159.xml"/><Relationship Id="rId10" Type="http://schemas.openxmlformats.org/officeDocument/2006/relationships/chart" Target="../charts/chart164.xml"/><Relationship Id="rId4" Type="http://schemas.openxmlformats.org/officeDocument/2006/relationships/chart" Target="../charts/chart158.xml"/><Relationship Id="rId9" Type="http://schemas.openxmlformats.org/officeDocument/2006/relationships/chart" Target="../charts/chart163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3.xml"/><Relationship Id="rId3" Type="http://schemas.openxmlformats.org/officeDocument/2006/relationships/chart" Target="../charts/chart168.xml"/><Relationship Id="rId7" Type="http://schemas.openxmlformats.org/officeDocument/2006/relationships/chart" Target="../charts/chart172.xml"/><Relationship Id="rId2" Type="http://schemas.openxmlformats.org/officeDocument/2006/relationships/chart" Target="../charts/chart167.xml"/><Relationship Id="rId1" Type="http://schemas.openxmlformats.org/officeDocument/2006/relationships/chart" Target="../charts/chart166.xml"/><Relationship Id="rId6" Type="http://schemas.openxmlformats.org/officeDocument/2006/relationships/chart" Target="../charts/chart171.xml"/><Relationship Id="rId11" Type="http://schemas.openxmlformats.org/officeDocument/2006/relationships/chart" Target="../charts/chart176.xml"/><Relationship Id="rId5" Type="http://schemas.openxmlformats.org/officeDocument/2006/relationships/chart" Target="../charts/chart170.xml"/><Relationship Id="rId10" Type="http://schemas.openxmlformats.org/officeDocument/2006/relationships/chart" Target="../charts/chart175.xml"/><Relationship Id="rId4" Type="http://schemas.openxmlformats.org/officeDocument/2006/relationships/chart" Target="../charts/chart169.xml"/><Relationship Id="rId9" Type="http://schemas.openxmlformats.org/officeDocument/2006/relationships/chart" Target="../charts/chart174.xml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4.xml"/><Relationship Id="rId3" Type="http://schemas.openxmlformats.org/officeDocument/2006/relationships/chart" Target="../charts/chart179.xml"/><Relationship Id="rId7" Type="http://schemas.openxmlformats.org/officeDocument/2006/relationships/chart" Target="../charts/chart183.xml"/><Relationship Id="rId2" Type="http://schemas.openxmlformats.org/officeDocument/2006/relationships/chart" Target="../charts/chart178.xml"/><Relationship Id="rId1" Type="http://schemas.openxmlformats.org/officeDocument/2006/relationships/chart" Target="../charts/chart177.xml"/><Relationship Id="rId6" Type="http://schemas.openxmlformats.org/officeDocument/2006/relationships/chart" Target="../charts/chart182.xml"/><Relationship Id="rId11" Type="http://schemas.openxmlformats.org/officeDocument/2006/relationships/chart" Target="../charts/chart187.xml"/><Relationship Id="rId5" Type="http://schemas.openxmlformats.org/officeDocument/2006/relationships/chart" Target="../charts/chart181.xml"/><Relationship Id="rId10" Type="http://schemas.openxmlformats.org/officeDocument/2006/relationships/chart" Target="../charts/chart186.xml"/><Relationship Id="rId4" Type="http://schemas.openxmlformats.org/officeDocument/2006/relationships/chart" Target="../charts/chart180.xml"/><Relationship Id="rId9" Type="http://schemas.openxmlformats.org/officeDocument/2006/relationships/chart" Target="../charts/chart185.xml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5.xml"/><Relationship Id="rId3" Type="http://schemas.openxmlformats.org/officeDocument/2006/relationships/chart" Target="../charts/chart190.xml"/><Relationship Id="rId7" Type="http://schemas.openxmlformats.org/officeDocument/2006/relationships/chart" Target="../charts/chart194.xml"/><Relationship Id="rId2" Type="http://schemas.openxmlformats.org/officeDocument/2006/relationships/chart" Target="../charts/chart189.xml"/><Relationship Id="rId1" Type="http://schemas.openxmlformats.org/officeDocument/2006/relationships/chart" Target="../charts/chart188.xml"/><Relationship Id="rId6" Type="http://schemas.openxmlformats.org/officeDocument/2006/relationships/chart" Target="../charts/chart193.xml"/><Relationship Id="rId11" Type="http://schemas.openxmlformats.org/officeDocument/2006/relationships/chart" Target="../charts/chart198.xml"/><Relationship Id="rId5" Type="http://schemas.openxmlformats.org/officeDocument/2006/relationships/chart" Target="../charts/chart192.xml"/><Relationship Id="rId10" Type="http://schemas.openxmlformats.org/officeDocument/2006/relationships/chart" Target="../charts/chart197.xml"/><Relationship Id="rId4" Type="http://schemas.openxmlformats.org/officeDocument/2006/relationships/chart" Target="../charts/chart191.xml"/><Relationship Id="rId9" Type="http://schemas.openxmlformats.org/officeDocument/2006/relationships/chart" Target="../charts/chart196.xml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6.xml"/><Relationship Id="rId3" Type="http://schemas.openxmlformats.org/officeDocument/2006/relationships/chart" Target="../charts/chart201.xml"/><Relationship Id="rId7" Type="http://schemas.openxmlformats.org/officeDocument/2006/relationships/chart" Target="../charts/chart205.xml"/><Relationship Id="rId2" Type="http://schemas.openxmlformats.org/officeDocument/2006/relationships/chart" Target="../charts/chart200.xml"/><Relationship Id="rId1" Type="http://schemas.openxmlformats.org/officeDocument/2006/relationships/chart" Target="../charts/chart199.xml"/><Relationship Id="rId6" Type="http://schemas.openxmlformats.org/officeDocument/2006/relationships/chart" Target="../charts/chart204.xml"/><Relationship Id="rId11" Type="http://schemas.openxmlformats.org/officeDocument/2006/relationships/chart" Target="../charts/chart209.xml"/><Relationship Id="rId5" Type="http://schemas.openxmlformats.org/officeDocument/2006/relationships/chart" Target="../charts/chart203.xml"/><Relationship Id="rId10" Type="http://schemas.openxmlformats.org/officeDocument/2006/relationships/chart" Target="../charts/chart208.xml"/><Relationship Id="rId4" Type="http://schemas.openxmlformats.org/officeDocument/2006/relationships/chart" Target="../charts/chart202.xml"/><Relationship Id="rId9" Type="http://schemas.openxmlformats.org/officeDocument/2006/relationships/chart" Target="../charts/chart20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7.xml"/><Relationship Id="rId3" Type="http://schemas.openxmlformats.org/officeDocument/2006/relationships/chart" Target="../charts/chart212.xml"/><Relationship Id="rId7" Type="http://schemas.openxmlformats.org/officeDocument/2006/relationships/chart" Target="../charts/chart216.xml"/><Relationship Id="rId2" Type="http://schemas.openxmlformats.org/officeDocument/2006/relationships/chart" Target="../charts/chart211.xml"/><Relationship Id="rId1" Type="http://schemas.openxmlformats.org/officeDocument/2006/relationships/chart" Target="../charts/chart210.xml"/><Relationship Id="rId6" Type="http://schemas.openxmlformats.org/officeDocument/2006/relationships/chart" Target="../charts/chart215.xml"/><Relationship Id="rId11" Type="http://schemas.openxmlformats.org/officeDocument/2006/relationships/chart" Target="../charts/chart220.xml"/><Relationship Id="rId5" Type="http://schemas.openxmlformats.org/officeDocument/2006/relationships/chart" Target="../charts/chart214.xml"/><Relationship Id="rId10" Type="http://schemas.openxmlformats.org/officeDocument/2006/relationships/chart" Target="../charts/chart219.xml"/><Relationship Id="rId4" Type="http://schemas.openxmlformats.org/officeDocument/2006/relationships/chart" Target="../charts/chart213.xml"/><Relationship Id="rId9" Type="http://schemas.openxmlformats.org/officeDocument/2006/relationships/chart" Target="../charts/chart218.xml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8.xml"/><Relationship Id="rId3" Type="http://schemas.openxmlformats.org/officeDocument/2006/relationships/chart" Target="../charts/chart223.xml"/><Relationship Id="rId7" Type="http://schemas.openxmlformats.org/officeDocument/2006/relationships/chart" Target="../charts/chart227.xml"/><Relationship Id="rId2" Type="http://schemas.openxmlformats.org/officeDocument/2006/relationships/chart" Target="../charts/chart222.xml"/><Relationship Id="rId1" Type="http://schemas.openxmlformats.org/officeDocument/2006/relationships/chart" Target="../charts/chart221.xml"/><Relationship Id="rId6" Type="http://schemas.openxmlformats.org/officeDocument/2006/relationships/chart" Target="../charts/chart226.xml"/><Relationship Id="rId11" Type="http://schemas.openxmlformats.org/officeDocument/2006/relationships/chart" Target="../charts/chart231.xml"/><Relationship Id="rId5" Type="http://schemas.openxmlformats.org/officeDocument/2006/relationships/chart" Target="../charts/chart225.xml"/><Relationship Id="rId10" Type="http://schemas.openxmlformats.org/officeDocument/2006/relationships/chart" Target="../charts/chart230.xml"/><Relationship Id="rId4" Type="http://schemas.openxmlformats.org/officeDocument/2006/relationships/chart" Target="../charts/chart224.xml"/><Relationship Id="rId9" Type="http://schemas.openxmlformats.org/officeDocument/2006/relationships/chart" Target="../charts/chart229.xml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9.xml"/><Relationship Id="rId3" Type="http://schemas.openxmlformats.org/officeDocument/2006/relationships/chart" Target="../charts/chart234.xml"/><Relationship Id="rId7" Type="http://schemas.openxmlformats.org/officeDocument/2006/relationships/chart" Target="../charts/chart238.xml"/><Relationship Id="rId2" Type="http://schemas.openxmlformats.org/officeDocument/2006/relationships/chart" Target="../charts/chart233.xml"/><Relationship Id="rId1" Type="http://schemas.openxmlformats.org/officeDocument/2006/relationships/chart" Target="../charts/chart232.xml"/><Relationship Id="rId6" Type="http://schemas.openxmlformats.org/officeDocument/2006/relationships/chart" Target="../charts/chart237.xml"/><Relationship Id="rId11" Type="http://schemas.openxmlformats.org/officeDocument/2006/relationships/chart" Target="../charts/chart242.xml"/><Relationship Id="rId5" Type="http://schemas.openxmlformats.org/officeDocument/2006/relationships/chart" Target="../charts/chart236.xml"/><Relationship Id="rId10" Type="http://schemas.openxmlformats.org/officeDocument/2006/relationships/chart" Target="../charts/chart241.xml"/><Relationship Id="rId4" Type="http://schemas.openxmlformats.org/officeDocument/2006/relationships/chart" Target="../charts/chart235.xml"/><Relationship Id="rId9" Type="http://schemas.openxmlformats.org/officeDocument/2006/relationships/chart" Target="../charts/chart240.xml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0.xml"/><Relationship Id="rId3" Type="http://schemas.openxmlformats.org/officeDocument/2006/relationships/chart" Target="../charts/chart245.xml"/><Relationship Id="rId7" Type="http://schemas.openxmlformats.org/officeDocument/2006/relationships/chart" Target="../charts/chart249.xml"/><Relationship Id="rId2" Type="http://schemas.openxmlformats.org/officeDocument/2006/relationships/chart" Target="../charts/chart244.xml"/><Relationship Id="rId1" Type="http://schemas.openxmlformats.org/officeDocument/2006/relationships/chart" Target="../charts/chart243.xml"/><Relationship Id="rId6" Type="http://schemas.openxmlformats.org/officeDocument/2006/relationships/chart" Target="../charts/chart248.xml"/><Relationship Id="rId11" Type="http://schemas.openxmlformats.org/officeDocument/2006/relationships/chart" Target="../charts/chart253.xml"/><Relationship Id="rId5" Type="http://schemas.openxmlformats.org/officeDocument/2006/relationships/chart" Target="../charts/chart247.xml"/><Relationship Id="rId10" Type="http://schemas.openxmlformats.org/officeDocument/2006/relationships/chart" Target="../charts/chart252.xml"/><Relationship Id="rId4" Type="http://schemas.openxmlformats.org/officeDocument/2006/relationships/chart" Target="../charts/chart246.xml"/><Relationship Id="rId9" Type="http://schemas.openxmlformats.org/officeDocument/2006/relationships/chart" Target="../charts/chart251.xml"/></Relationships>
</file>

<file path=xl/drawings/_rels/drawing2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1.xml"/><Relationship Id="rId3" Type="http://schemas.openxmlformats.org/officeDocument/2006/relationships/chart" Target="../charts/chart256.xml"/><Relationship Id="rId7" Type="http://schemas.openxmlformats.org/officeDocument/2006/relationships/chart" Target="../charts/chart260.xml"/><Relationship Id="rId2" Type="http://schemas.openxmlformats.org/officeDocument/2006/relationships/chart" Target="../charts/chart255.xml"/><Relationship Id="rId1" Type="http://schemas.openxmlformats.org/officeDocument/2006/relationships/chart" Target="../charts/chart254.xml"/><Relationship Id="rId6" Type="http://schemas.openxmlformats.org/officeDocument/2006/relationships/chart" Target="../charts/chart259.xml"/><Relationship Id="rId11" Type="http://schemas.openxmlformats.org/officeDocument/2006/relationships/chart" Target="../charts/chart264.xml"/><Relationship Id="rId5" Type="http://schemas.openxmlformats.org/officeDocument/2006/relationships/chart" Target="../charts/chart258.xml"/><Relationship Id="rId10" Type="http://schemas.openxmlformats.org/officeDocument/2006/relationships/chart" Target="../charts/chart263.xml"/><Relationship Id="rId4" Type="http://schemas.openxmlformats.org/officeDocument/2006/relationships/chart" Target="../charts/chart257.xml"/><Relationship Id="rId9" Type="http://schemas.openxmlformats.org/officeDocument/2006/relationships/chart" Target="../charts/chart26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5" Type="http://schemas.openxmlformats.org/officeDocument/2006/relationships/chart" Target="../charts/chart27.xml"/><Relationship Id="rId10" Type="http://schemas.openxmlformats.org/officeDocument/2006/relationships/chart" Target="../charts/chart32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1.xml"/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11" Type="http://schemas.openxmlformats.org/officeDocument/2006/relationships/chart" Target="../charts/chart44.xml"/><Relationship Id="rId5" Type="http://schemas.openxmlformats.org/officeDocument/2006/relationships/chart" Target="../charts/chart38.xml"/><Relationship Id="rId10" Type="http://schemas.openxmlformats.org/officeDocument/2006/relationships/chart" Target="../charts/chart43.xml"/><Relationship Id="rId4" Type="http://schemas.openxmlformats.org/officeDocument/2006/relationships/chart" Target="../charts/chart37.xml"/><Relationship Id="rId9" Type="http://schemas.openxmlformats.org/officeDocument/2006/relationships/chart" Target="../charts/chart4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2.xml"/><Relationship Id="rId3" Type="http://schemas.openxmlformats.org/officeDocument/2006/relationships/chart" Target="../charts/chart47.xml"/><Relationship Id="rId7" Type="http://schemas.openxmlformats.org/officeDocument/2006/relationships/chart" Target="../charts/chart51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11" Type="http://schemas.openxmlformats.org/officeDocument/2006/relationships/chart" Target="../charts/chart55.xml"/><Relationship Id="rId5" Type="http://schemas.openxmlformats.org/officeDocument/2006/relationships/chart" Target="../charts/chart49.xml"/><Relationship Id="rId10" Type="http://schemas.openxmlformats.org/officeDocument/2006/relationships/chart" Target="../charts/chart54.xml"/><Relationship Id="rId4" Type="http://schemas.openxmlformats.org/officeDocument/2006/relationships/chart" Target="../charts/chart48.xml"/><Relationship Id="rId9" Type="http://schemas.openxmlformats.org/officeDocument/2006/relationships/chart" Target="../charts/chart53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3.xml"/><Relationship Id="rId3" Type="http://schemas.openxmlformats.org/officeDocument/2006/relationships/chart" Target="../charts/chart58.xml"/><Relationship Id="rId7" Type="http://schemas.openxmlformats.org/officeDocument/2006/relationships/chart" Target="../charts/chart62.xml"/><Relationship Id="rId2" Type="http://schemas.openxmlformats.org/officeDocument/2006/relationships/chart" Target="../charts/chart57.xml"/><Relationship Id="rId1" Type="http://schemas.openxmlformats.org/officeDocument/2006/relationships/chart" Target="../charts/chart56.xml"/><Relationship Id="rId6" Type="http://schemas.openxmlformats.org/officeDocument/2006/relationships/chart" Target="../charts/chart61.xml"/><Relationship Id="rId11" Type="http://schemas.openxmlformats.org/officeDocument/2006/relationships/chart" Target="../charts/chart66.xml"/><Relationship Id="rId5" Type="http://schemas.openxmlformats.org/officeDocument/2006/relationships/chart" Target="../charts/chart60.xml"/><Relationship Id="rId10" Type="http://schemas.openxmlformats.org/officeDocument/2006/relationships/chart" Target="../charts/chart65.xml"/><Relationship Id="rId4" Type="http://schemas.openxmlformats.org/officeDocument/2006/relationships/chart" Target="../charts/chart59.xml"/><Relationship Id="rId9" Type="http://schemas.openxmlformats.org/officeDocument/2006/relationships/chart" Target="../charts/chart6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4.xml"/><Relationship Id="rId3" Type="http://schemas.openxmlformats.org/officeDocument/2006/relationships/chart" Target="../charts/chart69.xml"/><Relationship Id="rId7" Type="http://schemas.openxmlformats.org/officeDocument/2006/relationships/chart" Target="../charts/chart73.xml"/><Relationship Id="rId2" Type="http://schemas.openxmlformats.org/officeDocument/2006/relationships/chart" Target="../charts/chart68.xml"/><Relationship Id="rId1" Type="http://schemas.openxmlformats.org/officeDocument/2006/relationships/chart" Target="../charts/chart67.xml"/><Relationship Id="rId6" Type="http://schemas.openxmlformats.org/officeDocument/2006/relationships/chart" Target="../charts/chart72.xml"/><Relationship Id="rId11" Type="http://schemas.openxmlformats.org/officeDocument/2006/relationships/chart" Target="../charts/chart77.xml"/><Relationship Id="rId5" Type="http://schemas.openxmlformats.org/officeDocument/2006/relationships/chart" Target="../charts/chart71.xml"/><Relationship Id="rId10" Type="http://schemas.openxmlformats.org/officeDocument/2006/relationships/chart" Target="../charts/chart76.xml"/><Relationship Id="rId4" Type="http://schemas.openxmlformats.org/officeDocument/2006/relationships/chart" Target="../charts/chart70.xml"/><Relationship Id="rId9" Type="http://schemas.openxmlformats.org/officeDocument/2006/relationships/chart" Target="../charts/chart75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5.xml"/><Relationship Id="rId3" Type="http://schemas.openxmlformats.org/officeDocument/2006/relationships/chart" Target="../charts/chart80.xml"/><Relationship Id="rId7" Type="http://schemas.openxmlformats.org/officeDocument/2006/relationships/chart" Target="../charts/chart84.xml"/><Relationship Id="rId2" Type="http://schemas.openxmlformats.org/officeDocument/2006/relationships/chart" Target="../charts/chart79.xml"/><Relationship Id="rId1" Type="http://schemas.openxmlformats.org/officeDocument/2006/relationships/chart" Target="../charts/chart78.xml"/><Relationship Id="rId6" Type="http://schemas.openxmlformats.org/officeDocument/2006/relationships/chart" Target="../charts/chart83.xml"/><Relationship Id="rId11" Type="http://schemas.openxmlformats.org/officeDocument/2006/relationships/chart" Target="../charts/chart88.xml"/><Relationship Id="rId5" Type="http://schemas.openxmlformats.org/officeDocument/2006/relationships/chart" Target="../charts/chart82.xml"/><Relationship Id="rId10" Type="http://schemas.openxmlformats.org/officeDocument/2006/relationships/chart" Target="../charts/chart87.xml"/><Relationship Id="rId4" Type="http://schemas.openxmlformats.org/officeDocument/2006/relationships/chart" Target="../charts/chart81.xml"/><Relationship Id="rId9" Type="http://schemas.openxmlformats.org/officeDocument/2006/relationships/chart" Target="../charts/chart86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6.xml"/><Relationship Id="rId3" Type="http://schemas.openxmlformats.org/officeDocument/2006/relationships/chart" Target="../charts/chart91.xml"/><Relationship Id="rId7" Type="http://schemas.openxmlformats.org/officeDocument/2006/relationships/chart" Target="../charts/chart95.xml"/><Relationship Id="rId2" Type="http://schemas.openxmlformats.org/officeDocument/2006/relationships/chart" Target="../charts/chart90.xml"/><Relationship Id="rId1" Type="http://schemas.openxmlformats.org/officeDocument/2006/relationships/chart" Target="../charts/chart89.xml"/><Relationship Id="rId6" Type="http://schemas.openxmlformats.org/officeDocument/2006/relationships/chart" Target="../charts/chart94.xml"/><Relationship Id="rId11" Type="http://schemas.openxmlformats.org/officeDocument/2006/relationships/chart" Target="../charts/chart99.xml"/><Relationship Id="rId5" Type="http://schemas.openxmlformats.org/officeDocument/2006/relationships/chart" Target="../charts/chart93.xml"/><Relationship Id="rId10" Type="http://schemas.openxmlformats.org/officeDocument/2006/relationships/chart" Target="../charts/chart98.xml"/><Relationship Id="rId4" Type="http://schemas.openxmlformats.org/officeDocument/2006/relationships/chart" Target="../charts/chart92.xml"/><Relationship Id="rId9" Type="http://schemas.openxmlformats.org/officeDocument/2006/relationships/chart" Target="../charts/chart9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537881</xdr:colOff>
      <xdr:row>33</xdr:row>
      <xdr:rowOff>79885</xdr:rowOff>
    </xdr:from>
    <xdr:to>
      <xdr:col>21</xdr:col>
      <xdr:colOff>60103</xdr:colOff>
      <xdr:row>53</xdr:row>
      <xdr:rowOff>177618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214440</xdr:colOff>
      <xdr:row>54</xdr:row>
      <xdr:rowOff>218105</xdr:rowOff>
    </xdr:from>
    <xdr:to>
      <xdr:col>19</xdr:col>
      <xdr:colOff>698839</xdr:colOff>
      <xdr:row>75</xdr:row>
      <xdr:rowOff>37693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363391</xdr:colOff>
      <xdr:row>33</xdr:row>
      <xdr:rowOff>100593</xdr:rowOff>
    </xdr:from>
    <xdr:to>
      <xdr:col>32</xdr:col>
      <xdr:colOff>538683</xdr:colOff>
      <xdr:row>53</xdr:row>
      <xdr:rowOff>189119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278546</xdr:colOff>
      <xdr:row>54</xdr:row>
      <xdr:rowOff>195956</xdr:rowOff>
    </xdr:from>
    <xdr:to>
      <xdr:col>31</xdr:col>
      <xdr:colOff>20010</xdr:colOff>
      <xdr:row>74</xdr:row>
      <xdr:rowOff>229573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221061</xdr:colOff>
      <xdr:row>75</xdr:row>
      <xdr:rowOff>144757</xdr:rowOff>
    </xdr:from>
    <xdr:to>
      <xdr:col>20</xdr:col>
      <xdr:colOff>27505</xdr:colOff>
      <xdr:row>93</xdr:row>
      <xdr:rowOff>143637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494077</xdr:colOff>
      <xdr:row>75</xdr:row>
      <xdr:rowOff>226259</xdr:rowOff>
    </xdr:from>
    <xdr:to>
      <xdr:col>34</xdr:col>
      <xdr:colOff>33618</xdr:colOff>
      <xdr:row>93</xdr:row>
      <xdr:rowOff>191520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50935</xdr:colOff>
      <xdr:row>97</xdr:row>
      <xdr:rowOff>145777</xdr:rowOff>
    </xdr:from>
    <xdr:to>
      <xdr:col>20</xdr:col>
      <xdr:colOff>173400</xdr:colOff>
      <xdr:row>115</xdr:row>
      <xdr:rowOff>95759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543265</xdr:colOff>
      <xdr:row>97</xdr:row>
      <xdr:rowOff>126603</xdr:rowOff>
    </xdr:from>
    <xdr:to>
      <xdr:col>34</xdr:col>
      <xdr:colOff>101654</xdr:colOff>
      <xdr:row>117</xdr:row>
      <xdr:rowOff>92047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20011</xdr:colOff>
      <xdr:row>118</xdr:row>
      <xdr:rowOff>161238</xdr:rowOff>
    </xdr:from>
    <xdr:to>
      <xdr:col>20</xdr:col>
      <xdr:colOff>509868</xdr:colOff>
      <xdr:row>137</xdr:row>
      <xdr:rowOff>105656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652999</xdr:colOff>
      <xdr:row>118</xdr:row>
      <xdr:rowOff>137737</xdr:rowOff>
    </xdr:from>
    <xdr:to>
      <xdr:col>31</xdr:col>
      <xdr:colOff>401011</xdr:colOff>
      <xdr:row>137</xdr:row>
      <xdr:rowOff>12881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28668</xdr:colOff>
      <xdr:row>137</xdr:row>
      <xdr:rowOff>232987</xdr:rowOff>
    </xdr:from>
    <xdr:to>
      <xdr:col>20</xdr:col>
      <xdr:colOff>185770</xdr:colOff>
      <xdr:row>155</xdr:row>
      <xdr:rowOff>157901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537881</xdr:colOff>
      <xdr:row>33</xdr:row>
      <xdr:rowOff>79885</xdr:rowOff>
    </xdr:from>
    <xdr:to>
      <xdr:col>21</xdr:col>
      <xdr:colOff>60103</xdr:colOff>
      <xdr:row>53</xdr:row>
      <xdr:rowOff>177618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214440</xdr:colOff>
      <xdr:row>54</xdr:row>
      <xdr:rowOff>218105</xdr:rowOff>
    </xdr:from>
    <xdr:to>
      <xdr:col>19</xdr:col>
      <xdr:colOff>698839</xdr:colOff>
      <xdr:row>75</xdr:row>
      <xdr:rowOff>37693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363391</xdr:colOff>
      <xdr:row>33</xdr:row>
      <xdr:rowOff>100593</xdr:rowOff>
    </xdr:from>
    <xdr:to>
      <xdr:col>32</xdr:col>
      <xdr:colOff>538683</xdr:colOff>
      <xdr:row>53</xdr:row>
      <xdr:rowOff>189119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278546</xdr:colOff>
      <xdr:row>54</xdr:row>
      <xdr:rowOff>195956</xdr:rowOff>
    </xdr:from>
    <xdr:to>
      <xdr:col>31</xdr:col>
      <xdr:colOff>20010</xdr:colOff>
      <xdr:row>74</xdr:row>
      <xdr:rowOff>229573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221061</xdr:colOff>
      <xdr:row>75</xdr:row>
      <xdr:rowOff>144757</xdr:rowOff>
    </xdr:from>
    <xdr:to>
      <xdr:col>20</xdr:col>
      <xdr:colOff>27505</xdr:colOff>
      <xdr:row>93</xdr:row>
      <xdr:rowOff>143637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494077</xdr:colOff>
      <xdr:row>75</xdr:row>
      <xdr:rowOff>226259</xdr:rowOff>
    </xdr:from>
    <xdr:to>
      <xdr:col>34</xdr:col>
      <xdr:colOff>33618</xdr:colOff>
      <xdr:row>93</xdr:row>
      <xdr:rowOff>191520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50935</xdr:colOff>
      <xdr:row>97</xdr:row>
      <xdr:rowOff>145777</xdr:rowOff>
    </xdr:from>
    <xdr:to>
      <xdr:col>20</xdr:col>
      <xdr:colOff>173400</xdr:colOff>
      <xdr:row>115</xdr:row>
      <xdr:rowOff>95759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543265</xdr:colOff>
      <xdr:row>97</xdr:row>
      <xdr:rowOff>126603</xdr:rowOff>
    </xdr:from>
    <xdr:to>
      <xdr:col>34</xdr:col>
      <xdr:colOff>101654</xdr:colOff>
      <xdr:row>117</xdr:row>
      <xdr:rowOff>92047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20011</xdr:colOff>
      <xdr:row>118</xdr:row>
      <xdr:rowOff>161238</xdr:rowOff>
    </xdr:from>
    <xdr:to>
      <xdr:col>20</xdr:col>
      <xdr:colOff>509868</xdr:colOff>
      <xdr:row>137</xdr:row>
      <xdr:rowOff>105656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652999</xdr:colOff>
      <xdr:row>118</xdr:row>
      <xdr:rowOff>137737</xdr:rowOff>
    </xdr:from>
    <xdr:to>
      <xdr:col>31</xdr:col>
      <xdr:colOff>401011</xdr:colOff>
      <xdr:row>137</xdr:row>
      <xdr:rowOff>12881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28668</xdr:colOff>
      <xdr:row>137</xdr:row>
      <xdr:rowOff>232987</xdr:rowOff>
    </xdr:from>
    <xdr:to>
      <xdr:col>20</xdr:col>
      <xdr:colOff>185770</xdr:colOff>
      <xdr:row>155</xdr:row>
      <xdr:rowOff>157901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537881</xdr:colOff>
      <xdr:row>33</xdr:row>
      <xdr:rowOff>79885</xdr:rowOff>
    </xdr:from>
    <xdr:to>
      <xdr:col>21</xdr:col>
      <xdr:colOff>60103</xdr:colOff>
      <xdr:row>53</xdr:row>
      <xdr:rowOff>177618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214440</xdr:colOff>
      <xdr:row>54</xdr:row>
      <xdr:rowOff>218105</xdr:rowOff>
    </xdr:from>
    <xdr:to>
      <xdr:col>19</xdr:col>
      <xdr:colOff>698839</xdr:colOff>
      <xdr:row>75</xdr:row>
      <xdr:rowOff>37693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363391</xdr:colOff>
      <xdr:row>33</xdr:row>
      <xdr:rowOff>100593</xdr:rowOff>
    </xdr:from>
    <xdr:to>
      <xdr:col>32</xdr:col>
      <xdr:colOff>538683</xdr:colOff>
      <xdr:row>53</xdr:row>
      <xdr:rowOff>189119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278546</xdr:colOff>
      <xdr:row>54</xdr:row>
      <xdr:rowOff>195956</xdr:rowOff>
    </xdr:from>
    <xdr:to>
      <xdr:col>31</xdr:col>
      <xdr:colOff>20010</xdr:colOff>
      <xdr:row>74</xdr:row>
      <xdr:rowOff>229573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221061</xdr:colOff>
      <xdr:row>75</xdr:row>
      <xdr:rowOff>144757</xdr:rowOff>
    </xdr:from>
    <xdr:to>
      <xdr:col>20</xdr:col>
      <xdr:colOff>27505</xdr:colOff>
      <xdr:row>93</xdr:row>
      <xdr:rowOff>143637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494077</xdr:colOff>
      <xdr:row>75</xdr:row>
      <xdr:rowOff>226259</xdr:rowOff>
    </xdr:from>
    <xdr:to>
      <xdr:col>34</xdr:col>
      <xdr:colOff>33618</xdr:colOff>
      <xdr:row>93</xdr:row>
      <xdr:rowOff>191520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50935</xdr:colOff>
      <xdr:row>97</xdr:row>
      <xdr:rowOff>145777</xdr:rowOff>
    </xdr:from>
    <xdr:to>
      <xdr:col>20</xdr:col>
      <xdr:colOff>173400</xdr:colOff>
      <xdr:row>115</xdr:row>
      <xdr:rowOff>95759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543265</xdr:colOff>
      <xdr:row>97</xdr:row>
      <xdr:rowOff>126603</xdr:rowOff>
    </xdr:from>
    <xdr:to>
      <xdr:col>34</xdr:col>
      <xdr:colOff>101654</xdr:colOff>
      <xdr:row>117</xdr:row>
      <xdr:rowOff>92047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20011</xdr:colOff>
      <xdr:row>118</xdr:row>
      <xdr:rowOff>161238</xdr:rowOff>
    </xdr:from>
    <xdr:to>
      <xdr:col>20</xdr:col>
      <xdr:colOff>509868</xdr:colOff>
      <xdr:row>137</xdr:row>
      <xdr:rowOff>105656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652999</xdr:colOff>
      <xdr:row>118</xdr:row>
      <xdr:rowOff>137737</xdr:rowOff>
    </xdr:from>
    <xdr:to>
      <xdr:col>31</xdr:col>
      <xdr:colOff>401011</xdr:colOff>
      <xdr:row>137</xdr:row>
      <xdr:rowOff>12881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28668</xdr:colOff>
      <xdr:row>137</xdr:row>
      <xdr:rowOff>232987</xdr:rowOff>
    </xdr:from>
    <xdr:to>
      <xdr:col>20</xdr:col>
      <xdr:colOff>185770</xdr:colOff>
      <xdr:row>155</xdr:row>
      <xdr:rowOff>157901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537881</xdr:colOff>
      <xdr:row>33</xdr:row>
      <xdr:rowOff>79885</xdr:rowOff>
    </xdr:from>
    <xdr:to>
      <xdr:col>21</xdr:col>
      <xdr:colOff>60103</xdr:colOff>
      <xdr:row>53</xdr:row>
      <xdr:rowOff>177618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214440</xdr:colOff>
      <xdr:row>54</xdr:row>
      <xdr:rowOff>218105</xdr:rowOff>
    </xdr:from>
    <xdr:to>
      <xdr:col>19</xdr:col>
      <xdr:colOff>698839</xdr:colOff>
      <xdr:row>75</xdr:row>
      <xdr:rowOff>37693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363391</xdr:colOff>
      <xdr:row>33</xdr:row>
      <xdr:rowOff>100593</xdr:rowOff>
    </xdr:from>
    <xdr:to>
      <xdr:col>32</xdr:col>
      <xdr:colOff>538683</xdr:colOff>
      <xdr:row>53</xdr:row>
      <xdr:rowOff>189119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278546</xdr:colOff>
      <xdr:row>54</xdr:row>
      <xdr:rowOff>195956</xdr:rowOff>
    </xdr:from>
    <xdr:to>
      <xdr:col>31</xdr:col>
      <xdr:colOff>20010</xdr:colOff>
      <xdr:row>74</xdr:row>
      <xdr:rowOff>229573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221061</xdr:colOff>
      <xdr:row>75</xdr:row>
      <xdr:rowOff>144757</xdr:rowOff>
    </xdr:from>
    <xdr:to>
      <xdr:col>20</xdr:col>
      <xdr:colOff>27505</xdr:colOff>
      <xdr:row>93</xdr:row>
      <xdr:rowOff>143637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494077</xdr:colOff>
      <xdr:row>75</xdr:row>
      <xdr:rowOff>226259</xdr:rowOff>
    </xdr:from>
    <xdr:to>
      <xdr:col>34</xdr:col>
      <xdr:colOff>33618</xdr:colOff>
      <xdr:row>93</xdr:row>
      <xdr:rowOff>191520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50935</xdr:colOff>
      <xdr:row>97</xdr:row>
      <xdr:rowOff>145777</xdr:rowOff>
    </xdr:from>
    <xdr:to>
      <xdr:col>20</xdr:col>
      <xdr:colOff>173400</xdr:colOff>
      <xdr:row>115</xdr:row>
      <xdr:rowOff>95759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543265</xdr:colOff>
      <xdr:row>97</xdr:row>
      <xdr:rowOff>126603</xdr:rowOff>
    </xdr:from>
    <xdr:to>
      <xdr:col>34</xdr:col>
      <xdr:colOff>101654</xdr:colOff>
      <xdr:row>117</xdr:row>
      <xdr:rowOff>92047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20011</xdr:colOff>
      <xdr:row>118</xdr:row>
      <xdr:rowOff>161238</xdr:rowOff>
    </xdr:from>
    <xdr:to>
      <xdr:col>20</xdr:col>
      <xdr:colOff>509868</xdr:colOff>
      <xdr:row>137</xdr:row>
      <xdr:rowOff>105656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652999</xdr:colOff>
      <xdr:row>118</xdr:row>
      <xdr:rowOff>137737</xdr:rowOff>
    </xdr:from>
    <xdr:to>
      <xdr:col>31</xdr:col>
      <xdr:colOff>401011</xdr:colOff>
      <xdr:row>137</xdr:row>
      <xdr:rowOff>12881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28668</xdr:colOff>
      <xdr:row>137</xdr:row>
      <xdr:rowOff>232987</xdr:rowOff>
    </xdr:from>
    <xdr:to>
      <xdr:col>20</xdr:col>
      <xdr:colOff>185770</xdr:colOff>
      <xdr:row>155</xdr:row>
      <xdr:rowOff>157901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537881</xdr:colOff>
      <xdr:row>33</xdr:row>
      <xdr:rowOff>79885</xdr:rowOff>
    </xdr:from>
    <xdr:to>
      <xdr:col>21</xdr:col>
      <xdr:colOff>60103</xdr:colOff>
      <xdr:row>53</xdr:row>
      <xdr:rowOff>177618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214440</xdr:colOff>
      <xdr:row>54</xdr:row>
      <xdr:rowOff>218105</xdr:rowOff>
    </xdr:from>
    <xdr:to>
      <xdr:col>19</xdr:col>
      <xdr:colOff>698839</xdr:colOff>
      <xdr:row>75</xdr:row>
      <xdr:rowOff>37693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363391</xdr:colOff>
      <xdr:row>33</xdr:row>
      <xdr:rowOff>100593</xdr:rowOff>
    </xdr:from>
    <xdr:to>
      <xdr:col>32</xdr:col>
      <xdr:colOff>538683</xdr:colOff>
      <xdr:row>53</xdr:row>
      <xdr:rowOff>189119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278546</xdr:colOff>
      <xdr:row>54</xdr:row>
      <xdr:rowOff>195956</xdr:rowOff>
    </xdr:from>
    <xdr:to>
      <xdr:col>31</xdr:col>
      <xdr:colOff>20010</xdr:colOff>
      <xdr:row>74</xdr:row>
      <xdr:rowOff>229573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221061</xdr:colOff>
      <xdr:row>75</xdr:row>
      <xdr:rowOff>144757</xdr:rowOff>
    </xdr:from>
    <xdr:to>
      <xdr:col>20</xdr:col>
      <xdr:colOff>27505</xdr:colOff>
      <xdr:row>93</xdr:row>
      <xdr:rowOff>143637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494077</xdr:colOff>
      <xdr:row>75</xdr:row>
      <xdr:rowOff>226259</xdr:rowOff>
    </xdr:from>
    <xdr:to>
      <xdr:col>34</xdr:col>
      <xdr:colOff>33618</xdr:colOff>
      <xdr:row>93</xdr:row>
      <xdr:rowOff>191520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50935</xdr:colOff>
      <xdr:row>97</xdr:row>
      <xdr:rowOff>145777</xdr:rowOff>
    </xdr:from>
    <xdr:to>
      <xdr:col>20</xdr:col>
      <xdr:colOff>173400</xdr:colOff>
      <xdr:row>115</xdr:row>
      <xdr:rowOff>95759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543265</xdr:colOff>
      <xdr:row>97</xdr:row>
      <xdr:rowOff>126603</xdr:rowOff>
    </xdr:from>
    <xdr:to>
      <xdr:col>34</xdr:col>
      <xdr:colOff>101654</xdr:colOff>
      <xdr:row>117</xdr:row>
      <xdr:rowOff>92047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20011</xdr:colOff>
      <xdr:row>118</xdr:row>
      <xdr:rowOff>161238</xdr:rowOff>
    </xdr:from>
    <xdr:to>
      <xdr:col>20</xdr:col>
      <xdr:colOff>509868</xdr:colOff>
      <xdr:row>137</xdr:row>
      <xdr:rowOff>105656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652999</xdr:colOff>
      <xdr:row>118</xdr:row>
      <xdr:rowOff>137737</xdr:rowOff>
    </xdr:from>
    <xdr:to>
      <xdr:col>31</xdr:col>
      <xdr:colOff>401011</xdr:colOff>
      <xdr:row>137</xdr:row>
      <xdr:rowOff>12881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28668</xdr:colOff>
      <xdr:row>137</xdr:row>
      <xdr:rowOff>232987</xdr:rowOff>
    </xdr:from>
    <xdr:to>
      <xdr:col>20</xdr:col>
      <xdr:colOff>185770</xdr:colOff>
      <xdr:row>155</xdr:row>
      <xdr:rowOff>157901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537881</xdr:colOff>
      <xdr:row>33</xdr:row>
      <xdr:rowOff>79885</xdr:rowOff>
    </xdr:from>
    <xdr:to>
      <xdr:col>21</xdr:col>
      <xdr:colOff>60103</xdr:colOff>
      <xdr:row>53</xdr:row>
      <xdr:rowOff>177618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214440</xdr:colOff>
      <xdr:row>54</xdr:row>
      <xdr:rowOff>218105</xdr:rowOff>
    </xdr:from>
    <xdr:to>
      <xdr:col>19</xdr:col>
      <xdr:colOff>698839</xdr:colOff>
      <xdr:row>75</xdr:row>
      <xdr:rowOff>37693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363391</xdr:colOff>
      <xdr:row>33</xdr:row>
      <xdr:rowOff>100593</xdr:rowOff>
    </xdr:from>
    <xdr:to>
      <xdr:col>32</xdr:col>
      <xdr:colOff>538683</xdr:colOff>
      <xdr:row>53</xdr:row>
      <xdr:rowOff>189119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278546</xdr:colOff>
      <xdr:row>54</xdr:row>
      <xdr:rowOff>195956</xdr:rowOff>
    </xdr:from>
    <xdr:to>
      <xdr:col>31</xdr:col>
      <xdr:colOff>20010</xdr:colOff>
      <xdr:row>74</xdr:row>
      <xdr:rowOff>229573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221061</xdr:colOff>
      <xdr:row>75</xdr:row>
      <xdr:rowOff>144757</xdr:rowOff>
    </xdr:from>
    <xdr:to>
      <xdr:col>20</xdr:col>
      <xdr:colOff>27505</xdr:colOff>
      <xdr:row>93</xdr:row>
      <xdr:rowOff>143637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494077</xdr:colOff>
      <xdr:row>75</xdr:row>
      <xdr:rowOff>226259</xdr:rowOff>
    </xdr:from>
    <xdr:to>
      <xdr:col>34</xdr:col>
      <xdr:colOff>33618</xdr:colOff>
      <xdr:row>93</xdr:row>
      <xdr:rowOff>191520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50935</xdr:colOff>
      <xdr:row>97</xdr:row>
      <xdr:rowOff>145777</xdr:rowOff>
    </xdr:from>
    <xdr:to>
      <xdr:col>20</xdr:col>
      <xdr:colOff>173400</xdr:colOff>
      <xdr:row>115</xdr:row>
      <xdr:rowOff>95759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543265</xdr:colOff>
      <xdr:row>97</xdr:row>
      <xdr:rowOff>126603</xdr:rowOff>
    </xdr:from>
    <xdr:to>
      <xdr:col>34</xdr:col>
      <xdr:colOff>101654</xdr:colOff>
      <xdr:row>117</xdr:row>
      <xdr:rowOff>92047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20011</xdr:colOff>
      <xdr:row>118</xdr:row>
      <xdr:rowOff>161238</xdr:rowOff>
    </xdr:from>
    <xdr:to>
      <xdr:col>20</xdr:col>
      <xdr:colOff>509868</xdr:colOff>
      <xdr:row>137</xdr:row>
      <xdr:rowOff>105656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652999</xdr:colOff>
      <xdr:row>118</xdr:row>
      <xdr:rowOff>137737</xdr:rowOff>
    </xdr:from>
    <xdr:to>
      <xdr:col>31</xdr:col>
      <xdr:colOff>401011</xdr:colOff>
      <xdr:row>137</xdr:row>
      <xdr:rowOff>12881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28668</xdr:colOff>
      <xdr:row>137</xdr:row>
      <xdr:rowOff>232987</xdr:rowOff>
    </xdr:from>
    <xdr:to>
      <xdr:col>20</xdr:col>
      <xdr:colOff>185770</xdr:colOff>
      <xdr:row>155</xdr:row>
      <xdr:rowOff>157901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537881</xdr:colOff>
      <xdr:row>33</xdr:row>
      <xdr:rowOff>79885</xdr:rowOff>
    </xdr:from>
    <xdr:to>
      <xdr:col>21</xdr:col>
      <xdr:colOff>60103</xdr:colOff>
      <xdr:row>53</xdr:row>
      <xdr:rowOff>177618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214440</xdr:colOff>
      <xdr:row>54</xdr:row>
      <xdr:rowOff>218105</xdr:rowOff>
    </xdr:from>
    <xdr:to>
      <xdr:col>19</xdr:col>
      <xdr:colOff>698839</xdr:colOff>
      <xdr:row>75</xdr:row>
      <xdr:rowOff>37693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363391</xdr:colOff>
      <xdr:row>33</xdr:row>
      <xdr:rowOff>100593</xdr:rowOff>
    </xdr:from>
    <xdr:to>
      <xdr:col>32</xdr:col>
      <xdr:colOff>538683</xdr:colOff>
      <xdr:row>53</xdr:row>
      <xdr:rowOff>189119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278546</xdr:colOff>
      <xdr:row>54</xdr:row>
      <xdr:rowOff>195956</xdr:rowOff>
    </xdr:from>
    <xdr:to>
      <xdr:col>31</xdr:col>
      <xdr:colOff>20010</xdr:colOff>
      <xdr:row>74</xdr:row>
      <xdr:rowOff>229573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221061</xdr:colOff>
      <xdr:row>75</xdr:row>
      <xdr:rowOff>144757</xdr:rowOff>
    </xdr:from>
    <xdr:to>
      <xdr:col>20</xdr:col>
      <xdr:colOff>27505</xdr:colOff>
      <xdr:row>93</xdr:row>
      <xdr:rowOff>143637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494077</xdr:colOff>
      <xdr:row>75</xdr:row>
      <xdr:rowOff>226259</xdr:rowOff>
    </xdr:from>
    <xdr:to>
      <xdr:col>34</xdr:col>
      <xdr:colOff>33618</xdr:colOff>
      <xdr:row>93</xdr:row>
      <xdr:rowOff>191520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50935</xdr:colOff>
      <xdr:row>97</xdr:row>
      <xdr:rowOff>145777</xdr:rowOff>
    </xdr:from>
    <xdr:to>
      <xdr:col>20</xdr:col>
      <xdr:colOff>173400</xdr:colOff>
      <xdr:row>115</xdr:row>
      <xdr:rowOff>95759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543265</xdr:colOff>
      <xdr:row>97</xdr:row>
      <xdr:rowOff>126603</xdr:rowOff>
    </xdr:from>
    <xdr:to>
      <xdr:col>34</xdr:col>
      <xdr:colOff>101654</xdr:colOff>
      <xdr:row>117</xdr:row>
      <xdr:rowOff>92047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20011</xdr:colOff>
      <xdr:row>118</xdr:row>
      <xdr:rowOff>161238</xdr:rowOff>
    </xdr:from>
    <xdr:to>
      <xdr:col>20</xdr:col>
      <xdr:colOff>509868</xdr:colOff>
      <xdr:row>137</xdr:row>
      <xdr:rowOff>105656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652999</xdr:colOff>
      <xdr:row>118</xdr:row>
      <xdr:rowOff>137737</xdr:rowOff>
    </xdr:from>
    <xdr:to>
      <xdr:col>31</xdr:col>
      <xdr:colOff>401011</xdr:colOff>
      <xdr:row>137</xdr:row>
      <xdr:rowOff>12881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28668</xdr:colOff>
      <xdr:row>137</xdr:row>
      <xdr:rowOff>232987</xdr:rowOff>
    </xdr:from>
    <xdr:to>
      <xdr:col>20</xdr:col>
      <xdr:colOff>185770</xdr:colOff>
      <xdr:row>155</xdr:row>
      <xdr:rowOff>157901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537881</xdr:colOff>
      <xdr:row>33</xdr:row>
      <xdr:rowOff>79885</xdr:rowOff>
    </xdr:from>
    <xdr:to>
      <xdr:col>21</xdr:col>
      <xdr:colOff>60103</xdr:colOff>
      <xdr:row>53</xdr:row>
      <xdr:rowOff>177618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214440</xdr:colOff>
      <xdr:row>54</xdr:row>
      <xdr:rowOff>218105</xdr:rowOff>
    </xdr:from>
    <xdr:to>
      <xdr:col>19</xdr:col>
      <xdr:colOff>698839</xdr:colOff>
      <xdr:row>75</xdr:row>
      <xdr:rowOff>37693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363391</xdr:colOff>
      <xdr:row>33</xdr:row>
      <xdr:rowOff>100593</xdr:rowOff>
    </xdr:from>
    <xdr:to>
      <xdr:col>32</xdr:col>
      <xdr:colOff>538683</xdr:colOff>
      <xdr:row>53</xdr:row>
      <xdr:rowOff>189119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278546</xdr:colOff>
      <xdr:row>54</xdr:row>
      <xdr:rowOff>195956</xdr:rowOff>
    </xdr:from>
    <xdr:to>
      <xdr:col>31</xdr:col>
      <xdr:colOff>20010</xdr:colOff>
      <xdr:row>74</xdr:row>
      <xdr:rowOff>229573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221061</xdr:colOff>
      <xdr:row>75</xdr:row>
      <xdr:rowOff>144757</xdr:rowOff>
    </xdr:from>
    <xdr:to>
      <xdr:col>20</xdr:col>
      <xdr:colOff>27505</xdr:colOff>
      <xdr:row>93</xdr:row>
      <xdr:rowOff>143637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494077</xdr:colOff>
      <xdr:row>75</xdr:row>
      <xdr:rowOff>226259</xdr:rowOff>
    </xdr:from>
    <xdr:to>
      <xdr:col>34</xdr:col>
      <xdr:colOff>33618</xdr:colOff>
      <xdr:row>93</xdr:row>
      <xdr:rowOff>191520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50935</xdr:colOff>
      <xdr:row>97</xdr:row>
      <xdr:rowOff>145777</xdr:rowOff>
    </xdr:from>
    <xdr:to>
      <xdr:col>20</xdr:col>
      <xdr:colOff>173400</xdr:colOff>
      <xdr:row>115</xdr:row>
      <xdr:rowOff>95759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543265</xdr:colOff>
      <xdr:row>97</xdr:row>
      <xdr:rowOff>126603</xdr:rowOff>
    </xdr:from>
    <xdr:to>
      <xdr:col>34</xdr:col>
      <xdr:colOff>101654</xdr:colOff>
      <xdr:row>117</xdr:row>
      <xdr:rowOff>92047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20011</xdr:colOff>
      <xdr:row>118</xdr:row>
      <xdr:rowOff>161238</xdr:rowOff>
    </xdr:from>
    <xdr:to>
      <xdr:col>20</xdr:col>
      <xdr:colOff>509868</xdr:colOff>
      <xdr:row>137</xdr:row>
      <xdr:rowOff>105656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652999</xdr:colOff>
      <xdr:row>118</xdr:row>
      <xdr:rowOff>137737</xdr:rowOff>
    </xdr:from>
    <xdr:to>
      <xdr:col>31</xdr:col>
      <xdr:colOff>401011</xdr:colOff>
      <xdr:row>137</xdr:row>
      <xdr:rowOff>12881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28668</xdr:colOff>
      <xdr:row>137</xdr:row>
      <xdr:rowOff>232987</xdr:rowOff>
    </xdr:from>
    <xdr:to>
      <xdr:col>20</xdr:col>
      <xdr:colOff>185770</xdr:colOff>
      <xdr:row>155</xdr:row>
      <xdr:rowOff>157901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537881</xdr:colOff>
      <xdr:row>33</xdr:row>
      <xdr:rowOff>79885</xdr:rowOff>
    </xdr:from>
    <xdr:to>
      <xdr:col>21</xdr:col>
      <xdr:colOff>60103</xdr:colOff>
      <xdr:row>53</xdr:row>
      <xdr:rowOff>177618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214440</xdr:colOff>
      <xdr:row>54</xdr:row>
      <xdr:rowOff>218105</xdr:rowOff>
    </xdr:from>
    <xdr:to>
      <xdr:col>19</xdr:col>
      <xdr:colOff>698839</xdr:colOff>
      <xdr:row>75</xdr:row>
      <xdr:rowOff>37693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363391</xdr:colOff>
      <xdr:row>33</xdr:row>
      <xdr:rowOff>100593</xdr:rowOff>
    </xdr:from>
    <xdr:to>
      <xdr:col>32</xdr:col>
      <xdr:colOff>538683</xdr:colOff>
      <xdr:row>53</xdr:row>
      <xdr:rowOff>189119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278546</xdr:colOff>
      <xdr:row>54</xdr:row>
      <xdr:rowOff>195956</xdr:rowOff>
    </xdr:from>
    <xdr:to>
      <xdr:col>31</xdr:col>
      <xdr:colOff>20010</xdr:colOff>
      <xdr:row>74</xdr:row>
      <xdr:rowOff>229573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221061</xdr:colOff>
      <xdr:row>75</xdr:row>
      <xdr:rowOff>144757</xdr:rowOff>
    </xdr:from>
    <xdr:to>
      <xdr:col>20</xdr:col>
      <xdr:colOff>27505</xdr:colOff>
      <xdr:row>93</xdr:row>
      <xdr:rowOff>143637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494077</xdr:colOff>
      <xdr:row>75</xdr:row>
      <xdr:rowOff>226259</xdr:rowOff>
    </xdr:from>
    <xdr:to>
      <xdr:col>34</xdr:col>
      <xdr:colOff>33618</xdr:colOff>
      <xdr:row>93</xdr:row>
      <xdr:rowOff>191520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50935</xdr:colOff>
      <xdr:row>97</xdr:row>
      <xdr:rowOff>145777</xdr:rowOff>
    </xdr:from>
    <xdr:to>
      <xdr:col>20</xdr:col>
      <xdr:colOff>173400</xdr:colOff>
      <xdr:row>115</xdr:row>
      <xdr:rowOff>95759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543265</xdr:colOff>
      <xdr:row>97</xdr:row>
      <xdr:rowOff>126603</xdr:rowOff>
    </xdr:from>
    <xdr:to>
      <xdr:col>34</xdr:col>
      <xdr:colOff>101654</xdr:colOff>
      <xdr:row>117</xdr:row>
      <xdr:rowOff>92047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20011</xdr:colOff>
      <xdr:row>118</xdr:row>
      <xdr:rowOff>161238</xdr:rowOff>
    </xdr:from>
    <xdr:to>
      <xdr:col>20</xdr:col>
      <xdr:colOff>509868</xdr:colOff>
      <xdr:row>137</xdr:row>
      <xdr:rowOff>105656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652999</xdr:colOff>
      <xdr:row>118</xdr:row>
      <xdr:rowOff>137737</xdr:rowOff>
    </xdr:from>
    <xdr:to>
      <xdr:col>31</xdr:col>
      <xdr:colOff>401011</xdr:colOff>
      <xdr:row>137</xdr:row>
      <xdr:rowOff>12881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28668</xdr:colOff>
      <xdr:row>137</xdr:row>
      <xdr:rowOff>232987</xdr:rowOff>
    </xdr:from>
    <xdr:to>
      <xdr:col>20</xdr:col>
      <xdr:colOff>185770</xdr:colOff>
      <xdr:row>155</xdr:row>
      <xdr:rowOff>157901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537881</xdr:colOff>
      <xdr:row>33</xdr:row>
      <xdr:rowOff>79885</xdr:rowOff>
    </xdr:from>
    <xdr:to>
      <xdr:col>21</xdr:col>
      <xdr:colOff>60103</xdr:colOff>
      <xdr:row>53</xdr:row>
      <xdr:rowOff>177618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214440</xdr:colOff>
      <xdr:row>54</xdr:row>
      <xdr:rowOff>218105</xdr:rowOff>
    </xdr:from>
    <xdr:to>
      <xdr:col>19</xdr:col>
      <xdr:colOff>698839</xdr:colOff>
      <xdr:row>75</xdr:row>
      <xdr:rowOff>37693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363391</xdr:colOff>
      <xdr:row>33</xdr:row>
      <xdr:rowOff>100593</xdr:rowOff>
    </xdr:from>
    <xdr:to>
      <xdr:col>32</xdr:col>
      <xdr:colOff>538683</xdr:colOff>
      <xdr:row>53</xdr:row>
      <xdr:rowOff>189119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278546</xdr:colOff>
      <xdr:row>54</xdr:row>
      <xdr:rowOff>195956</xdr:rowOff>
    </xdr:from>
    <xdr:to>
      <xdr:col>31</xdr:col>
      <xdr:colOff>20010</xdr:colOff>
      <xdr:row>74</xdr:row>
      <xdr:rowOff>229573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221061</xdr:colOff>
      <xdr:row>75</xdr:row>
      <xdr:rowOff>144757</xdr:rowOff>
    </xdr:from>
    <xdr:to>
      <xdr:col>20</xdr:col>
      <xdr:colOff>27505</xdr:colOff>
      <xdr:row>93</xdr:row>
      <xdr:rowOff>143637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494077</xdr:colOff>
      <xdr:row>75</xdr:row>
      <xdr:rowOff>226259</xdr:rowOff>
    </xdr:from>
    <xdr:to>
      <xdr:col>34</xdr:col>
      <xdr:colOff>33618</xdr:colOff>
      <xdr:row>93</xdr:row>
      <xdr:rowOff>191520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50935</xdr:colOff>
      <xdr:row>97</xdr:row>
      <xdr:rowOff>145777</xdr:rowOff>
    </xdr:from>
    <xdr:to>
      <xdr:col>20</xdr:col>
      <xdr:colOff>173400</xdr:colOff>
      <xdr:row>115</xdr:row>
      <xdr:rowOff>95759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543265</xdr:colOff>
      <xdr:row>97</xdr:row>
      <xdr:rowOff>126603</xdr:rowOff>
    </xdr:from>
    <xdr:to>
      <xdr:col>34</xdr:col>
      <xdr:colOff>101654</xdr:colOff>
      <xdr:row>117</xdr:row>
      <xdr:rowOff>92047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20011</xdr:colOff>
      <xdr:row>118</xdr:row>
      <xdr:rowOff>161238</xdr:rowOff>
    </xdr:from>
    <xdr:to>
      <xdr:col>20</xdr:col>
      <xdr:colOff>509868</xdr:colOff>
      <xdr:row>137</xdr:row>
      <xdr:rowOff>105656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652999</xdr:colOff>
      <xdr:row>118</xdr:row>
      <xdr:rowOff>137737</xdr:rowOff>
    </xdr:from>
    <xdr:to>
      <xdr:col>31</xdr:col>
      <xdr:colOff>401011</xdr:colOff>
      <xdr:row>137</xdr:row>
      <xdr:rowOff>12881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28668</xdr:colOff>
      <xdr:row>137</xdr:row>
      <xdr:rowOff>232987</xdr:rowOff>
    </xdr:from>
    <xdr:to>
      <xdr:col>20</xdr:col>
      <xdr:colOff>185770</xdr:colOff>
      <xdr:row>155</xdr:row>
      <xdr:rowOff>157901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537881</xdr:colOff>
      <xdr:row>34</xdr:row>
      <xdr:rowOff>79885</xdr:rowOff>
    </xdr:from>
    <xdr:to>
      <xdr:col>21</xdr:col>
      <xdr:colOff>60103</xdr:colOff>
      <xdr:row>54</xdr:row>
      <xdr:rowOff>177618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371322</xdr:colOff>
      <xdr:row>68</xdr:row>
      <xdr:rowOff>94840</xdr:rowOff>
    </xdr:from>
    <xdr:to>
      <xdr:col>20</xdr:col>
      <xdr:colOff>127339</xdr:colOff>
      <xdr:row>88</xdr:row>
      <xdr:rowOff>149751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363391</xdr:colOff>
      <xdr:row>34</xdr:row>
      <xdr:rowOff>100593</xdr:rowOff>
    </xdr:from>
    <xdr:to>
      <xdr:col>32</xdr:col>
      <xdr:colOff>538683</xdr:colOff>
      <xdr:row>54</xdr:row>
      <xdr:rowOff>189119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435428</xdr:colOff>
      <xdr:row>68</xdr:row>
      <xdr:rowOff>72691</xdr:rowOff>
    </xdr:from>
    <xdr:to>
      <xdr:col>31</xdr:col>
      <xdr:colOff>176892</xdr:colOff>
      <xdr:row>88</xdr:row>
      <xdr:rowOff>106308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377943</xdr:colOff>
      <xdr:row>89</xdr:row>
      <xdr:rowOff>21492</xdr:rowOff>
    </xdr:from>
    <xdr:to>
      <xdr:col>20</xdr:col>
      <xdr:colOff>184387</xdr:colOff>
      <xdr:row>107</xdr:row>
      <xdr:rowOff>20372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650959</xdr:colOff>
      <xdr:row>89</xdr:row>
      <xdr:rowOff>102994</xdr:rowOff>
    </xdr:from>
    <xdr:to>
      <xdr:col>34</xdr:col>
      <xdr:colOff>190500</xdr:colOff>
      <xdr:row>107</xdr:row>
      <xdr:rowOff>68255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207817</xdr:colOff>
      <xdr:row>111</xdr:row>
      <xdr:rowOff>22512</xdr:rowOff>
    </xdr:from>
    <xdr:to>
      <xdr:col>20</xdr:col>
      <xdr:colOff>330282</xdr:colOff>
      <xdr:row>128</xdr:row>
      <xdr:rowOff>207818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700147</xdr:colOff>
      <xdr:row>111</xdr:row>
      <xdr:rowOff>3338</xdr:rowOff>
    </xdr:from>
    <xdr:to>
      <xdr:col>34</xdr:col>
      <xdr:colOff>258536</xdr:colOff>
      <xdr:row>130</xdr:row>
      <xdr:rowOff>204106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176893</xdr:colOff>
      <xdr:row>132</xdr:row>
      <xdr:rowOff>37973</xdr:rowOff>
    </xdr:from>
    <xdr:to>
      <xdr:col>20</xdr:col>
      <xdr:colOff>666750</xdr:colOff>
      <xdr:row>150</xdr:row>
      <xdr:rowOff>217714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103910</xdr:colOff>
      <xdr:row>132</xdr:row>
      <xdr:rowOff>14472</xdr:rowOff>
    </xdr:from>
    <xdr:to>
      <xdr:col>31</xdr:col>
      <xdr:colOff>557893</xdr:colOff>
      <xdr:row>150</xdr:row>
      <xdr:rowOff>124939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185550</xdr:colOff>
      <xdr:row>151</xdr:row>
      <xdr:rowOff>109722</xdr:rowOff>
    </xdr:from>
    <xdr:to>
      <xdr:col>20</xdr:col>
      <xdr:colOff>342652</xdr:colOff>
      <xdr:row>169</xdr:row>
      <xdr:rowOff>34636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537881</xdr:colOff>
      <xdr:row>33</xdr:row>
      <xdr:rowOff>79885</xdr:rowOff>
    </xdr:from>
    <xdr:to>
      <xdr:col>21</xdr:col>
      <xdr:colOff>60103</xdr:colOff>
      <xdr:row>53</xdr:row>
      <xdr:rowOff>177618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214440</xdr:colOff>
      <xdr:row>54</xdr:row>
      <xdr:rowOff>218105</xdr:rowOff>
    </xdr:from>
    <xdr:to>
      <xdr:col>19</xdr:col>
      <xdr:colOff>698839</xdr:colOff>
      <xdr:row>75</xdr:row>
      <xdr:rowOff>37693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363391</xdr:colOff>
      <xdr:row>33</xdr:row>
      <xdr:rowOff>100593</xdr:rowOff>
    </xdr:from>
    <xdr:to>
      <xdr:col>32</xdr:col>
      <xdr:colOff>538683</xdr:colOff>
      <xdr:row>53</xdr:row>
      <xdr:rowOff>189119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278546</xdr:colOff>
      <xdr:row>54</xdr:row>
      <xdr:rowOff>195956</xdr:rowOff>
    </xdr:from>
    <xdr:to>
      <xdr:col>31</xdr:col>
      <xdr:colOff>20010</xdr:colOff>
      <xdr:row>74</xdr:row>
      <xdr:rowOff>229573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221061</xdr:colOff>
      <xdr:row>75</xdr:row>
      <xdr:rowOff>144757</xdr:rowOff>
    </xdr:from>
    <xdr:to>
      <xdr:col>20</xdr:col>
      <xdr:colOff>27505</xdr:colOff>
      <xdr:row>93</xdr:row>
      <xdr:rowOff>143637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494077</xdr:colOff>
      <xdr:row>75</xdr:row>
      <xdr:rowOff>226259</xdr:rowOff>
    </xdr:from>
    <xdr:to>
      <xdr:col>34</xdr:col>
      <xdr:colOff>33618</xdr:colOff>
      <xdr:row>93</xdr:row>
      <xdr:rowOff>191520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50935</xdr:colOff>
      <xdr:row>97</xdr:row>
      <xdr:rowOff>145777</xdr:rowOff>
    </xdr:from>
    <xdr:to>
      <xdr:col>20</xdr:col>
      <xdr:colOff>173400</xdr:colOff>
      <xdr:row>115</xdr:row>
      <xdr:rowOff>95759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543265</xdr:colOff>
      <xdr:row>97</xdr:row>
      <xdr:rowOff>126603</xdr:rowOff>
    </xdr:from>
    <xdr:to>
      <xdr:col>34</xdr:col>
      <xdr:colOff>101654</xdr:colOff>
      <xdr:row>117</xdr:row>
      <xdr:rowOff>92047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20011</xdr:colOff>
      <xdr:row>118</xdr:row>
      <xdr:rowOff>161238</xdr:rowOff>
    </xdr:from>
    <xdr:to>
      <xdr:col>20</xdr:col>
      <xdr:colOff>509868</xdr:colOff>
      <xdr:row>137</xdr:row>
      <xdr:rowOff>105656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652999</xdr:colOff>
      <xdr:row>118</xdr:row>
      <xdr:rowOff>137737</xdr:rowOff>
    </xdr:from>
    <xdr:to>
      <xdr:col>31</xdr:col>
      <xdr:colOff>401011</xdr:colOff>
      <xdr:row>137</xdr:row>
      <xdr:rowOff>12881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28668</xdr:colOff>
      <xdr:row>137</xdr:row>
      <xdr:rowOff>232987</xdr:rowOff>
    </xdr:from>
    <xdr:to>
      <xdr:col>20</xdr:col>
      <xdr:colOff>185770</xdr:colOff>
      <xdr:row>155</xdr:row>
      <xdr:rowOff>157901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537881</xdr:colOff>
      <xdr:row>33</xdr:row>
      <xdr:rowOff>79885</xdr:rowOff>
    </xdr:from>
    <xdr:to>
      <xdr:col>21</xdr:col>
      <xdr:colOff>60103</xdr:colOff>
      <xdr:row>53</xdr:row>
      <xdr:rowOff>177618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214440</xdr:colOff>
      <xdr:row>54</xdr:row>
      <xdr:rowOff>218105</xdr:rowOff>
    </xdr:from>
    <xdr:to>
      <xdr:col>19</xdr:col>
      <xdr:colOff>698839</xdr:colOff>
      <xdr:row>75</xdr:row>
      <xdr:rowOff>37693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363391</xdr:colOff>
      <xdr:row>33</xdr:row>
      <xdr:rowOff>100593</xdr:rowOff>
    </xdr:from>
    <xdr:to>
      <xdr:col>32</xdr:col>
      <xdr:colOff>538683</xdr:colOff>
      <xdr:row>53</xdr:row>
      <xdr:rowOff>189119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278546</xdr:colOff>
      <xdr:row>54</xdr:row>
      <xdr:rowOff>195956</xdr:rowOff>
    </xdr:from>
    <xdr:to>
      <xdr:col>31</xdr:col>
      <xdr:colOff>20010</xdr:colOff>
      <xdr:row>74</xdr:row>
      <xdr:rowOff>229573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221061</xdr:colOff>
      <xdr:row>75</xdr:row>
      <xdr:rowOff>144757</xdr:rowOff>
    </xdr:from>
    <xdr:to>
      <xdr:col>20</xdr:col>
      <xdr:colOff>27505</xdr:colOff>
      <xdr:row>93</xdr:row>
      <xdr:rowOff>143637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494077</xdr:colOff>
      <xdr:row>75</xdr:row>
      <xdr:rowOff>226259</xdr:rowOff>
    </xdr:from>
    <xdr:to>
      <xdr:col>34</xdr:col>
      <xdr:colOff>33618</xdr:colOff>
      <xdr:row>93</xdr:row>
      <xdr:rowOff>191520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50935</xdr:colOff>
      <xdr:row>97</xdr:row>
      <xdr:rowOff>145777</xdr:rowOff>
    </xdr:from>
    <xdr:to>
      <xdr:col>20</xdr:col>
      <xdr:colOff>173400</xdr:colOff>
      <xdr:row>115</xdr:row>
      <xdr:rowOff>95759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543265</xdr:colOff>
      <xdr:row>97</xdr:row>
      <xdr:rowOff>126603</xdr:rowOff>
    </xdr:from>
    <xdr:to>
      <xdr:col>34</xdr:col>
      <xdr:colOff>101654</xdr:colOff>
      <xdr:row>117</xdr:row>
      <xdr:rowOff>92047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20011</xdr:colOff>
      <xdr:row>118</xdr:row>
      <xdr:rowOff>161238</xdr:rowOff>
    </xdr:from>
    <xdr:to>
      <xdr:col>20</xdr:col>
      <xdr:colOff>509868</xdr:colOff>
      <xdr:row>137</xdr:row>
      <xdr:rowOff>105656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652999</xdr:colOff>
      <xdr:row>118</xdr:row>
      <xdr:rowOff>137737</xdr:rowOff>
    </xdr:from>
    <xdr:to>
      <xdr:col>31</xdr:col>
      <xdr:colOff>401011</xdr:colOff>
      <xdr:row>137</xdr:row>
      <xdr:rowOff>12881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28668</xdr:colOff>
      <xdr:row>137</xdr:row>
      <xdr:rowOff>232987</xdr:rowOff>
    </xdr:from>
    <xdr:to>
      <xdr:col>20</xdr:col>
      <xdr:colOff>185770</xdr:colOff>
      <xdr:row>155</xdr:row>
      <xdr:rowOff>157901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537881</xdr:colOff>
      <xdr:row>33</xdr:row>
      <xdr:rowOff>79885</xdr:rowOff>
    </xdr:from>
    <xdr:to>
      <xdr:col>21</xdr:col>
      <xdr:colOff>60103</xdr:colOff>
      <xdr:row>53</xdr:row>
      <xdr:rowOff>177618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214440</xdr:colOff>
      <xdr:row>54</xdr:row>
      <xdr:rowOff>218105</xdr:rowOff>
    </xdr:from>
    <xdr:to>
      <xdr:col>19</xdr:col>
      <xdr:colOff>698839</xdr:colOff>
      <xdr:row>75</xdr:row>
      <xdr:rowOff>37693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363391</xdr:colOff>
      <xdr:row>33</xdr:row>
      <xdr:rowOff>100593</xdr:rowOff>
    </xdr:from>
    <xdr:to>
      <xdr:col>32</xdr:col>
      <xdr:colOff>538683</xdr:colOff>
      <xdr:row>53</xdr:row>
      <xdr:rowOff>189119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278546</xdr:colOff>
      <xdr:row>54</xdr:row>
      <xdr:rowOff>195956</xdr:rowOff>
    </xdr:from>
    <xdr:to>
      <xdr:col>31</xdr:col>
      <xdr:colOff>20010</xdr:colOff>
      <xdr:row>74</xdr:row>
      <xdr:rowOff>229573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221061</xdr:colOff>
      <xdr:row>75</xdr:row>
      <xdr:rowOff>144757</xdr:rowOff>
    </xdr:from>
    <xdr:to>
      <xdr:col>20</xdr:col>
      <xdr:colOff>27505</xdr:colOff>
      <xdr:row>93</xdr:row>
      <xdr:rowOff>143637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494077</xdr:colOff>
      <xdr:row>75</xdr:row>
      <xdr:rowOff>226259</xdr:rowOff>
    </xdr:from>
    <xdr:to>
      <xdr:col>34</xdr:col>
      <xdr:colOff>33618</xdr:colOff>
      <xdr:row>93</xdr:row>
      <xdr:rowOff>191520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50935</xdr:colOff>
      <xdr:row>97</xdr:row>
      <xdr:rowOff>145777</xdr:rowOff>
    </xdr:from>
    <xdr:to>
      <xdr:col>20</xdr:col>
      <xdr:colOff>173400</xdr:colOff>
      <xdr:row>115</xdr:row>
      <xdr:rowOff>95759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543265</xdr:colOff>
      <xdr:row>97</xdr:row>
      <xdr:rowOff>126603</xdr:rowOff>
    </xdr:from>
    <xdr:to>
      <xdr:col>34</xdr:col>
      <xdr:colOff>101654</xdr:colOff>
      <xdr:row>117</xdr:row>
      <xdr:rowOff>92047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20011</xdr:colOff>
      <xdr:row>118</xdr:row>
      <xdr:rowOff>161238</xdr:rowOff>
    </xdr:from>
    <xdr:to>
      <xdr:col>20</xdr:col>
      <xdr:colOff>509868</xdr:colOff>
      <xdr:row>137</xdr:row>
      <xdr:rowOff>105656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652999</xdr:colOff>
      <xdr:row>118</xdr:row>
      <xdr:rowOff>137737</xdr:rowOff>
    </xdr:from>
    <xdr:to>
      <xdr:col>31</xdr:col>
      <xdr:colOff>401011</xdr:colOff>
      <xdr:row>137</xdr:row>
      <xdr:rowOff>12881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28668</xdr:colOff>
      <xdr:row>137</xdr:row>
      <xdr:rowOff>232987</xdr:rowOff>
    </xdr:from>
    <xdr:to>
      <xdr:col>20</xdr:col>
      <xdr:colOff>185770</xdr:colOff>
      <xdr:row>155</xdr:row>
      <xdr:rowOff>157901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537881</xdr:colOff>
      <xdr:row>33</xdr:row>
      <xdr:rowOff>79885</xdr:rowOff>
    </xdr:from>
    <xdr:to>
      <xdr:col>21</xdr:col>
      <xdr:colOff>60103</xdr:colOff>
      <xdr:row>53</xdr:row>
      <xdr:rowOff>177618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214440</xdr:colOff>
      <xdr:row>54</xdr:row>
      <xdr:rowOff>218105</xdr:rowOff>
    </xdr:from>
    <xdr:to>
      <xdr:col>19</xdr:col>
      <xdr:colOff>698839</xdr:colOff>
      <xdr:row>75</xdr:row>
      <xdr:rowOff>37693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363391</xdr:colOff>
      <xdr:row>33</xdr:row>
      <xdr:rowOff>100593</xdr:rowOff>
    </xdr:from>
    <xdr:to>
      <xdr:col>32</xdr:col>
      <xdr:colOff>538683</xdr:colOff>
      <xdr:row>53</xdr:row>
      <xdr:rowOff>189119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278546</xdr:colOff>
      <xdr:row>54</xdr:row>
      <xdr:rowOff>195956</xdr:rowOff>
    </xdr:from>
    <xdr:to>
      <xdr:col>31</xdr:col>
      <xdr:colOff>20010</xdr:colOff>
      <xdr:row>74</xdr:row>
      <xdr:rowOff>229573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221061</xdr:colOff>
      <xdr:row>75</xdr:row>
      <xdr:rowOff>144757</xdr:rowOff>
    </xdr:from>
    <xdr:to>
      <xdr:col>20</xdr:col>
      <xdr:colOff>27505</xdr:colOff>
      <xdr:row>93</xdr:row>
      <xdr:rowOff>143637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494077</xdr:colOff>
      <xdr:row>75</xdr:row>
      <xdr:rowOff>226259</xdr:rowOff>
    </xdr:from>
    <xdr:to>
      <xdr:col>34</xdr:col>
      <xdr:colOff>33618</xdr:colOff>
      <xdr:row>93</xdr:row>
      <xdr:rowOff>191520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50935</xdr:colOff>
      <xdr:row>97</xdr:row>
      <xdr:rowOff>145777</xdr:rowOff>
    </xdr:from>
    <xdr:to>
      <xdr:col>20</xdr:col>
      <xdr:colOff>173400</xdr:colOff>
      <xdr:row>115</xdr:row>
      <xdr:rowOff>95759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543265</xdr:colOff>
      <xdr:row>97</xdr:row>
      <xdr:rowOff>126603</xdr:rowOff>
    </xdr:from>
    <xdr:to>
      <xdr:col>34</xdr:col>
      <xdr:colOff>101654</xdr:colOff>
      <xdr:row>117</xdr:row>
      <xdr:rowOff>92047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20011</xdr:colOff>
      <xdr:row>118</xdr:row>
      <xdr:rowOff>161238</xdr:rowOff>
    </xdr:from>
    <xdr:to>
      <xdr:col>20</xdr:col>
      <xdr:colOff>509868</xdr:colOff>
      <xdr:row>137</xdr:row>
      <xdr:rowOff>105656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652999</xdr:colOff>
      <xdr:row>118</xdr:row>
      <xdr:rowOff>137737</xdr:rowOff>
    </xdr:from>
    <xdr:to>
      <xdr:col>31</xdr:col>
      <xdr:colOff>401011</xdr:colOff>
      <xdr:row>137</xdr:row>
      <xdr:rowOff>12881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28668</xdr:colOff>
      <xdr:row>137</xdr:row>
      <xdr:rowOff>232987</xdr:rowOff>
    </xdr:from>
    <xdr:to>
      <xdr:col>20</xdr:col>
      <xdr:colOff>185770</xdr:colOff>
      <xdr:row>155</xdr:row>
      <xdr:rowOff>157901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537881</xdr:colOff>
      <xdr:row>33</xdr:row>
      <xdr:rowOff>79885</xdr:rowOff>
    </xdr:from>
    <xdr:to>
      <xdr:col>21</xdr:col>
      <xdr:colOff>60103</xdr:colOff>
      <xdr:row>53</xdr:row>
      <xdr:rowOff>177618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214440</xdr:colOff>
      <xdr:row>54</xdr:row>
      <xdr:rowOff>218105</xdr:rowOff>
    </xdr:from>
    <xdr:to>
      <xdr:col>19</xdr:col>
      <xdr:colOff>698839</xdr:colOff>
      <xdr:row>75</xdr:row>
      <xdr:rowOff>37693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363391</xdr:colOff>
      <xdr:row>33</xdr:row>
      <xdr:rowOff>100593</xdr:rowOff>
    </xdr:from>
    <xdr:to>
      <xdr:col>32</xdr:col>
      <xdr:colOff>538683</xdr:colOff>
      <xdr:row>53</xdr:row>
      <xdr:rowOff>189119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278546</xdr:colOff>
      <xdr:row>54</xdr:row>
      <xdr:rowOff>195956</xdr:rowOff>
    </xdr:from>
    <xdr:to>
      <xdr:col>31</xdr:col>
      <xdr:colOff>20010</xdr:colOff>
      <xdr:row>74</xdr:row>
      <xdr:rowOff>229573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221061</xdr:colOff>
      <xdr:row>75</xdr:row>
      <xdr:rowOff>144757</xdr:rowOff>
    </xdr:from>
    <xdr:to>
      <xdr:col>20</xdr:col>
      <xdr:colOff>27505</xdr:colOff>
      <xdr:row>93</xdr:row>
      <xdr:rowOff>143637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494077</xdr:colOff>
      <xdr:row>75</xdr:row>
      <xdr:rowOff>226259</xdr:rowOff>
    </xdr:from>
    <xdr:to>
      <xdr:col>34</xdr:col>
      <xdr:colOff>33618</xdr:colOff>
      <xdr:row>93</xdr:row>
      <xdr:rowOff>191520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50935</xdr:colOff>
      <xdr:row>97</xdr:row>
      <xdr:rowOff>145777</xdr:rowOff>
    </xdr:from>
    <xdr:to>
      <xdr:col>20</xdr:col>
      <xdr:colOff>173400</xdr:colOff>
      <xdr:row>115</xdr:row>
      <xdr:rowOff>95759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543265</xdr:colOff>
      <xdr:row>97</xdr:row>
      <xdr:rowOff>126603</xdr:rowOff>
    </xdr:from>
    <xdr:to>
      <xdr:col>34</xdr:col>
      <xdr:colOff>101654</xdr:colOff>
      <xdr:row>117</xdr:row>
      <xdr:rowOff>92047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20011</xdr:colOff>
      <xdr:row>118</xdr:row>
      <xdr:rowOff>161238</xdr:rowOff>
    </xdr:from>
    <xdr:to>
      <xdr:col>20</xdr:col>
      <xdr:colOff>509868</xdr:colOff>
      <xdr:row>137</xdr:row>
      <xdr:rowOff>105656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652999</xdr:colOff>
      <xdr:row>118</xdr:row>
      <xdr:rowOff>137737</xdr:rowOff>
    </xdr:from>
    <xdr:to>
      <xdr:col>31</xdr:col>
      <xdr:colOff>401011</xdr:colOff>
      <xdr:row>137</xdr:row>
      <xdr:rowOff>12881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28668</xdr:colOff>
      <xdr:row>137</xdr:row>
      <xdr:rowOff>232987</xdr:rowOff>
    </xdr:from>
    <xdr:to>
      <xdr:col>20</xdr:col>
      <xdr:colOff>185770</xdr:colOff>
      <xdr:row>155</xdr:row>
      <xdr:rowOff>157901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537881</xdr:colOff>
      <xdr:row>34</xdr:row>
      <xdr:rowOff>79885</xdr:rowOff>
    </xdr:from>
    <xdr:to>
      <xdr:col>21</xdr:col>
      <xdr:colOff>60103</xdr:colOff>
      <xdr:row>54</xdr:row>
      <xdr:rowOff>177618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371322</xdr:colOff>
      <xdr:row>68</xdr:row>
      <xdr:rowOff>94840</xdr:rowOff>
    </xdr:from>
    <xdr:to>
      <xdr:col>20</xdr:col>
      <xdr:colOff>127339</xdr:colOff>
      <xdr:row>88</xdr:row>
      <xdr:rowOff>149751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349783</xdr:colOff>
      <xdr:row>34</xdr:row>
      <xdr:rowOff>100593</xdr:rowOff>
    </xdr:from>
    <xdr:to>
      <xdr:col>32</xdr:col>
      <xdr:colOff>525075</xdr:colOff>
      <xdr:row>54</xdr:row>
      <xdr:rowOff>189119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435428</xdr:colOff>
      <xdr:row>68</xdr:row>
      <xdr:rowOff>72691</xdr:rowOff>
    </xdr:from>
    <xdr:to>
      <xdr:col>31</xdr:col>
      <xdr:colOff>176892</xdr:colOff>
      <xdr:row>88</xdr:row>
      <xdr:rowOff>106308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377943</xdr:colOff>
      <xdr:row>89</xdr:row>
      <xdr:rowOff>21492</xdr:rowOff>
    </xdr:from>
    <xdr:to>
      <xdr:col>20</xdr:col>
      <xdr:colOff>184387</xdr:colOff>
      <xdr:row>107</xdr:row>
      <xdr:rowOff>20372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650959</xdr:colOff>
      <xdr:row>89</xdr:row>
      <xdr:rowOff>102994</xdr:rowOff>
    </xdr:from>
    <xdr:to>
      <xdr:col>34</xdr:col>
      <xdr:colOff>190500</xdr:colOff>
      <xdr:row>107</xdr:row>
      <xdr:rowOff>68255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207817</xdr:colOff>
      <xdr:row>111</xdr:row>
      <xdr:rowOff>22512</xdr:rowOff>
    </xdr:from>
    <xdr:to>
      <xdr:col>20</xdr:col>
      <xdr:colOff>330282</xdr:colOff>
      <xdr:row>128</xdr:row>
      <xdr:rowOff>207818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700147</xdr:colOff>
      <xdr:row>111</xdr:row>
      <xdr:rowOff>3338</xdr:rowOff>
    </xdr:from>
    <xdr:to>
      <xdr:col>34</xdr:col>
      <xdr:colOff>258536</xdr:colOff>
      <xdr:row>130</xdr:row>
      <xdr:rowOff>204106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176893</xdr:colOff>
      <xdr:row>132</xdr:row>
      <xdr:rowOff>37973</xdr:rowOff>
    </xdr:from>
    <xdr:to>
      <xdr:col>20</xdr:col>
      <xdr:colOff>666750</xdr:colOff>
      <xdr:row>150</xdr:row>
      <xdr:rowOff>217714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103910</xdr:colOff>
      <xdr:row>132</xdr:row>
      <xdr:rowOff>14472</xdr:rowOff>
    </xdr:from>
    <xdr:to>
      <xdr:col>31</xdr:col>
      <xdr:colOff>557893</xdr:colOff>
      <xdr:row>150</xdr:row>
      <xdr:rowOff>124939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185550</xdr:colOff>
      <xdr:row>151</xdr:row>
      <xdr:rowOff>109722</xdr:rowOff>
    </xdr:from>
    <xdr:to>
      <xdr:col>20</xdr:col>
      <xdr:colOff>342652</xdr:colOff>
      <xdr:row>169</xdr:row>
      <xdr:rowOff>34636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537881</xdr:colOff>
      <xdr:row>33</xdr:row>
      <xdr:rowOff>79885</xdr:rowOff>
    </xdr:from>
    <xdr:to>
      <xdr:col>21</xdr:col>
      <xdr:colOff>60103</xdr:colOff>
      <xdr:row>53</xdr:row>
      <xdr:rowOff>177618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214440</xdr:colOff>
      <xdr:row>54</xdr:row>
      <xdr:rowOff>218105</xdr:rowOff>
    </xdr:from>
    <xdr:to>
      <xdr:col>19</xdr:col>
      <xdr:colOff>698839</xdr:colOff>
      <xdr:row>75</xdr:row>
      <xdr:rowOff>37693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363391</xdr:colOff>
      <xdr:row>33</xdr:row>
      <xdr:rowOff>100593</xdr:rowOff>
    </xdr:from>
    <xdr:to>
      <xdr:col>32</xdr:col>
      <xdr:colOff>538683</xdr:colOff>
      <xdr:row>53</xdr:row>
      <xdr:rowOff>189119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278546</xdr:colOff>
      <xdr:row>54</xdr:row>
      <xdr:rowOff>195956</xdr:rowOff>
    </xdr:from>
    <xdr:to>
      <xdr:col>31</xdr:col>
      <xdr:colOff>20010</xdr:colOff>
      <xdr:row>74</xdr:row>
      <xdr:rowOff>229573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221061</xdr:colOff>
      <xdr:row>75</xdr:row>
      <xdr:rowOff>144757</xdr:rowOff>
    </xdr:from>
    <xdr:to>
      <xdr:col>20</xdr:col>
      <xdr:colOff>27505</xdr:colOff>
      <xdr:row>93</xdr:row>
      <xdr:rowOff>143637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494077</xdr:colOff>
      <xdr:row>75</xdr:row>
      <xdr:rowOff>226259</xdr:rowOff>
    </xdr:from>
    <xdr:to>
      <xdr:col>34</xdr:col>
      <xdr:colOff>33618</xdr:colOff>
      <xdr:row>93</xdr:row>
      <xdr:rowOff>191520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50935</xdr:colOff>
      <xdr:row>97</xdr:row>
      <xdr:rowOff>145777</xdr:rowOff>
    </xdr:from>
    <xdr:to>
      <xdr:col>20</xdr:col>
      <xdr:colOff>173400</xdr:colOff>
      <xdr:row>115</xdr:row>
      <xdr:rowOff>95759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543265</xdr:colOff>
      <xdr:row>97</xdr:row>
      <xdr:rowOff>126603</xdr:rowOff>
    </xdr:from>
    <xdr:to>
      <xdr:col>34</xdr:col>
      <xdr:colOff>101654</xdr:colOff>
      <xdr:row>117</xdr:row>
      <xdr:rowOff>92047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20011</xdr:colOff>
      <xdr:row>118</xdr:row>
      <xdr:rowOff>161238</xdr:rowOff>
    </xdr:from>
    <xdr:to>
      <xdr:col>20</xdr:col>
      <xdr:colOff>509868</xdr:colOff>
      <xdr:row>137</xdr:row>
      <xdr:rowOff>105656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652999</xdr:colOff>
      <xdr:row>118</xdr:row>
      <xdr:rowOff>137737</xdr:rowOff>
    </xdr:from>
    <xdr:to>
      <xdr:col>31</xdr:col>
      <xdr:colOff>401011</xdr:colOff>
      <xdr:row>137</xdr:row>
      <xdr:rowOff>12881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28668</xdr:colOff>
      <xdr:row>137</xdr:row>
      <xdr:rowOff>232987</xdr:rowOff>
    </xdr:from>
    <xdr:to>
      <xdr:col>20</xdr:col>
      <xdr:colOff>185770</xdr:colOff>
      <xdr:row>155</xdr:row>
      <xdr:rowOff>157901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537881</xdr:colOff>
      <xdr:row>33</xdr:row>
      <xdr:rowOff>79885</xdr:rowOff>
    </xdr:from>
    <xdr:to>
      <xdr:col>21</xdr:col>
      <xdr:colOff>60103</xdr:colOff>
      <xdr:row>53</xdr:row>
      <xdr:rowOff>177618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214440</xdr:colOff>
      <xdr:row>54</xdr:row>
      <xdr:rowOff>218105</xdr:rowOff>
    </xdr:from>
    <xdr:to>
      <xdr:col>19</xdr:col>
      <xdr:colOff>698839</xdr:colOff>
      <xdr:row>75</xdr:row>
      <xdr:rowOff>37693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363391</xdr:colOff>
      <xdr:row>33</xdr:row>
      <xdr:rowOff>100593</xdr:rowOff>
    </xdr:from>
    <xdr:to>
      <xdr:col>32</xdr:col>
      <xdr:colOff>538683</xdr:colOff>
      <xdr:row>53</xdr:row>
      <xdr:rowOff>189119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278546</xdr:colOff>
      <xdr:row>54</xdr:row>
      <xdr:rowOff>195956</xdr:rowOff>
    </xdr:from>
    <xdr:to>
      <xdr:col>31</xdr:col>
      <xdr:colOff>20010</xdr:colOff>
      <xdr:row>74</xdr:row>
      <xdr:rowOff>229573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221061</xdr:colOff>
      <xdr:row>75</xdr:row>
      <xdr:rowOff>144757</xdr:rowOff>
    </xdr:from>
    <xdr:to>
      <xdr:col>20</xdr:col>
      <xdr:colOff>27505</xdr:colOff>
      <xdr:row>93</xdr:row>
      <xdr:rowOff>143637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494077</xdr:colOff>
      <xdr:row>75</xdr:row>
      <xdr:rowOff>226259</xdr:rowOff>
    </xdr:from>
    <xdr:to>
      <xdr:col>34</xdr:col>
      <xdr:colOff>33618</xdr:colOff>
      <xdr:row>93</xdr:row>
      <xdr:rowOff>191520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50935</xdr:colOff>
      <xdr:row>97</xdr:row>
      <xdr:rowOff>145777</xdr:rowOff>
    </xdr:from>
    <xdr:to>
      <xdr:col>20</xdr:col>
      <xdr:colOff>173400</xdr:colOff>
      <xdr:row>115</xdr:row>
      <xdr:rowOff>95759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543265</xdr:colOff>
      <xdr:row>97</xdr:row>
      <xdr:rowOff>126603</xdr:rowOff>
    </xdr:from>
    <xdr:to>
      <xdr:col>34</xdr:col>
      <xdr:colOff>101654</xdr:colOff>
      <xdr:row>117</xdr:row>
      <xdr:rowOff>92047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20011</xdr:colOff>
      <xdr:row>118</xdr:row>
      <xdr:rowOff>161238</xdr:rowOff>
    </xdr:from>
    <xdr:to>
      <xdr:col>20</xdr:col>
      <xdr:colOff>509868</xdr:colOff>
      <xdr:row>137</xdr:row>
      <xdr:rowOff>105656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652999</xdr:colOff>
      <xdr:row>118</xdr:row>
      <xdr:rowOff>137737</xdr:rowOff>
    </xdr:from>
    <xdr:to>
      <xdr:col>31</xdr:col>
      <xdr:colOff>401011</xdr:colOff>
      <xdr:row>137</xdr:row>
      <xdr:rowOff>12881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28668</xdr:colOff>
      <xdr:row>137</xdr:row>
      <xdr:rowOff>232987</xdr:rowOff>
    </xdr:from>
    <xdr:to>
      <xdr:col>20</xdr:col>
      <xdr:colOff>185770</xdr:colOff>
      <xdr:row>155</xdr:row>
      <xdr:rowOff>157901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537881</xdr:colOff>
      <xdr:row>33</xdr:row>
      <xdr:rowOff>79885</xdr:rowOff>
    </xdr:from>
    <xdr:to>
      <xdr:col>21</xdr:col>
      <xdr:colOff>60103</xdr:colOff>
      <xdr:row>53</xdr:row>
      <xdr:rowOff>177618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214440</xdr:colOff>
      <xdr:row>54</xdr:row>
      <xdr:rowOff>218105</xdr:rowOff>
    </xdr:from>
    <xdr:to>
      <xdr:col>19</xdr:col>
      <xdr:colOff>698839</xdr:colOff>
      <xdr:row>75</xdr:row>
      <xdr:rowOff>37693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363391</xdr:colOff>
      <xdr:row>33</xdr:row>
      <xdr:rowOff>100593</xdr:rowOff>
    </xdr:from>
    <xdr:to>
      <xdr:col>32</xdr:col>
      <xdr:colOff>538683</xdr:colOff>
      <xdr:row>53</xdr:row>
      <xdr:rowOff>189119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278546</xdr:colOff>
      <xdr:row>54</xdr:row>
      <xdr:rowOff>195956</xdr:rowOff>
    </xdr:from>
    <xdr:to>
      <xdr:col>31</xdr:col>
      <xdr:colOff>20010</xdr:colOff>
      <xdr:row>74</xdr:row>
      <xdr:rowOff>229573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221061</xdr:colOff>
      <xdr:row>75</xdr:row>
      <xdr:rowOff>144757</xdr:rowOff>
    </xdr:from>
    <xdr:to>
      <xdr:col>20</xdr:col>
      <xdr:colOff>27505</xdr:colOff>
      <xdr:row>93</xdr:row>
      <xdr:rowOff>143637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494077</xdr:colOff>
      <xdr:row>75</xdr:row>
      <xdr:rowOff>226259</xdr:rowOff>
    </xdr:from>
    <xdr:to>
      <xdr:col>34</xdr:col>
      <xdr:colOff>33618</xdr:colOff>
      <xdr:row>93</xdr:row>
      <xdr:rowOff>191520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50935</xdr:colOff>
      <xdr:row>97</xdr:row>
      <xdr:rowOff>145777</xdr:rowOff>
    </xdr:from>
    <xdr:to>
      <xdr:col>20</xdr:col>
      <xdr:colOff>173400</xdr:colOff>
      <xdr:row>115</xdr:row>
      <xdr:rowOff>95759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543265</xdr:colOff>
      <xdr:row>97</xdr:row>
      <xdr:rowOff>126603</xdr:rowOff>
    </xdr:from>
    <xdr:to>
      <xdr:col>34</xdr:col>
      <xdr:colOff>101654</xdr:colOff>
      <xdr:row>117</xdr:row>
      <xdr:rowOff>92047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20011</xdr:colOff>
      <xdr:row>118</xdr:row>
      <xdr:rowOff>161238</xdr:rowOff>
    </xdr:from>
    <xdr:to>
      <xdr:col>20</xdr:col>
      <xdr:colOff>509868</xdr:colOff>
      <xdr:row>137</xdr:row>
      <xdr:rowOff>105656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652999</xdr:colOff>
      <xdr:row>118</xdr:row>
      <xdr:rowOff>137737</xdr:rowOff>
    </xdr:from>
    <xdr:to>
      <xdr:col>31</xdr:col>
      <xdr:colOff>401011</xdr:colOff>
      <xdr:row>137</xdr:row>
      <xdr:rowOff>12881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28668</xdr:colOff>
      <xdr:row>137</xdr:row>
      <xdr:rowOff>232987</xdr:rowOff>
    </xdr:from>
    <xdr:to>
      <xdr:col>20</xdr:col>
      <xdr:colOff>185770</xdr:colOff>
      <xdr:row>155</xdr:row>
      <xdr:rowOff>157901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537881</xdr:colOff>
      <xdr:row>33</xdr:row>
      <xdr:rowOff>79885</xdr:rowOff>
    </xdr:from>
    <xdr:to>
      <xdr:col>21</xdr:col>
      <xdr:colOff>60103</xdr:colOff>
      <xdr:row>53</xdr:row>
      <xdr:rowOff>177618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214440</xdr:colOff>
      <xdr:row>54</xdr:row>
      <xdr:rowOff>218105</xdr:rowOff>
    </xdr:from>
    <xdr:to>
      <xdr:col>19</xdr:col>
      <xdr:colOff>698839</xdr:colOff>
      <xdr:row>75</xdr:row>
      <xdr:rowOff>37693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363391</xdr:colOff>
      <xdr:row>33</xdr:row>
      <xdr:rowOff>100593</xdr:rowOff>
    </xdr:from>
    <xdr:to>
      <xdr:col>32</xdr:col>
      <xdr:colOff>538683</xdr:colOff>
      <xdr:row>53</xdr:row>
      <xdr:rowOff>189119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278546</xdr:colOff>
      <xdr:row>54</xdr:row>
      <xdr:rowOff>195956</xdr:rowOff>
    </xdr:from>
    <xdr:to>
      <xdr:col>31</xdr:col>
      <xdr:colOff>20010</xdr:colOff>
      <xdr:row>74</xdr:row>
      <xdr:rowOff>229573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221061</xdr:colOff>
      <xdr:row>75</xdr:row>
      <xdr:rowOff>144757</xdr:rowOff>
    </xdr:from>
    <xdr:to>
      <xdr:col>20</xdr:col>
      <xdr:colOff>27505</xdr:colOff>
      <xdr:row>93</xdr:row>
      <xdr:rowOff>143637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494077</xdr:colOff>
      <xdr:row>75</xdr:row>
      <xdr:rowOff>226259</xdr:rowOff>
    </xdr:from>
    <xdr:to>
      <xdr:col>34</xdr:col>
      <xdr:colOff>33618</xdr:colOff>
      <xdr:row>93</xdr:row>
      <xdr:rowOff>191520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50935</xdr:colOff>
      <xdr:row>97</xdr:row>
      <xdr:rowOff>145777</xdr:rowOff>
    </xdr:from>
    <xdr:to>
      <xdr:col>20</xdr:col>
      <xdr:colOff>173400</xdr:colOff>
      <xdr:row>115</xdr:row>
      <xdr:rowOff>95759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543265</xdr:colOff>
      <xdr:row>97</xdr:row>
      <xdr:rowOff>126603</xdr:rowOff>
    </xdr:from>
    <xdr:to>
      <xdr:col>34</xdr:col>
      <xdr:colOff>101654</xdr:colOff>
      <xdr:row>117</xdr:row>
      <xdr:rowOff>92047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20011</xdr:colOff>
      <xdr:row>118</xdr:row>
      <xdr:rowOff>161238</xdr:rowOff>
    </xdr:from>
    <xdr:to>
      <xdr:col>20</xdr:col>
      <xdr:colOff>509868</xdr:colOff>
      <xdr:row>137</xdr:row>
      <xdr:rowOff>105656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652999</xdr:colOff>
      <xdr:row>118</xdr:row>
      <xdr:rowOff>137737</xdr:rowOff>
    </xdr:from>
    <xdr:to>
      <xdr:col>31</xdr:col>
      <xdr:colOff>401011</xdr:colOff>
      <xdr:row>137</xdr:row>
      <xdr:rowOff>12881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28668</xdr:colOff>
      <xdr:row>137</xdr:row>
      <xdr:rowOff>232987</xdr:rowOff>
    </xdr:from>
    <xdr:to>
      <xdr:col>20</xdr:col>
      <xdr:colOff>185770</xdr:colOff>
      <xdr:row>155</xdr:row>
      <xdr:rowOff>157901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537881</xdr:colOff>
      <xdr:row>33</xdr:row>
      <xdr:rowOff>79885</xdr:rowOff>
    </xdr:from>
    <xdr:to>
      <xdr:col>21</xdr:col>
      <xdr:colOff>60103</xdr:colOff>
      <xdr:row>53</xdr:row>
      <xdr:rowOff>177618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214440</xdr:colOff>
      <xdr:row>54</xdr:row>
      <xdr:rowOff>218105</xdr:rowOff>
    </xdr:from>
    <xdr:to>
      <xdr:col>19</xdr:col>
      <xdr:colOff>698839</xdr:colOff>
      <xdr:row>75</xdr:row>
      <xdr:rowOff>37693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363391</xdr:colOff>
      <xdr:row>33</xdr:row>
      <xdr:rowOff>100593</xdr:rowOff>
    </xdr:from>
    <xdr:to>
      <xdr:col>32</xdr:col>
      <xdr:colOff>538683</xdr:colOff>
      <xdr:row>53</xdr:row>
      <xdr:rowOff>189119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278546</xdr:colOff>
      <xdr:row>54</xdr:row>
      <xdr:rowOff>195956</xdr:rowOff>
    </xdr:from>
    <xdr:to>
      <xdr:col>31</xdr:col>
      <xdr:colOff>20010</xdr:colOff>
      <xdr:row>74</xdr:row>
      <xdr:rowOff>229573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221061</xdr:colOff>
      <xdr:row>75</xdr:row>
      <xdr:rowOff>144757</xdr:rowOff>
    </xdr:from>
    <xdr:to>
      <xdr:col>20</xdr:col>
      <xdr:colOff>27505</xdr:colOff>
      <xdr:row>93</xdr:row>
      <xdr:rowOff>143637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494077</xdr:colOff>
      <xdr:row>75</xdr:row>
      <xdr:rowOff>226259</xdr:rowOff>
    </xdr:from>
    <xdr:to>
      <xdr:col>34</xdr:col>
      <xdr:colOff>33618</xdr:colOff>
      <xdr:row>93</xdr:row>
      <xdr:rowOff>191520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50935</xdr:colOff>
      <xdr:row>97</xdr:row>
      <xdr:rowOff>145777</xdr:rowOff>
    </xdr:from>
    <xdr:to>
      <xdr:col>20</xdr:col>
      <xdr:colOff>173400</xdr:colOff>
      <xdr:row>115</xdr:row>
      <xdr:rowOff>95759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543265</xdr:colOff>
      <xdr:row>97</xdr:row>
      <xdr:rowOff>126603</xdr:rowOff>
    </xdr:from>
    <xdr:to>
      <xdr:col>34</xdr:col>
      <xdr:colOff>101654</xdr:colOff>
      <xdr:row>117</xdr:row>
      <xdr:rowOff>92047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20011</xdr:colOff>
      <xdr:row>118</xdr:row>
      <xdr:rowOff>161238</xdr:rowOff>
    </xdr:from>
    <xdr:to>
      <xdr:col>20</xdr:col>
      <xdr:colOff>509868</xdr:colOff>
      <xdr:row>137</xdr:row>
      <xdr:rowOff>105656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652999</xdr:colOff>
      <xdr:row>118</xdr:row>
      <xdr:rowOff>137737</xdr:rowOff>
    </xdr:from>
    <xdr:to>
      <xdr:col>31</xdr:col>
      <xdr:colOff>401011</xdr:colOff>
      <xdr:row>137</xdr:row>
      <xdr:rowOff>12881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28668</xdr:colOff>
      <xdr:row>137</xdr:row>
      <xdr:rowOff>232987</xdr:rowOff>
    </xdr:from>
    <xdr:to>
      <xdr:col>20</xdr:col>
      <xdr:colOff>185770</xdr:colOff>
      <xdr:row>155</xdr:row>
      <xdr:rowOff>157901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537881</xdr:colOff>
      <xdr:row>33</xdr:row>
      <xdr:rowOff>79885</xdr:rowOff>
    </xdr:from>
    <xdr:to>
      <xdr:col>21</xdr:col>
      <xdr:colOff>60103</xdr:colOff>
      <xdr:row>53</xdr:row>
      <xdr:rowOff>177618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214440</xdr:colOff>
      <xdr:row>54</xdr:row>
      <xdr:rowOff>218105</xdr:rowOff>
    </xdr:from>
    <xdr:to>
      <xdr:col>19</xdr:col>
      <xdr:colOff>698839</xdr:colOff>
      <xdr:row>75</xdr:row>
      <xdr:rowOff>37693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363391</xdr:colOff>
      <xdr:row>33</xdr:row>
      <xdr:rowOff>100593</xdr:rowOff>
    </xdr:from>
    <xdr:to>
      <xdr:col>32</xdr:col>
      <xdr:colOff>538683</xdr:colOff>
      <xdr:row>53</xdr:row>
      <xdr:rowOff>189119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278546</xdr:colOff>
      <xdr:row>54</xdr:row>
      <xdr:rowOff>195956</xdr:rowOff>
    </xdr:from>
    <xdr:to>
      <xdr:col>31</xdr:col>
      <xdr:colOff>20010</xdr:colOff>
      <xdr:row>74</xdr:row>
      <xdr:rowOff>229573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221061</xdr:colOff>
      <xdr:row>75</xdr:row>
      <xdr:rowOff>144757</xdr:rowOff>
    </xdr:from>
    <xdr:to>
      <xdr:col>20</xdr:col>
      <xdr:colOff>27505</xdr:colOff>
      <xdr:row>93</xdr:row>
      <xdr:rowOff>143637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494077</xdr:colOff>
      <xdr:row>75</xdr:row>
      <xdr:rowOff>226259</xdr:rowOff>
    </xdr:from>
    <xdr:to>
      <xdr:col>34</xdr:col>
      <xdr:colOff>33618</xdr:colOff>
      <xdr:row>93</xdr:row>
      <xdr:rowOff>191520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50935</xdr:colOff>
      <xdr:row>97</xdr:row>
      <xdr:rowOff>145777</xdr:rowOff>
    </xdr:from>
    <xdr:to>
      <xdr:col>20</xdr:col>
      <xdr:colOff>173400</xdr:colOff>
      <xdr:row>115</xdr:row>
      <xdr:rowOff>95759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543265</xdr:colOff>
      <xdr:row>97</xdr:row>
      <xdr:rowOff>126603</xdr:rowOff>
    </xdr:from>
    <xdr:to>
      <xdr:col>34</xdr:col>
      <xdr:colOff>101654</xdr:colOff>
      <xdr:row>117</xdr:row>
      <xdr:rowOff>92047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20011</xdr:colOff>
      <xdr:row>118</xdr:row>
      <xdr:rowOff>161238</xdr:rowOff>
    </xdr:from>
    <xdr:to>
      <xdr:col>20</xdr:col>
      <xdr:colOff>509868</xdr:colOff>
      <xdr:row>137</xdr:row>
      <xdr:rowOff>105656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652999</xdr:colOff>
      <xdr:row>118</xdr:row>
      <xdr:rowOff>137737</xdr:rowOff>
    </xdr:from>
    <xdr:to>
      <xdr:col>31</xdr:col>
      <xdr:colOff>401011</xdr:colOff>
      <xdr:row>137</xdr:row>
      <xdr:rowOff>12881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28668</xdr:colOff>
      <xdr:row>137</xdr:row>
      <xdr:rowOff>232987</xdr:rowOff>
    </xdr:from>
    <xdr:to>
      <xdr:col>20</xdr:col>
      <xdr:colOff>185770</xdr:colOff>
      <xdr:row>155</xdr:row>
      <xdr:rowOff>157901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537881</xdr:colOff>
      <xdr:row>33</xdr:row>
      <xdr:rowOff>79885</xdr:rowOff>
    </xdr:from>
    <xdr:to>
      <xdr:col>21</xdr:col>
      <xdr:colOff>60103</xdr:colOff>
      <xdr:row>53</xdr:row>
      <xdr:rowOff>177618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214440</xdr:colOff>
      <xdr:row>54</xdr:row>
      <xdr:rowOff>218105</xdr:rowOff>
    </xdr:from>
    <xdr:to>
      <xdr:col>19</xdr:col>
      <xdr:colOff>698839</xdr:colOff>
      <xdr:row>75</xdr:row>
      <xdr:rowOff>37693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363391</xdr:colOff>
      <xdr:row>33</xdr:row>
      <xdr:rowOff>100593</xdr:rowOff>
    </xdr:from>
    <xdr:to>
      <xdr:col>32</xdr:col>
      <xdr:colOff>538683</xdr:colOff>
      <xdr:row>53</xdr:row>
      <xdr:rowOff>189119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278546</xdr:colOff>
      <xdr:row>54</xdr:row>
      <xdr:rowOff>195956</xdr:rowOff>
    </xdr:from>
    <xdr:to>
      <xdr:col>31</xdr:col>
      <xdr:colOff>20010</xdr:colOff>
      <xdr:row>74</xdr:row>
      <xdr:rowOff>229573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221061</xdr:colOff>
      <xdr:row>75</xdr:row>
      <xdr:rowOff>144757</xdr:rowOff>
    </xdr:from>
    <xdr:to>
      <xdr:col>20</xdr:col>
      <xdr:colOff>27505</xdr:colOff>
      <xdr:row>93</xdr:row>
      <xdr:rowOff>143637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494077</xdr:colOff>
      <xdr:row>75</xdr:row>
      <xdr:rowOff>226259</xdr:rowOff>
    </xdr:from>
    <xdr:to>
      <xdr:col>34</xdr:col>
      <xdr:colOff>33618</xdr:colOff>
      <xdr:row>93</xdr:row>
      <xdr:rowOff>191520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50935</xdr:colOff>
      <xdr:row>97</xdr:row>
      <xdr:rowOff>145777</xdr:rowOff>
    </xdr:from>
    <xdr:to>
      <xdr:col>20</xdr:col>
      <xdr:colOff>173400</xdr:colOff>
      <xdr:row>115</xdr:row>
      <xdr:rowOff>95759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543265</xdr:colOff>
      <xdr:row>97</xdr:row>
      <xdr:rowOff>126603</xdr:rowOff>
    </xdr:from>
    <xdr:to>
      <xdr:col>34</xdr:col>
      <xdr:colOff>101654</xdr:colOff>
      <xdr:row>117</xdr:row>
      <xdr:rowOff>92047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20011</xdr:colOff>
      <xdr:row>118</xdr:row>
      <xdr:rowOff>161238</xdr:rowOff>
    </xdr:from>
    <xdr:to>
      <xdr:col>20</xdr:col>
      <xdr:colOff>509868</xdr:colOff>
      <xdr:row>137</xdr:row>
      <xdr:rowOff>105656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652999</xdr:colOff>
      <xdr:row>118</xdr:row>
      <xdr:rowOff>137737</xdr:rowOff>
    </xdr:from>
    <xdr:to>
      <xdr:col>31</xdr:col>
      <xdr:colOff>401011</xdr:colOff>
      <xdr:row>137</xdr:row>
      <xdr:rowOff>12881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28668</xdr:colOff>
      <xdr:row>137</xdr:row>
      <xdr:rowOff>232987</xdr:rowOff>
    </xdr:from>
    <xdr:to>
      <xdr:col>20</xdr:col>
      <xdr:colOff>185770</xdr:colOff>
      <xdr:row>155</xdr:row>
      <xdr:rowOff>157901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3"/>
  <sheetViews>
    <sheetView topLeftCell="G94" zoomScale="85" zoomScaleNormal="85" workbookViewId="0">
      <selection activeCell="D4" sqref="D4:J4"/>
    </sheetView>
  </sheetViews>
  <sheetFormatPr defaultColWidth="11.42578125" defaultRowHeight="18.75" x14ac:dyDescent="0.3"/>
  <cols>
    <col min="1" max="1" width="27.140625" style="45" customWidth="1"/>
    <col min="2" max="2" width="8.5703125" style="45" customWidth="1"/>
    <col min="3" max="3" width="9" style="45" customWidth="1"/>
    <col min="4" max="4" width="8.28515625" style="45" customWidth="1"/>
    <col min="5" max="5" width="7.5703125" style="45" customWidth="1"/>
    <col min="6" max="6" width="7.42578125" style="45" customWidth="1"/>
    <col min="7" max="10" width="7.28515625" style="45" customWidth="1"/>
    <col min="11" max="11" width="23.28515625" style="45" customWidth="1"/>
    <col min="12" max="12" width="9.5703125" style="45" customWidth="1"/>
    <col min="13" max="13" width="13.140625" style="45" customWidth="1"/>
    <col min="14" max="14" width="12.5703125" style="45" customWidth="1"/>
    <col min="15" max="15" width="11.42578125" style="45"/>
    <col min="16" max="16" width="16.140625" style="45" customWidth="1"/>
    <col min="17" max="17" width="10.5703125" style="45" customWidth="1"/>
    <col min="18" max="18" width="9.85546875" style="45" customWidth="1"/>
    <col min="19" max="19" width="11.140625" style="45" customWidth="1"/>
    <col min="20" max="20" width="11" style="45" customWidth="1"/>
    <col min="21" max="21" width="10.5703125" style="45" customWidth="1"/>
    <col min="22" max="22" width="9.42578125" style="45" customWidth="1"/>
    <col min="23" max="24" width="11.42578125" style="45"/>
    <col min="25" max="25" width="10.28515625" style="45" customWidth="1"/>
    <col min="26" max="26" width="14.7109375" style="45" customWidth="1"/>
    <col min="27" max="27" width="12.7109375" style="45" customWidth="1"/>
    <col min="28" max="28" width="10.42578125" style="45" customWidth="1"/>
    <col min="29" max="16384" width="11.42578125" style="45"/>
  </cols>
  <sheetData>
    <row r="1" spans="1:30" ht="23.25" customHeight="1" thickBot="1" x14ac:dyDescent="0.35">
      <c r="A1" s="115" t="s">
        <v>69</v>
      </c>
      <c r="B1" s="116"/>
      <c r="C1" s="116"/>
      <c r="D1" s="116"/>
      <c r="E1" s="116"/>
      <c r="F1" s="116"/>
      <c r="G1" s="116"/>
      <c r="H1" s="116"/>
      <c r="I1" s="116"/>
      <c r="J1" s="117"/>
      <c r="L1" s="1" t="s">
        <v>30</v>
      </c>
      <c r="M1" s="2">
        <f>T30</f>
        <v>1.5140596087761232E-3</v>
      </c>
      <c r="O1" s="3" t="s">
        <v>0</v>
      </c>
      <c r="P1" s="4">
        <v>0.2</v>
      </c>
      <c r="Z1" s="3" t="s">
        <v>1</v>
      </c>
      <c r="AA1" s="4">
        <v>8</v>
      </c>
    </row>
    <row r="2" spans="1:30" ht="31.5" customHeight="1" thickBot="1" x14ac:dyDescent="0.4">
      <c r="A2" s="118" t="s">
        <v>61</v>
      </c>
      <c r="B2" s="116"/>
      <c r="C2" s="116"/>
      <c r="D2" s="116"/>
      <c r="E2" s="116"/>
      <c r="F2" s="116"/>
      <c r="G2" s="116"/>
      <c r="H2" s="116"/>
      <c r="I2" s="116"/>
      <c r="J2" s="117"/>
      <c r="L2" s="5" t="s">
        <v>2</v>
      </c>
      <c r="M2" s="6">
        <v>500</v>
      </c>
      <c r="O2" s="7" t="s">
        <v>3</v>
      </c>
      <c r="P2" s="8">
        <v>15</v>
      </c>
      <c r="Z2" s="7" t="s">
        <v>4</v>
      </c>
      <c r="AA2" s="9">
        <v>0.45</v>
      </c>
    </row>
    <row r="3" spans="1:30" ht="23.25" customHeight="1" thickBot="1" x14ac:dyDescent="0.35">
      <c r="A3" s="115" t="s">
        <v>5</v>
      </c>
      <c r="B3" s="120" t="s">
        <v>6</v>
      </c>
      <c r="C3" s="121"/>
      <c r="D3" s="122" t="s">
        <v>7</v>
      </c>
      <c r="E3" s="123"/>
      <c r="F3" s="123"/>
      <c r="G3" s="123"/>
      <c r="H3" s="123"/>
      <c r="I3" s="123"/>
      <c r="J3" s="121"/>
      <c r="V3" s="113" t="s">
        <v>8</v>
      </c>
      <c r="W3" s="114"/>
      <c r="X3" s="114"/>
      <c r="Y3" s="114"/>
      <c r="Z3" s="114"/>
    </row>
    <row r="4" spans="1:30" ht="128.25" customHeight="1" thickTop="1" thickBot="1" x14ac:dyDescent="0.35">
      <c r="A4" s="119"/>
      <c r="B4" s="10" t="s">
        <v>9</v>
      </c>
      <c r="C4" s="10" t="s">
        <v>10</v>
      </c>
      <c r="D4" s="126" t="s">
        <v>71</v>
      </c>
      <c r="E4" s="127" t="s">
        <v>72</v>
      </c>
      <c r="F4" s="128" t="s">
        <v>73</v>
      </c>
      <c r="G4" s="129" t="s">
        <v>74</v>
      </c>
      <c r="H4" s="130" t="s">
        <v>75</v>
      </c>
      <c r="I4" s="131" t="s">
        <v>76</v>
      </c>
      <c r="J4" s="132" t="s">
        <v>77</v>
      </c>
      <c r="L4" s="80" t="s">
        <v>11</v>
      </c>
      <c r="M4" s="81" t="s">
        <v>12</v>
      </c>
      <c r="N4" s="81" t="s">
        <v>28</v>
      </c>
      <c r="O4" s="81" t="s">
        <v>29</v>
      </c>
      <c r="P4" s="81" t="s">
        <v>13</v>
      </c>
      <c r="Q4" s="81" t="s">
        <v>14</v>
      </c>
      <c r="R4" s="81" t="s">
        <v>31</v>
      </c>
      <c r="S4" s="82" t="s">
        <v>15</v>
      </c>
      <c r="T4" s="83" t="s">
        <v>32</v>
      </c>
      <c r="U4" s="15"/>
      <c r="V4" s="92" t="s">
        <v>26</v>
      </c>
      <c r="W4" s="93" t="s">
        <v>16</v>
      </c>
      <c r="X4" s="93" t="s">
        <v>17</v>
      </c>
      <c r="Y4" s="93" t="s">
        <v>18</v>
      </c>
      <c r="Z4" s="93" t="s">
        <v>27</v>
      </c>
      <c r="AA4" s="93" t="s">
        <v>19</v>
      </c>
      <c r="AB4" s="93" t="s">
        <v>20</v>
      </c>
      <c r="AC4" s="93" t="s">
        <v>21</v>
      </c>
      <c r="AD4" s="94" t="s">
        <v>22</v>
      </c>
    </row>
    <row r="5" spans="1:30" x14ac:dyDescent="0.3">
      <c r="A5" s="46">
        <v>42356.684618055559</v>
      </c>
      <c r="B5" s="47">
        <v>0</v>
      </c>
      <c r="C5" s="47">
        <v>0</v>
      </c>
      <c r="D5" s="48">
        <v>12.4</v>
      </c>
      <c r="E5" s="49">
        <v>14.55</v>
      </c>
      <c r="F5" s="50">
        <v>11</v>
      </c>
      <c r="G5" s="51">
        <v>11.1</v>
      </c>
      <c r="H5" s="52">
        <v>11.05</v>
      </c>
      <c r="I5" s="53">
        <v>22.05</v>
      </c>
      <c r="J5" s="54">
        <v>22.15</v>
      </c>
      <c r="L5" s="76">
        <v>0</v>
      </c>
      <c r="M5" s="77">
        <f t="shared" ref="M5:M29" si="0">4187*T5*(E5-D5)/$P$1</f>
        <v>0</v>
      </c>
      <c r="N5" s="63">
        <f>4.187*$P$2*(Z5-Z5)/$P$1</f>
        <v>0</v>
      </c>
      <c r="O5" s="77">
        <f t="shared" ref="O5:O29" si="1">4.187*$P$2*(Z5-$Z$5)/$P$1</f>
        <v>0</v>
      </c>
      <c r="P5" s="77">
        <f t="shared" ref="P5:P29" si="2">$M$2*B5/1000</f>
        <v>0</v>
      </c>
      <c r="Q5" s="63">
        <f t="shared" ref="Q5:Q29" si="3">4187*$M$1*(E5-D5)/($P$1*$M$2)</f>
        <v>0.13629640301183102</v>
      </c>
      <c r="R5" s="78">
        <v>0</v>
      </c>
      <c r="S5" s="78">
        <v>0</v>
      </c>
      <c r="T5" s="79">
        <f>O5/(300*4.187*$P$2*(E5-D5))</f>
        <v>0</v>
      </c>
      <c r="U5" s="21"/>
      <c r="V5" s="86">
        <f>D5-D5</f>
        <v>0</v>
      </c>
      <c r="W5" s="87">
        <f>E5-E5</f>
        <v>0</v>
      </c>
      <c r="X5" s="87">
        <f>I5-I5</f>
        <v>0</v>
      </c>
      <c r="Y5" s="87">
        <f>Z5-Z5</f>
        <v>0</v>
      </c>
      <c r="Z5" s="87">
        <f t="shared" ref="Z5:Z29" si="4">(F5+G5+H5)/3</f>
        <v>11.050000000000002</v>
      </c>
      <c r="AA5" s="88">
        <f>($M$2*$AA$2-M5)/(D5-I5)</f>
        <v>-23.316062176165801</v>
      </c>
      <c r="AB5" s="89">
        <f>($AA$1*(D5-I5)+M5)/$AA$2</f>
        <v>-171.55555555555557</v>
      </c>
      <c r="AC5" s="90">
        <f t="shared" ref="AC5:AD20" si="5">IF(AA5&gt;0,AA5,0)</f>
        <v>0</v>
      </c>
      <c r="AD5" s="91">
        <f t="shared" si="5"/>
        <v>0</v>
      </c>
    </row>
    <row r="6" spans="1:30" x14ac:dyDescent="0.3">
      <c r="A6" s="46">
        <v>42356.688090277778</v>
      </c>
      <c r="B6" s="47">
        <v>300</v>
      </c>
      <c r="C6" s="47">
        <v>5</v>
      </c>
      <c r="D6" s="48">
        <v>13.4</v>
      </c>
      <c r="E6" s="49">
        <v>15.4</v>
      </c>
      <c r="F6" s="50">
        <v>11</v>
      </c>
      <c r="G6" s="51">
        <v>11.15</v>
      </c>
      <c r="H6" s="52">
        <v>11.1</v>
      </c>
      <c r="I6" s="53">
        <v>21.05</v>
      </c>
      <c r="J6" s="54">
        <v>21.05</v>
      </c>
      <c r="L6" s="72">
        <v>5</v>
      </c>
      <c r="M6" s="28">
        <f t="shared" si="0"/>
        <v>11.63055555555489</v>
      </c>
      <c r="N6" s="29">
        <f t="shared" ref="N6:N29" si="6">4.187*$P$2*(Z6-Z5)/$P$1</f>
        <v>10.467499999999404</v>
      </c>
      <c r="O6" s="28">
        <f t="shared" si="1"/>
        <v>10.467499999999404</v>
      </c>
      <c r="P6" s="28">
        <f t="shared" si="2"/>
        <v>150</v>
      </c>
      <c r="Q6" s="29">
        <f t="shared" si="3"/>
        <v>0.12678735163891255</v>
      </c>
      <c r="R6" s="29">
        <f t="shared" ref="R6:R29" si="7">1000*N6/((B6-B5)*$M$2)</f>
        <v>6.9783333333329353E-2</v>
      </c>
      <c r="S6" s="29">
        <f>O6/P6</f>
        <v>6.9783333333329367E-2</v>
      </c>
      <c r="T6" s="68">
        <f t="shared" ref="T6:T29" si="8">O6/(300*4.187*$P$2*(E6-D6))</f>
        <v>2.7777777777776189E-4</v>
      </c>
      <c r="U6" s="30"/>
      <c r="V6" s="84">
        <f t="shared" ref="V6:W21" si="9">V5+(D6-D5)</f>
        <v>1</v>
      </c>
      <c r="W6" s="32">
        <f t="shared" si="9"/>
        <v>0.84999999999999964</v>
      </c>
      <c r="X6" s="32">
        <f t="shared" ref="X6:X29" si="10">X5+(I6-I5)</f>
        <v>-1</v>
      </c>
      <c r="Y6" s="32">
        <f t="shared" ref="Y6:Y29" si="11">Y5+(Z6-Z5)</f>
        <v>3.3333333333331439E-2</v>
      </c>
      <c r="Z6" s="32">
        <f t="shared" si="4"/>
        <v>11.083333333333334</v>
      </c>
      <c r="AA6" s="33">
        <f t="shared" ref="AA6:AA29" si="12">($M$2*$AA$2-M6)/(D6-I6)</f>
        <v>-27.891430646332694</v>
      </c>
      <c r="AB6" s="34">
        <f t="shared" ref="AB6:AB29" si="13">($AA$1*(D6-I6)+M6)/$AA$2</f>
        <v>-110.15432098765579</v>
      </c>
      <c r="AC6" s="42">
        <f t="shared" si="5"/>
        <v>0</v>
      </c>
      <c r="AD6" s="85">
        <f t="shared" si="5"/>
        <v>0</v>
      </c>
    </row>
    <row r="7" spans="1:30" x14ac:dyDescent="0.3">
      <c r="A7" s="46">
        <v>42356.691562499997</v>
      </c>
      <c r="B7" s="47">
        <v>600</v>
      </c>
      <c r="C7" s="47">
        <v>10</v>
      </c>
      <c r="D7" s="48">
        <v>14.4</v>
      </c>
      <c r="E7" s="49">
        <v>17.100000000000001</v>
      </c>
      <c r="F7" s="50">
        <v>11.05</v>
      </c>
      <c r="G7" s="51">
        <v>11.15</v>
      </c>
      <c r="H7" s="52">
        <v>11.15</v>
      </c>
      <c r="I7" s="53">
        <v>21.65</v>
      </c>
      <c r="J7" s="54">
        <v>21.7</v>
      </c>
      <c r="L7" s="72">
        <v>10</v>
      </c>
      <c r="M7" s="28">
        <f t="shared" si="0"/>
        <v>23.261111111110402</v>
      </c>
      <c r="N7" s="29">
        <f t="shared" si="6"/>
        <v>10.467499999999962</v>
      </c>
      <c r="O7" s="28">
        <f t="shared" si="1"/>
        <v>20.93499999999937</v>
      </c>
      <c r="P7" s="28">
        <f t="shared" si="2"/>
        <v>300</v>
      </c>
      <c r="Q7" s="29">
        <f t="shared" si="3"/>
        <v>0.17116292471253203</v>
      </c>
      <c r="R7" s="29">
        <f t="shared" si="7"/>
        <v>6.9783333333333072E-2</v>
      </c>
      <c r="S7" s="29">
        <f t="shared" ref="S7:S29" si="14">O7/P7</f>
        <v>6.9783333333331227E-2</v>
      </c>
      <c r="T7" s="68">
        <f t="shared" si="8"/>
        <v>4.1152263374484333E-4</v>
      </c>
      <c r="U7" s="30"/>
      <c r="V7" s="84">
        <f t="shared" si="9"/>
        <v>2</v>
      </c>
      <c r="W7" s="32">
        <f t="shared" si="9"/>
        <v>2.5500000000000007</v>
      </c>
      <c r="X7" s="32">
        <f t="shared" si="10"/>
        <v>-0.40000000000000213</v>
      </c>
      <c r="Y7" s="32">
        <f t="shared" si="11"/>
        <v>6.6666666666664653E-2</v>
      </c>
      <c r="Z7" s="32">
        <f t="shared" si="4"/>
        <v>11.116666666666667</v>
      </c>
      <c r="AA7" s="33">
        <f t="shared" si="12"/>
        <v>-27.826053639846847</v>
      </c>
      <c r="AB7" s="34">
        <f t="shared" si="13"/>
        <v>-77.197530864199067</v>
      </c>
      <c r="AC7" s="42">
        <f t="shared" si="5"/>
        <v>0</v>
      </c>
      <c r="AD7" s="85">
        <f>IF(AB7&gt;0,AB7,0)</f>
        <v>0</v>
      </c>
    </row>
    <row r="8" spans="1:30" x14ac:dyDescent="0.3">
      <c r="A8" s="46">
        <v>42356.695034722223</v>
      </c>
      <c r="B8" s="47">
        <v>900</v>
      </c>
      <c r="C8" s="47">
        <v>15</v>
      </c>
      <c r="D8" s="48">
        <v>15.3</v>
      </c>
      <c r="E8" s="49">
        <v>19.25</v>
      </c>
      <c r="F8" s="50">
        <v>11.05</v>
      </c>
      <c r="G8" s="51">
        <v>11.2</v>
      </c>
      <c r="H8" s="52">
        <v>11.2</v>
      </c>
      <c r="I8" s="53">
        <v>22.1</v>
      </c>
      <c r="J8" s="54">
        <v>22.15</v>
      </c>
      <c r="L8" s="72">
        <v>15</v>
      </c>
      <c r="M8" s="28">
        <f t="shared" si="0"/>
        <v>34.891666666665913</v>
      </c>
      <c r="N8" s="29">
        <f t="shared" si="6"/>
        <v>10.467499999999962</v>
      </c>
      <c r="O8" s="28">
        <f t="shared" si="1"/>
        <v>31.402499999999332</v>
      </c>
      <c r="P8" s="28">
        <f t="shared" si="2"/>
        <v>450</v>
      </c>
      <c r="Q8" s="29">
        <f t="shared" si="3"/>
        <v>0.25040501948685223</v>
      </c>
      <c r="R8" s="29">
        <f t="shared" si="7"/>
        <v>6.9783333333333072E-2</v>
      </c>
      <c r="S8" s="29">
        <f t="shared" si="14"/>
        <v>6.9783333333331851E-2</v>
      </c>
      <c r="T8" s="68">
        <f t="shared" si="8"/>
        <v>4.219409282700332E-4</v>
      </c>
      <c r="U8" s="30"/>
      <c r="V8" s="84">
        <f t="shared" si="9"/>
        <v>2.9000000000000004</v>
      </c>
      <c r="W8" s="32">
        <f t="shared" si="9"/>
        <v>4.6999999999999993</v>
      </c>
      <c r="X8" s="32">
        <f t="shared" si="10"/>
        <v>5.0000000000000711E-2</v>
      </c>
      <c r="Y8" s="32">
        <f t="shared" si="11"/>
        <v>9.9999999999997868E-2</v>
      </c>
      <c r="Z8" s="32">
        <f t="shared" si="4"/>
        <v>11.15</v>
      </c>
      <c r="AA8" s="33">
        <f t="shared" si="12"/>
        <v>-27.957107843137361</v>
      </c>
      <c r="AB8" s="34">
        <f t="shared" si="13"/>
        <v>-43.351851851853539</v>
      </c>
      <c r="AC8" s="42">
        <f t="shared" si="5"/>
        <v>0</v>
      </c>
      <c r="AD8" s="85">
        <f t="shared" si="5"/>
        <v>0</v>
      </c>
    </row>
    <row r="9" spans="1:30" x14ac:dyDescent="0.3">
      <c r="A9" s="46">
        <v>42356.698506944442</v>
      </c>
      <c r="B9" s="47">
        <v>1200</v>
      </c>
      <c r="C9" s="47">
        <v>20</v>
      </c>
      <c r="D9" s="48">
        <v>16.25</v>
      </c>
      <c r="E9" s="49">
        <v>21.45</v>
      </c>
      <c r="F9" s="50">
        <v>11.05</v>
      </c>
      <c r="G9" s="51">
        <v>11.2</v>
      </c>
      <c r="H9" s="52">
        <v>11.25</v>
      </c>
      <c r="I9" s="53">
        <v>22.35</v>
      </c>
      <c r="J9" s="54">
        <v>22.35</v>
      </c>
      <c r="L9" s="72">
        <v>20</v>
      </c>
      <c r="M9" s="28">
        <f t="shared" si="0"/>
        <v>40.706944444443366</v>
      </c>
      <c r="N9" s="29">
        <f t="shared" si="6"/>
        <v>5.2337499999997021</v>
      </c>
      <c r="O9" s="28">
        <f t="shared" si="1"/>
        <v>36.636249999999038</v>
      </c>
      <c r="P9" s="28">
        <f t="shared" si="2"/>
        <v>600</v>
      </c>
      <c r="Q9" s="29">
        <f t="shared" si="3"/>
        <v>0.3296471142611726</v>
      </c>
      <c r="R9" s="29">
        <f t="shared" si="7"/>
        <v>3.4891666666664677E-2</v>
      </c>
      <c r="S9" s="29">
        <f t="shared" si="14"/>
        <v>6.1060416666665063E-2</v>
      </c>
      <c r="T9" s="68">
        <f t="shared" si="8"/>
        <v>3.7393162393161409E-4</v>
      </c>
      <c r="U9" s="30"/>
      <c r="V9" s="84">
        <f t="shared" si="9"/>
        <v>3.8499999999999996</v>
      </c>
      <c r="W9" s="32">
        <f t="shared" si="9"/>
        <v>6.8999999999999986</v>
      </c>
      <c r="X9" s="32">
        <f t="shared" si="10"/>
        <v>0.30000000000000071</v>
      </c>
      <c r="Y9" s="32">
        <f t="shared" si="11"/>
        <v>0.11666666666666359</v>
      </c>
      <c r="Z9" s="32">
        <f t="shared" si="4"/>
        <v>11.166666666666666</v>
      </c>
      <c r="AA9" s="33">
        <f t="shared" si="12"/>
        <v>-30.211976320583048</v>
      </c>
      <c r="AB9" s="34">
        <f t="shared" si="13"/>
        <v>-17.984567901236989</v>
      </c>
      <c r="AC9" s="42">
        <f t="shared" si="5"/>
        <v>0</v>
      </c>
      <c r="AD9" s="85">
        <f t="shared" si="5"/>
        <v>0</v>
      </c>
    </row>
    <row r="10" spans="1:30" x14ac:dyDescent="0.3">
      <c r="A10" s="46">
        <v>42356.701979166668</v>
      </c>
      <c r="B10" s="47">
        <v>1500</v>
      </c>
      <c r="C10" s="47">
        <v>25</v>
      </c>
      <c r="D10" s="48">
        <v>17.100000000000001</v>
      </c>
      <c r="E10" s="49">
        <v>23.65</v>
      </c>
      <c r="F10" s="50">
        <v>11.05</v>
      </c>
      <c r="G10" s="51">
        <v>11.25</v>
      </c>
      <c r="H10" s="52">
        <v>11.3</v>
      </c>
      <c r="I10" s="53">
        <v>22.45</v>
      </c>
      <c r="J10" s="54">
        <v>22.5</v>
      </c>
      <c r="L10" s="72">
        <v>25</v>
      </c>
      <c r="M10" s="28">
        <f t="shared" si="0"/>
        <v>52.337499999999487</v>
      </c>
      <c r="N10" s="29">
        <f t="shared" si="6"/>
        <v>10.467500000000522</v>
      </c>
      <c r="O10" s="28">
        <f t="shared" si="1"/>
        <v>47.10374999999955</v>
      </c>
      <c r="P10" s="28">
        <f t="shared" si="2"/>
        <v>750</v>
      </c>
      <c r="Q10" s="29">
        <f t="shared" si="3"/>
        <v>0.41522857661743839</v>
      </c>
      <c r="R10" s="29">
        <f t="shared" si="7"/>
        <v>6.9783333333336819E-2</v>
      </c>
      <c r="S10" s="29">
        <f t="shared" si="14"/>
        <v>6.2804999999999403E-2</v>
      </c>
      <c r="T10" s="68">
        <f t="shared" si="8"/>
        <v>3.8167938931297357E-4</v>
      </c>
      <c r="U10" s="30"/>
      <c r="V10" s="84">
        <f t="shared" si="9"/>
        <v>4.7000000000000011</v>
      </c>
      <c r="W10" s="32">
        <f t="shared" si="9"/>
        <v>9.0999999999999979</v>
      </c>
      <c r="X10" s="32">
        <f t="shared" si="10"/>
        <v>0.39999999999999858</v>
      </c>
      <c r="Y10" s="32">
        <f t="shared" si="11"/>
        <v>0.14999999999999858</v>
      </c>
      <c r="Z10" s="32">
        <f t="shared" si="4"/>
        <v>11.200000000000001</v>
      </c>
      <c r="AA10" s="33">
        <f t="shared" si="12"/>
        <v>-32.273364485981418</v>
      </c>
      <c r="AB10" s="34">
        <f t="shared" si="13"/>
        <v>21.194444444443342</v>
      </c>
      <c r="AC10" s="42">
        <f t="shared" si="5"/>
        <v>0</v>
      </c>
      <c r="AD10" s="85">
        <f t="shared" si="5"/>
        <v>21.194444444443342</v>
      </c>
    </row>
    <row r="11" spans="1:30" x14ac:dyDescent="0.3">
      <c r="A11" s="46">
        <v>42356.705451388887</v>
      </c>
      <c r="B11" s="47">
        <v>1800</v>
      </c>
      <c r="C11" s="47">
        <v>30</v>
      </c>
      <c r="D11" s="48">
        <v>17.7</v>
      </c>
      <c r="E11" s="49">
        <v>25.5</v>
      </c>
      <c r="F11" s="50">
        <v>11.1</v>
      </c>
      <c r="G11" s="51">
        <v>11.3</v>
      </c>
      <c r="H11" s="52">
        <v>11.35</v>
      </c>
      <c r="I11" s="53">
        <v>22.7</v>
      </c>
      <c r="J11" s="54">
        <v>22.7</v>
      </c>
      <c r="L11" s="72">
        <v>30</v>
      </c>
      <c r="M11" s="28">
        <f t="shared" si="0"/>
        <v>69.78333333333245</v>
      </c>
      <c r="N11" s="29">
        <f t="shared" si="6"/>
        <v>15.701249999999666</v>
      </c>
      <c r="O11" s="28">
        <f t="shared" si="1"/>
        <v>62.804999999999225</v>
      </c>
      <c r="P11" s="28">
        <f t="shared" si="2"/>
        <v>900</v>
      </c>
      <c r="Q11" s="29">
        <f t="shared" si="3"/>
        <v>0.49447067139175899</v>
      </c>
      <c r="R11" s="29">
        <f t="shared" si="7"/>
        <v>0.10467499999999777</v>
      </c>
      <c r="S11" s="29">
        <f t="shared" si="14"/>
        <v>6.9783333333332476E-2</v>
      </c>
      <c r="T11" s="68">
        <f t="shared" si="8"/>
        <v>4.2735042735042198E-4</v>
      </c>
      <c r="U11" s="30"/>
      <c r="V11" s="84">
        <f t="shared" si="9"/>
        <v>5.2999999999999989</v>
      </c>
      <c r="W11" s="32">
        <f t="shared" si="9"/>
        <v>10.95</v>
      </c>
      <c r="X11" s="32">
        <f t="shared" si="10"/>
        <v>0.64999999999999858</v>
      </c>
      <c r="Y11" s="32">
        <f t="shared" si="11"/>
        <v>0.19999999999999751</v>
      </c>
      <c r="Z11" s="32">
        <f t="shared" si="4"/>
        <v>11.25</v>
      </c>
      <c r="AA11" s="33">
        <f t="shared" si="12"/>
        <v>-31.043333333333511</v>
      </c>
      <c r="AB11" s="34">
        <f t="shared" si="13"/>
        <v>66.185185185183215</v>
      </c>
      <c r="AC11" s="42">
        <f t="shared" si="5"/>
        <v>0</v>
      </c>
      <c r="AD11" s="85">
        <f t="shared" si="5"/>
        <v>66.185185185183215</v>
      </c>
    </row>
    <row r="12" spans="1:30" x14ac:dyDescent="0.3">
      <c r="A12" s="46">
        <v>42356.708923611113</v>
      </c>
      <c r="B12" s="47">
        <v>2100</v>
      </c>
      <c r="C12" s="47">
        <v>35</v>
      </c>
      <c r="D12" s="48">
        <v>18.3</v>
      </c>
      <c r="E12" s="49">
        <v>27.65</v>
      </c>
      <c r="F12" s="50">
        <v>11.15</v>
      </c>
      <c r="G12" s="51">
        <v>11.35</v>
      </c>
      <c r="H12" s="52">
        <v>11.4</v>
      </c>
      <c r="I12" s="53">
        <v>22.75</v>
      </c>
      <c r="J12" s="54">
        <v>23</v>
      </c>
      <c r="L12" s="72">
        <v>35</v>
      </c>
      <c r="M12" s="28">
        <f t="shared" si="0"/>
        <v>87.229166666665421</v>
      </c>
      <c r="N12" s="29">
        <f t="shared" si="6"/>
        <v>15.701249999999666</v>
      </c>
      <c r="O12" s="28">
        <f t="shared" si="1"/>
        <v>78.506249999998886</v>
      </c>
      <c r="P12" s="28">
        <f t="shared" si="2"/>
        <v>1050</v>
      </c>
      <c r="Q12" s="29">
        <f t="shared" si="3"/>
        <v>0.59273086891191606</v>
      </c>
      <c r="R12" s="29">
        <f t="shared" si="7"/>
        <v>0.10467499999999777</v>
      </c>
      <c r="S12" s="29">
        <f t="shared" si="14"/>
        <v>7.4767857142856081E-2</v>
      </c>
      <c r="T12" s="68">
        <f t="shared" si="8"/>
        <v>4.4563279857396873E-4</v>
      </c>
      <c r="U12" s="30"/>
      <c r="V12" s="84">
        <f t="shared" si="9"/>
        <v>5.9</v>
      </c>
      <c r="W12" s="32">
        <f t="shared" si="9"/>
        <v>13.099999999999998</v>
      </c>
      <c r="X12" s="32">
        <f t="shared" si="10"/>
        <v>0.69999999999999929</v>
      </c>
      <c r="Y12" s="32">
        <f t="shared" si="11"/>
        <v>0.24999999999999645</v>
      </c>
      <c r="Z12" s="32">
        <f t="shared" si="4"/>
        <v>11.299999999999999</v>
      </c>
      <c r="AA12" s="33">
        <f t="shared" si="12"/>
        <v>-30.959737827715639</v>
      </c>
      <c r="AB12" s="34">
        <f t="shared" si="13"/>
        <v>114.73148148147872</v>
      </c>
      <c r="AC12" s="42">
        <f t="shared" si="5"/>
        <v>0</v>
      </c>
      <c r="AD12" s="85">
        <f t="shared" si="5"/>
        <v>114.73148148147872</v>
      </c>
    </row>
    <row r="13" spans="1:30" x14ac:dyDescent="0.3">
      <c r="A13" s="46">
        <v>42356.712395833332</v>
      </c>
      <c r="B13" s="47">
        <v>2400</v>
      </c>
      <c r="C13" s="47">
        <v>40</v>
      </c>
      <c r="D13" s="48">
        <v>18.600000000000001</v>
      </c>
      <c r="E13" s="49">
        <v>29.65</v>
      </c>
      <c r="F13" s="50">
        <v>11.15</v>
      </c>
      <c r="G13" s="51">
        <v>11.4</v>
      </c>
      <c r="H13" s="52">
        <v>11.5</v>
      </c>
      <c r="I13" s="53">
        <v>23</v>
      </c>
      <c r="J13" s="54">
        <v>23.05</v>
      </c>
      <c r="L13" s="72">
        <v>40</v>
      </c>
      <c r="M13" s="28">
        <f t="shared" si="0"/>
        <v>104.67499999999897</v>
      </c>
      <c r="N13" s="29">
        <f t="shared" si="6"/>
        <v>15.701250000000224</v>
      </c>
      <c r="O13" s="28">
        <f t="shared" si="1"/>
        <v>94.207499999999101</v>
      </c>
      <c r="P13" s="28">
        <f t="shared" si="2"/>
        <v>1200</v>
      </c>
      <c r="Q13" s="29">
        <f t="shared" si="3"/>
        <v>0.70050011780499177</v>
      </c>
      <c r="R13" s="29">
        <f t="shared" si="7"/>
        <v>0.10467500000000149</v>
      </c>
      <c r="S13" s="29">
        <f t="shared" si="14"/>
        <v>7.850624999999925E-2</v>
      </c>
      <c r="T13" s="68">
        <f t="shared" si="8"/>
        <v>4.5248868778280117E-4</v>
      </c>
      <c r="U13" s="30"/>
      <c r="V13" s="84">
        <f t="shared" si="9"/>
        <v>6.2000000000000011</v>
      </c>
      <c r="W13" s="32">
        <f t="shared" si="9"/>
        <v>15.099999999999998</v>
      </c>
      <c r="X13" s="32">
        <f t="shared" si="10"/>
        <v>0.94999999999999929</v>
      </c>
      <c r="Y13" s="32">
        <f t="shared" si="11"/>
        <v>0.29999999999999716</v>
      </c>
      <c r="Z13" s="32">
        <f t="shared" si="4"/>
        <v>11.35</v>
      </c>
      <c r="AA13" s="33">
        <f t="shared" si="12"/>
        <v>-27.346590909091152</v>
      </c>
      <c r="AB13" s="34">
        <f t="shared" si="13"/>
        <v>154.38888888888664</v>
      </c>
      <c r="AC13" s="42">
        <f t="shared" si="5"/>
        <v>0</v>
      </c>
      <c r="AD13" s="85">
        <f t="shared" si="5"/>
        <v>154.38888888888664</v>
      </c>
    </row>
    <row r="14" spans="1:30" x14ac:dyDescent="0.3">
      <c r="A14" s="46">
        <v>42356.715868055559</v>
      </c>
      <c r="B14" s="47">
        <v>2700</v>
      </c>
      <c r="C14" s="47">
        <v>45</v>
      </c>
      <c r="D14" s="48">
        <v>18.75</v>
      </c>
      <c r="E14" s="49">
        <v>30.6</v>
      </c>
      <c r="F14" s="50">
        <v>11.15</v>
      </c>
      <c r="G14" s="51">
        <v>11.5</v>
      </c>
      <c r="H14" s="52">
        <v>11.6</v>
      </c>
      <c r="I14" s="53">
        <v>23.1</v>
      </c>
      <c r="J14" s="54">
        <v>23.2</v>
      </c>
      <c r="L14" s="72">
        <v>45</v>
      </c>
      <c r="M14" s="28">
        <f t="shared" si="0"/>
        <v>127.93611111110999</v>
      </c>
      <c r="N14" s="29">
        <f t="shared" si="6"/>
        <v>20.934999999999924</v>
      </c>
      <c r="O14" s="28">
        <f t="shared" si="1"/>
        <v>115.14249999999905</v>
      </c>
      <c r="P14" s="28">
        <f t="shared" si="2"/>
        <v>1350</v>
      </c>
      <c r="Q14" s="29">
        <f t="shared" si="3"/>
        <v>0.75121505846055703</v>
      </c>
      <c r="R14" s="29">
        <f t="shared" si="7"/>
        <v>0.13956666666666614</v>
      </c>
      <c r="S14" s="29">
        <f t="shared" si="14"/>
        <v>8.5290740740740029E-2</v>
      </c>
      <c r="T14" s="68">
        <f t="shared" si="8"/>
        <v>5.1570557899671373E-4</v>
      </c>
      <c r="U14" s="30"/>
      <c r="V14" s="84">
        <f t="shared" si="9"/>
        <v>6.35</v>
      </c>
      <c r="W14" s="32">
        <f t="shared" si="9"/>
        <v>16.05</v>
      </c>
      <c r="X14" s="32">
        <f t="shared" si="10"/>
        <v>1.0500000000000007</v>
      </c>
      <c r="Y14" s="32">
        <f t="shared" si="11"/>
        <v>0.36666666666666359</v>
      </c>
      <c r="Z14" s="32">
        <f t="shared" si="4"/>
        <v>11.416666666666666</v>
      </c>
      <c r="AA14" s="33">
        <f t="shared" si="12"/>
        <v>-22.313537675606891</v>
      </c>
      <c r="AB14" s="34">
        <f t="shared" si="13"/>
        <v>206.96913580246661</v>
      </c>
      <c r="AC14" s="42">
        <f t="shared" si="5"/>
        <v>0</v>
      </c>
      <c r="AD14" s="85">
        <f t="shared" si="5"/>
        <v>206.96913580246661</v>
      </c>
    </row>
    <row r="15" spans="1:30" x14ac:dyDescent="0.3">
      <c r="A15" s="46">
        <v>42356.719340277778</v>
      </c>
      <c r="B15" s="47">
        <v>3000</v>
      </c>
      <c r="C15" s="47">
        <v>50</v>
      </c>
      <c r="D15" s="48">
        <v>19.149999999999999</v>
      </c>
      <c r="E15" s="49">
        <v>31</v>
      </c>
      <c r="F15" s="50">
        <v>11.2</v>
      </c>
      <c r="G15" s="51">
        <v>11.5</v>
      </c>
      <c r="H15" s="52">
        <v>11.65</v>
      </c>
      <c r="I15" s="53">
        <v>23.2</v>
      </c>
      <c r="J15" s="54">
        <v>23.25</v>
      </c>
      <c r="L15" s="72">
        <v>50</v>
      </c>
      <c r="M15" s="28">
        <f t="shared" si="0"/>
        <v>139.56666666666612</v>
      </c>
      <c r="N15" s="29">
        <f t="shared" si="6"/>
        <v>10.467500000000522</v>
      </c>
      <c r="O15" s="28">
        <f t="shared" si="1"/>
        <v>125.60999999999957</v>
      </c>
      <c r="P15" s="28">
        <f t="shared" si="2"/>
        <v>1500</v>
      </c>
      <c r="Q15" s="29">
        <f t="shared" si="3"/>
        <v>0.75121505846055703</v>
      </c>
      <c r="R15" s="29">
        <f t="shared" si="7"/>
        <v>6.9783333333336819E-2</v>
      </c>
      <c r="S15" s="29">
        <f t="shared" si="14"/>
        <v>8.3739999999999717E-2</v>
      </c>
      <c r="T15" s="68">
        <f t="shared" si="8"/>
        <v>5.625879043600541E-4</v>
      </c>
      <c r="U15" s="30"/>
      <c r="V15" s="84">
        <f t="shared" si="9"/>
        <v>6.7499999999999982</v>
      </c>
      <c r="W15" s="32">
        <f t="shared" si="9"/>
        <v>16.45</v>
      </c>
      <c r="X15" s="32">
        <f t="shared" si="10"/>
        <v>1.1499999999999986</v>
      </c>
      <c r="Y15" s="32">
        <f t="shared" si="11"/>
        <v>0.39999999999999858</v>
      </c>
      <c r="Z15" s="32">
        <f t="shared" si="4"/>
        <v>11.450000000000001</v>
      </c>
      <c r="AA15" s="33">
        <f t="shared" si="12"/>
        <v>-21.094650205761447</v>
      </c>
      <c r="AB15" s="34">
        <f t="shared" si="13"/>
        <v>238.14814814814693</v>
      </c>
      <c r="AC15" s="42">
        <f t="shared" si="5"/>
        <v>0</v>
      </c>
      <c r="AD15" s="85">
        <f t="shared" si="5"/>
        <v>238.14814814814693</v>
      </c>
    </row>
    <row r="16" spans="1:30" x14ac:dyDescent="0.3">
      <c r="A16" s="46">
        <v>42356.722812499997</v>
      </c>
      <c r="B16" s="47">
        <v>3300</v>
      </c>
      <c r="C16" s="47">
        <v>55</v>
      </c>
      <c r="D16" s="48">
        <v>19.350000000000001</v>
      </c>
      <c r="E16" s="49">
        <v>31.15</v>
      </c>
      <c r="F16" s="50">
        <v>11.25</v>
      </c>
      <c r="G16" s="51">
        <v>11.6</v>
      </c>
      <c r="H16" s="52">
        <v>11.75</v>
      </c>
      <c r="I16" s="53">
        <v>23.25</v>
      </c>
      <c r="J16" s="54">
        <v>23.25</v>
      </c>
      <c r="L16" s="72">
        <v>55</v>
      </c>
      <c r="M16" s="28">
        <f t="shared" si="0"/>
        <v>168.64305555555464</v>
      </c>
      <c r="N16" s="29">
        <f t="shared" si="6"/>
        <v>26.16874999999963</v>
      </c>
      <c r="O16" s="28">
        <f t="shared" si="1"/>
        <v>151.77874999999921</v>
      </c>
      <c r="P16" s="28">
        <f t="shared" si="2"/>
        <v>1650</v>
      </c>
      <c r="Q16" s="29">
        <f t="shared" si="3"/>
        <v>0.74804537466958398</v>
      </c>
      <c r="R16" s="29">
        <f t="shared" si="7"/>
        <v>0.17445833333333086</v>
      </c>
      <c r="S16" s="29">
        <f t="shared" si="14"/>
        <v>9.1987121212120729E-2</v>
      </c>
      <c r="T16" s="68">
        <f t="shared" si="8"/>
        <v>6.8267419962334864E-4</v>
      </c>
      <c r="U16" s="30"/>
      <c r="V16" s="84">
        <f t="shared" si="9"/>
        <v>6.9500000000000011</v>
      </c>
      <c r="W16" s="32">
        <f t="shared" si="9"/>
        <v>16.599999999999998</v>
      </c>
      <c r="X16" s="32">
        <f t="shared" si="10"/>
        <v>1.1999999999999993</v>
      </c>
      <c r="Y16" s="32">
        <f t="shared" si="11"/>
        <v>0.48333333333333073</v>
      </c>
      <c r="Z16" s="32">
        <f t="shared" si="4"/>
        <v>11.533333333333333</v>
      </c>
      <c r="AA16" s="33">
        <f t="shared" si="12"/>
        <v>-14.450498575498816</v>
      </c>
      <c r="AB16" s="34">
        <f t="shared" si="13"/>
        <v>305.42901234567699</v>
      </c>
      <c r="AC16" s="42">
        <f t="shared" si="5"/>
        <v>0</v>
      </c>
      <c r="AD16" s="85">
        <f t="shared" si="5"/>
        <v>305.42901234567699</v>
      </c>
    </row>
    <row r="17" spans="1:30" x14ac:dyDescent="0.3">
      <c r="A17" s="46">
        <v>42356.726284722223</v>
      </c>
      <c r="B17" s="47">
        <v>3600</v>
      </c>
      <c r="C17" s="47">
        <v>60</v>
      </c>
      <c r="D17" s="48">
        <v>19.55</v>
      </c>
      <c r="E17" s="49">
        <v>31</v>
      </c>
      <c r="F17" s="50">
        <v>11.25</v>
      </c>
      <c r="G17" s="51">
        <v>11.65</v>
      </c>
      <c r="H17" s="52">
        <v>12</v>
      </c>
      <c r="I17" s="53">
        <v>23.4</v>
      </c>
      <c r="J17" s="54">
        <v>23.4</v>
      </c>
      <c r="L17" s="72">
        <v>60</v>
      </c>
      <c r="M17" s="28">
        <f t="shared" si="0"/>
        <v>203.53472222222118</v>
      </c>
      <c r="N17" s="29">
        <f t="shared" si="6"/>
        <v>31.402499999999893</v>
      </c>
      <c r="O17" s="28">
        <f t="shared" si="1"/>
        <v>183.1812499999991</v>
      </c>
      <c r="P17" s="28">
        <f t="shared" si="2"/>
        <v>1800</v>
      </c>
      <c r="Q17" s="29">
        <f t="shared" si="3"/>
        <v>0.72585758813277435</v>
      </c>
      <c r="R17" s="29">
        <f t="shared" si="7"/>
        <v>0.20934999999999929</v>
      </c>
      <c r="S17" s="29">
        <f t="shared" si="14"/>
        <v>0.10176736111111061</v>
      </c>
      <c r="T17" s="68">
        <f t="shared" si="8"/>
        <v>8.4910237748665274E-4</v>
      </c>
      <c r="U17" s="30"/>
      <c r="V17" s="84">
        <f t="shared" si="9"/>
        <v>7.15</v>
      </c>
      <c r="W17" s="32">
        <f t="shared" si="9"/>
        <v>16.45</v>
      </c>
      <c r="X17" s="32">
        <f t="shared" si="10"/>
        <v>1.3499999999999979</v>
      </c>
      <c r="Y17" s="32">
        <f t="shared" si="11"/>
        <v>0.58333333333333037</v>
      </c>
      <c r="Z17" s="32">
        <f t="shared" si="4"/>
        <v>11.633333333333333</v>
      </c>
      <c r="AA17" s="33">
        <f t="shared" si="12"/>
        <v>-5.5753968253970996</v>
      </c>
      <c r="AB17" s="34">
        <f t="shared" si="13"/>
        <v>383.85493827160263</v>
      </c>
      <c r="AC17" s="42">
        <f>IF(AA17&gt;0,AA17,0)</f>
        <v>0</v>
      </c>
      <c r="AD17" s="85">
        <f t="shared" si="5"/>
        <v>383.85493827160263</v>
      </c>
    </row>
    <row r="18" spans="1:30" x14ac:dyDescent="0.3">
      <c r="A18" s="46">
        <v>42356.729756944442</v>
      </c>
      <c r="B18" s="47">
        <v>3900</v>
      </c>
      <c r="C18" s="47">
        <v>65</v>
      </c>
      <c r="D18" s="48">
        <v>19.7</v>
      </c>
      <c r="E18" s="49">
        <v>30.75</v>
      </c>
      <c r="F18" s="50">
        <v>11.3</v>
      </c>
      <c r="G18" s="51">
        <v>11.7</v>
      </c>
      <c r="H18" s="52">
        <v>12.05</v>
      </c>
      <c r="I18" s="53">
        <v>23.45</v>
      </c>
      <c r="J18" s="54">
        <v>23.45</v>
      </c>
      <c r="L18" s="72">
        <v>65</v>
      </c>
      <c r="M18" s="28">
        <f t="shared" si="0"/>
        <v>220.9805555555541</v>
      </c>
      <c r="N18" s="29">
        <f t="shared" si="6"/>
        <v>15.701249999999666</v>
      </c>
      <c r="O18" s="28">
        <f t="shared" si="1"/>
        <v>198.88249999999874</v>
      </c>
      <c r="P18" s="28">
        <f t="shared" si="2"/>
        <v>1950</v>
      </c>
      <c r="Q18" s="29">
        <f t="shared" si="3"/>
        <v>0.70050011780499188</v>
      </c>
      <c r="R18" s="29">
        <f t="shared" si="7"/>
        <v>0.10467499999999777</v>
      </c>
      <c r="S18" s="29">
        <f t="shared" si="14"/>
        <v>0.101991025641025</v>
      </c>
      <c r="T18" s="68">
        <f t="shared" si="8"/>
        <v>9.5525389643036081E-4</v>
      </c>
      <c r="U18" s="30"/>
      <c r="V18" s="84">
        <f t="shared" si="9"/>
        <v>7.2999999999999989</v>
      </c>
      <c r="W18" s="32">
        <f t="shared" si="9"/>
        <v>16.2</v>
      </c>
      <c r="X18" s="32">
        <f t="shared" si="10"/>
        <v>1.3999999999999986</v>
      </c>
      <c r="Y18" s="32">
        <f t="shared" si="11"/>
        <v>0.63333333333332931</v>
      </c>
      <c r="Z18" s="32">
        <f t="shared" si="4"/>
        <v>11.683333333333332</v>
      </c>
      <c r="AA18" s="33">
        <f t="shared" si="12"/>
        <v>-1.0718518518522386</v>
      </c>
      <c r="AB18" s="34">
        <f t="shared" si="13"/>
        <v>424.40123456789797</v>
      </c>
      <c r="AC18" s="42">
        <f t="shared" ref="AC18:AD29" si="15">IF(AA18&gt;0,AA18,0)</f>
        <v>0</v>
      </c>
      <c r="AD18" s="85">
        <f t="shared" si="5"/>
        <v>424.40123456789797</v>
      </c>
    </row>
    <row r="19" spans="1:30" x14ac:dyDescent="0.3">
      <c r="A19" s="46">
        <v>42356.733229166668</v>
      </c>
      <c r="B19" s="47">
        <v>4200</v>
      </c>
      <c r="C19" s="47">
        <v>70</v>
      </c>
      <c r="D19" s="48">
        <v>20.100000000000001</v>
      </c>
      <c r="E19" s="49">
        <v>30.5</v>
      </c>
      <c r="F19" s="50">
        <v>11.3</v>
      </c>
      <c r="G19" s="51">
        <v>12</v>
      </c>
      <c r="H19" s="52">
        <v>12.15</v>
      </c>
      <c r="I19" s="53">
        <v>23.5</v>
      </c>
      <c r="J19" s="54">
        <v>23.55</v>
      </c>
      <c r="L19" s="72">
        <v>70</v>
      </c>
      <c r="M19" s="28">
        <f t="shared" si="0"/>
        <v>267.5027777777774</v>
      </c>
      <c r="N19" s="29">
        <f t="shared" si="6"/>
        <v>41.870000000000971</v>
      </c>
      <c r="O19" s="28">
        <f t="shared" si="1"/>
        <v>240.75249999999971</v>
      </c>
      <c r="P19" s="28">
        <f t="shared" si="2"/>
        <v>2100</v>
      </c>
      <c r="Q19" s="29">
        <f t="shared" si="3"/>
        <v>0.6592942285223452</v>
      </c>
      <c r="R19" s="29">
        <f t="shared" si="7"/>
        <v>0.27913333333333978</v>
      </c>
      <c r="S19" s="29">
        <f t="shared" si="14"/>
        <v>0.11464404761904748</v>
      </c>
      <c r="T19" s="68">
        <f t="shared" si="8"/>
        <v>1.2286324786324771E-3</v>
      </c>
      <c r="U19" s="30"/>
      <c r="V19" s="84">
        <f t="shared" si="9"/>
        <v>7.7000000000000011</v>
      </c>
      <c r="W19" s="32">
        <f t="shared" si="9"/>
        <v>15.95</v>
      </c>
      <c r="X19" s="32">
        <f t="shared" si="10"/>
        <v>1.4499999999999993</v>
      </c>
      <c r="Y19" s="32">
        <f t="shared" si="11"/>
        <v>0.76666666666666572</v>
      </c>
      <c r="Z19" s="32">
        <f t="shared" si="4"/>
        <v>11.816666666666668</v>
      </c>
      <c r="AA19" s="33">
        <f t="shared" si="12"/>
        <v>12.500816993463946</v>
      </c>
      <c r="AB19" s="34">
        <f t="shared" si="13"/>
        <v>534.00617283950533</v>
      </c>
      <c r="AC19" s="42">
        <f t="shared" si="15"/>
        <v>12.500816993463946</v>
      </c>
      <c r="AD19" s="85">
        <f t="shared" si="5"/>
        <v>534.00617283950533</v>
      </c>
    </row>
    <row r="20" spans="1:30" x14ac:dyDescent="0.3">
      <c r="A20" s="46">
        <v>42356.736701388887</v>
      </c>
      <c r="B20" s="47">
        <v>4500</v>
      </c>
      <c r="C20" s="47">
        <v>75</v>
      </c>
      <c r="D20" s="48">
        <v>20.3</v>
      </c>
      <c r="E20" s="49">
        <v>30.15</v>
      </c>
      <c r="F20" s="50">
        <v>11.35</v>
      </c>
      <c r="G20" s="51">
        <v>12.05</v>
      </c>
      <c r="H20" s="52">
        <v>12.25</v>
      </c>
      <c r="I20" s="53">
        <v>23.55</v>
      </c>
      <c r="J20" s="54">
        <v>23.55</v>
      </c>
      <c r="L20" s="72">
        <v>75</v>
      </c>
      <c r="M20" s="28">
        <f t="shared" si="0"/>
        <v>290.76388888888783</v>
      </c>
      <c r="N20" s="29">
        <f t="shared" si="6"/>
        <v>20.93499999999937</v>
      </c>
      <c r="O20" s="28">
        <f t="shared" si="1"/>
        <v>261.68749999999909</v>
      </c>
      <c r="P20" s="28">
        <f t="shared" si="2"/>
        <v>2250</v>
      </c>
      <c r="Q20" s="29">
        <f t="shared" si="3"/>
        <v>0.62442770682164417</v>
      </c>
      <c r="R20" s="29">
        <f t="shared" si="7"/>
        <v>0.13956666666666248</v>
      </c>
      <c r="S20" s="29">
        <f t="shared" si="14"/>
        <v>0.11630555555555515</v>
      </c>
      <c r="T20" s="68">
        <f t="shared" si="8"/>
        <v>1.4100394811054661E-3</v>
      </c>
      <c r="U20" s="30"/>
      <c r="V20" s="84">
        <f t="shared" si="9"/>
        <v>7.9</v>
      </c>
      <c r="W20" s="32">
        <f t="shared" si="9"/>
        <v>15.599999999999998</v>
      </c>
      <c r="X20" s="32">
        <f t="shared" si="10"/>
        <v>1.5</v>
      </c>
      <c r="Y20" s="32">
        <f t="shared" si="11"/>
        <v>0.83333333333333037</v>
      </c>
      <c r="Z20" s="32">
        <f t="shared" si="4"/>
        <v>11.883333333333333</v>
      </c>
      <c r="AA20" s="33">
        <f t="shared" si="12"/>
        <v>20.235042735042409</v>
      </c>
      <c r="AB20" s="34">
        <f t="shared" si="13"/>
        <v>588.36419753086182</v>
      </c>
      <c r="AC20" s="42">
        <f t="shared" si="15"/>
        <v>20.235042735042409</v>
      </c>
      <c r="AD20" s="85">
        <f t="shared" si="5"/>
        <v>588.36419753086182</v>
      </c>
    </row>
    <row r="21" spans="1:30" x14ac:dyDescent="0.3">
      <c r="A21" s="46">
        <v>42356.740173611113</v>
      </c>
      <c r="B21" s="47">
        <v>4800</v>
      </c>
      <c r="C21" s="47">
        <v>80</v>
      </c>
      <c r="D21" s="48">
        <v>20.5</v>
      </c>
      <c r="E21" s="49">
        <v>30.05</v>
      </c>
      <c r="F21" s="50">
        <v>11.35</v>
      </c>
      <c r="G21" s="51">
        <v>12.1</v>
      </c>
      <c r="H21" s="52">
        <v>12.3</v>
      </c>
      <c r="I21" s="53">
        <v>23.6</v>
      </c>
      <c r="J21" s="54">
        <v>23.65</v>
      </c>
      <c r="L21" s="72">
        <v>80</v>
      </c>
      <c r="M21" s="28">
        <f t="shared" si="0"/>
        <v>302.39444444444337</v>
      </c>
      <c r="N21" s="29">
        <f t="shared" si="6"/>
        <v>10.467499999999962</v>
      </c>
      <c r="O21" s="28">
        <f t="shared" si="1"/>
        <v>272.15499999999906</v>
      </c>
      <c r="P21" s="28">
        <f t="shared" si="2"/>
        <v>2400</v>
      </c>
      <c r="Q21" s="29">
        <f t="shared" si="3"/>
        <v>0.60540960407580746</v>
      </c>
      <c r="R21" s="29">
        <f t="shared" si="7"/>
        <v>6.9783333333333072E-2</v>
      </c>
      <c r="S21" s="29">
        <f t="shared" si="14"/>
        <v>0.11339791666666628</v>
      </c>
      <c r="T21" s="68">
        <f t="shared" si="8"/>
        <v>1.5125072716695698E-3</v>
      </c>
      <c r="U21" s="30"/>
      <c r="V21" s="84">
        <f t="shared" si="9"/>
        <v>8.1</v>
      </c>
      <c r="W21" s="32">
        <f t="shared" si="9"/>
        <v>15.5</v>
      </c>
      <c r="X21" s="32">
        <f t="shared" si="10"/>
        <v>1.5500000000000007</v>
      </c>
      <c r="Y21" s="32">
        <f t="shared" si="11"/>
        <v>0.86666666666666359</v>
      </c>
      <c r="Z21" s="32">
        <f t="shared" si="4"/>
        <v>11.916666666666666</v>
      </c>
      <c r="AA21" s="33">
        <f t="shared" si="12"/>
        <v>24.965949820788172</v>
      </c>
      <c r="AB21" s="34">
        <f t="shared" si="13"/>
        <v>616.87654320987406</v>
      </c>
      <c r="AC21" s="42">
        <f t="shared" si="15"/>
        <v>24.965949820788172</v>
      </c>
      <c r="AD21" s="85">
        <f t="shared" si="15"/>
        <v>616.87654320987406</v>
      </c>
    </row>
    <row r="22" spans="1:30" x14ac:dyDescent="0.3">
      <c r="A22" s="46">
        <v>42356.743645833332</v>
      </c>
      <c r="B22" s="47">
        <v>5100</v>
      </c>
      <c r="C22" s="47">
        <v>85</v>
      </c>
      <c r="D22" s="48">
        <v>20.75</v>
      </c>
      <c r="E22" s="49">
        <v>29.25</v>
      </c>
      <c r="F22" s="50">
        <v>11.4</v>
      </c>
      <c r="G22" s="51">
        <v>12.15</v>
      </c>
      <c r="H22" s="52">
        <v>12.35</v>
      </c>
      <c r="I22" s="53">
        <v>23.65</v>
      </c>
      <c r="J22" s="54">
        <v>23.65</v>
      </c>
      <c r="L22" s="72">
        <v>85</v>
      </c>
      <c r="M22" s="28">
        <f t="shared" si="0"/>
        <v>319.84027777777686</v>
      </c>
      <c r="N22" s="29">
        <f t="shared" si="6"/>
        <v>15.701250000000224</v>
      </c>
      <c r="O22" s="28">
        <f t="shared" si="1"/>
        <v>287.85624999999925</v>
      </c>
      <c r="P22" s="28">
        <f t="shared" si="2"/>
        <v>2550</v>
      </c>
      <c r="Q22" s="29">
        <f t="shared" si="3"/>
        <v>0.53884624446537832</v>
      </c>
      <c r="R22" s="29">
        <f t="shared" si="7"/>
        <v>0.10467500000000149</v>
      </c>
      <c r="S22" s="29">
        <f t="shared" si="14"/>
        <v>0.11288480392156833</v>
      </c>
      <c r="T22" s="68">
        <f t="shared" si="8"/>
        <v>1.7973856209150276E-3</v>
      </c>
      <c r="U22" s="30"/>
      <c r="V22" s="84">
        <f t="shared" ref="V22:W29" si="16">V21+(D22-D21)</f>
        <v>8.35</v>
      </c>
      <c r="W22" s="32">
        <f t="shared" si="16"/>
        <v>14.7</v>
      </c>
      <c r="X22" s="32">
        <f t="shared" si="10"/>
        <v>1.5999999999999979</v>
      </c>
      <c r="Y22" s="32">
        <f t="shared" si="11"/>
        <v>0.9166666666666643</v>
      </c>
      <c r="Z22" s="32">
        <f t="shared" si="4"/>
        <v>11.966666666666667</v>
      </c>
      <c r="AA22" s="33">
        <f t="shared" si="12"/>
        <v>32.703544061302381</v>
      </c>
      <c r="AB22" s="34">
        <f t="shared" si="13"/>
        <v>659.20061728394865</v>
      </c>
      <c r="AC22" s="42">
        <f t="shared" si="15"/>
        <v>32.703544061302381</v>
      </c>
      <c r="AD22" s="85">
        <f t="shared" si="15"/>
        <v>659.20061728394865</v>
      </c>
    </row>
    <row r="23" spans="1:30" x14ac:dyDescent="0.3">
      <c r="A23" s="46">
        <v>42356.747118055559</v>
      </c>
      <c r="B23" s="47">
        <v>5400</v>
      </c>
      <c r="C23" s="47">
        <v>90</v>
      </c>
      <c r="D23" s="48">
        <v>21.15</v>
      </c>
      <c r="E23" s="49">
        <v>28.55</v>
      </c>
      <c r="F23" s="50">
        <v>11.45</v>
      </c>
      <c r="G23" s="51">
        <v>12.2</v>
      </c>
      <c r="H23" s="52">
        <v>12.4</v>
      </c>
      <c r="I23" s="53">
        <v>23.65</v>
      </c>
      <c r="J23" s="54">
        <v>23.7</v>
      </c>
      <c r="L23" s="72">
        <v>90</v>
      </c>
      <c r="M23" s="28">
        <f t="shared" si="0"/>
        <v>337.28611111110985</v>
      </c>
      <c r="N23" s="29">
        <f t="shared" si="6"/>
        <v>15.701249999999666</v>
      </c>
      <c r="O23" s="28">
        <f t="shared" si="1"/>
        <v>303.55749999999892</v>
      </c>
      <c r="P23" s="28">
        <f t="shared" si="2"/>
        <v>2700</v>
      </c>
      <c r="Q23" s="29">
        <f t="shared" si="3"/>
        <v>0.46911320106397658</v>
      </c>
      <c r="R23" s="29">
        <f t="shared" si="7"/>
        <v>0.10467499999999777</v>
      </c>
      <c r="S23" s="29">
        <f t="shared" si="14"/>
        <v>0.11242870370370331</v>
      </c>
      <c r="T23" s="68">
        <f t="shared" si="8"/>
        <v>2.1771771771771685E-3</v>
      </c>
      <c r="U23" s="30"/>
      <c r="V23" s="84">
        <f t="shared" si="16"/>
        <v>8.7499999999999982</v>
      </c>
      <c r="W23" s="32">
        <f t="shared" si="16"/>
        <v>14</v>
      </c>
      <c r="X23" s="32">
        <f t="shared" si="10"/>
        <v>1.5999999999999979</v>
      </c>
      <c r="Y23" s="32">
        <f t="shared" si="11"/>
        <v>0.96666666666666323</v>
      </c>
      <c r="Z23" s="32">
        <f t="shared" si="4"/>
        <v>12.016666666666666</v>
      </c>
      <c r="AA23" s="33">
        <f t="shared" si="12"/>
        <v>44.914444444443937</v>
      </c>
      <c r="AB23" s="34">
        <f t="shared" si="13"/>
        <v>705.08024691357741</v>
      </c>
      <c r="AC23" s="42">
        <f t="shared" si="15"/>
        <v>44.914444444443937</v>
      </c>
      <c r="AD23" s="85">
        <f t="shared" si="15"/>
        <v>705.08024691357741</v>
      </c>
    </row>
    <row r="24" spans="1:30" ht="15.75" customHeight="1" x14ac:dyDescent="0.3">
      <c r="A24" s="46">
        <v>42356.750590277778</v>
      </c>
      <c r="B24" s="47">
        <v>5700</v>
      </c>
      <c r="C24" s="47">
        <v>95</v>
      </c>
      <c r="D24" s="48">
        <v>21.35</v>
      </c>
      <c r="E24" s="49">
        <v>28.1</v>
      </c>
      <c r="F24" s="50">
        <v>11.45</v>
      </c>
      <c r="G24" s="51">
        <v>12.2</v>
      </c>
      <c r="H24" s="52">
        <v>12.4</v>
      </c>
      <c r="I24" s="53">
        <v>23.7</v>
      </c>
      <c r="J24" s="54">
        <v>23.75</v>
      </c>
      <c r="L24" s="73">
        <v>95</v>
      </c>
      <c r="M24" s="28">
        <f t="shared" si="0"/>
        <v>337.28611111110985</v>
      </c>
      <c r="N24" s="29">
        <f t="shared" si="6"/>
        <v>0</v>
      </c>
      <c r="O24" s="28">
        <f t="shared" si="1"/>
        <v>303.55749999999892</v>
      </c>
      <c r="P24" s="28">
        <f t="shared" si="2"/>
        <v>2850</v>
      </c>
      <c r="Q24" s="29">
        <f t="shared" si="3"/>
        <v>0.42790731178132985</v>
      </c>
      <c r="R24" s="29">
        <f t="shared" si="7"/>
        <v>0</v>
      </c>
      <c r="S24" s="29">
        <f t="shared" si="14"/>
        <v>0.10651140350877156</v>
      </c>
      <c r="T24" s="68">
        <f t="shared" si="8"/>
        <v>2.3868312757201558E-3</v>
      </c>
      <c r="U24" s="30"/>
      <c r="V24" s="84">
        <f t="shared" si="16"/>
        <v>8.9500000000000011</v>
      </c>
      <c r="W24" s="32">
        <f t="shared" si="16"/>
        <v>13.55</v>
      </c>
      <c r="X24" s="32">
        <f t="shared" si="10"/>
        <v>1.6499999999999986</v>
      </c>
      <c r="Y24" s="32">
        <f t="shared" si="11"/>
        <v>0.96666666666666323</v>
      </c>
      <c r="Z24" s="32">
        <f t="shared" si="4"/>
        <v>12.016666666666666</v>
      </c>
      <c r="AA24" s="33">
        <f t="shared" si="12"/>
        <v>47.781323877068061</v>
      </c>
      <c r="AB24" s="34">
        <f t="shared" si="13"/>
        <v>707.74691358024404</v>
      </c>
      <c r="AC24" s="42">
        <f t="shared" si="15"/>
        <v>47.781323877068061</v>
      </c>
      <c r="AD24" s="85">
        <f t="shared" si="15"/>
        <v>707.74691358024404</v>
      </c>
    </row>
    <row r="25" spans="1:30" x14ac:dyDescent="0.3">
      <c r="A25" s="46">
        <v>42356.754062499997</v>
      </c>
      <c r="B25" s="47">
        <v>6000</v>
      </c>
      <c r="C25" s="47">
        <v>100</v>
      </c>
      <c r="D25" s="48">
        <v>21.6</v>
      </c>
      <c r="E25" s="49">
        <v>27.5</v>
      </c>
      <c r="F25" s="50">
        <v>11.5</v>
      </c>
      <c r="G25" s="51">
        <v>12.25</v>
      </c>
      <c r="H25" s="52">
        <v>12.45</v>
      </c>
      <c r="I25" s="53">
        <v>23.75</v>
      </c>
      <c r="J25" s="54">
        <v>24</v>
      </c>
      <c r="L25" s="73">
        <v>100</v>
      </c>
      <c r="M25" s="28">
        <f t="shared" si="0"/>
        <v>354.73194444444408</v>
      </c>
      <c r="N25" s="29">
        <f t="shared" si="6"/>
        <v>15.701250000000783</v>
      </c>
      <c r="O25" s="28">
        <f t="shared" si="1"/>
        <v>319.25874999999974</v>
      </c>
      <c r="P25" s="28">
        <f t="shared" si="2"/>
        <v>3000</v>
      </c>
      <c r="Q25" s="29">
        <f t="shared" si="3"/>
        <v>0.37402268733479199</v>
      </c>
      <c r="R25" s="29">
        <f t="shared" si="7"/>
        <v>0.10467500000000522</v>
      </c>
      <c r="S25" s="29">
        <f t="shared" si="14"/>
        <v>0.10641958333333325</v>
      </c>
      <c r="T25" s="68">
        <f t="shared" si="8"/>
        <v>2.8719397363465137E-3</v>
      </c>
      <c r="U25" s="36"/>
      <c r="V25" s="84">
        <f t="shared" si="16"/>
        <v>9.2000000000000011</v>
      </c>
      <c r="W25" s="32">
        <f t="shared" si="16"/>
        <v>12.95</v>
      </c>
      <c r="X25" s="32">
        <f t="shared" si="10"/>
        <v>1.6999999999999993</v>
      </c>
      <c r="Y25" s="32">
        <f t="shared" si="11"/>
        <v>1.0166666666666657</v>
      </c>
      <c r="Z25" s="32">
        <f t="shared" si="4"/>
        <v>12.066666666666668</v>
      </c>
      <c r="AA25" s="33">
        <f t="shared" si="12"/>
        <v>60.340439276485661</v>
      </c>
      <c r="AB25" s="34">
        <f t="shared" si="13"/>
        <v>750.07098765432022</v>
      </c>
      <c r="AC25" s="42">
        <f t="shared" si="15"/>
        <v>60.340439276485661</v>
      </c>
      <c r="AD25" s="85">
        <f t="shared" si="15"/>
        <v>750.07098765432022</v>
      </c>
    </row>
    <row r="26" spans="1:30" x14ac:dyDescent="0.3">
      <c r="A26" s="46">
        <v>42356.757534722223</v>
      </c>
      <c r="B26" s="47">
        <v>6300</v>
      </c>
      <c r="C26" s="47">
        <v>105</v>
      </c>
      <c r="D26" s="48">
        <v>21.75</v>
      </c>
      <c r="E26" s="49">
        <v>27.2</v>
      </c>
      <c r="F26" s="50">
        <v>11.55</v>
      </c>
      <c r="G26" s="51">
        <v>12.3</v>
      </c>
      <c r="H26" s="52">
        <v>12.45</v>
      </c>
      <c r="I26" s="53">
        <v>23.75</v>
      </c>
      <c r="J26" s="54">
        <v>24</v>
      </c>
      <c r="L26" s="73">
        <v>105</v>
      </c>
      <c r="M26" s="28">
        <f t="shared" si="0"/>
        <v>366.36249999999893</v>
      </c>
      <c r="N26" s="29">
        <f t="shared" si="6"/>
        <v>10.467499999999404</v>
      </c>
      <c r="O26" s="28">
        <f t="shared" si="1"/>
        <v>329.72624999999914</v>
      </c>
      <c r="P26" s="28">
        <f t="shared" si="2"/>
        <v>3150</v>
      </c>
      <c r="Q26" s="29">
        <f t="shared" si="3"/>
        <v>0.34549553321603665</v>
      </c>
      <c r="R26" s="29">
        <f t="shared" si="7"/>
        <v>6.9783333333329353E-2</v>
      </c>
      <c r="S26" s="29">
        <f t="shared" si="14"/>
        <v>0.10467499999999973</v>
      </c>
      <c r="T26" s="68">
        <f t="shared" si="8"/>
        <v>3.2110091743119181E-3</v>
      </c>
      <c r="U26" s="36"/>
      <c r="V26" s="84">
        <f t="shared" si="16"/>
        <v>9.35</v>
      </c>
      <c r="W26" s="32">
        <f t="shared" si="16"/>
        <v>12.649999999999999</v>
      </c>
      <c r="X26" s="32">
        <f t="shared" si="10"/>
        <v>1.6999999999999993</v>
      </c>
      <c r="Y26" s="32">
        <f t="shared" si="11"/>
        <v>1.0499999999999972</v>
      </c>
      <c r="Z26" s="32">
        <f t="shared" si="4"/>
        <v>12.1</v>
      </c>
      <c r="AA26" s="33">
        <f t="shared" si="12"/>
        <v>70.681249999999466</v>
      </c>
      <c r="AB26" s="34">
        <f t="shared" si="13"/>
        <v>778.58333333333098</v>
      </c>
      <c r="AC26" s="42">
        <f t="shared" si="15"/>
        <v>70.681249999999466</v>
      </c>
      <c r="AD26" s="85">
        <f t="shared" si="15"/>
        <v>778.58333333333098</v>
      </c>
    </row>
    <row r="27" spans="1:30" x14ac:dyDescent="0.3">
      <c r="A27" s="46">
        <v>42356.761006944442</v>
      </c>
      <c r="B27" s="47">
        <v>6600</v>
      </c>
      <c r="C27" s="47">
        <v>110</v>
      </c>
      <c r="D27" s="48">
        <v>22.1</v>
      </c>
      <c r="E27" s="49">
        <v>26.75</v>
      </c>
      <c r="F27" s="50">
        <v>11.55</v>
      </c>
      <c r="G27" s="51">
        <v>12.3</v>
      </c>
      <c r="H27" s="52">
        <v>12.5</v>
      </c>
      <c r="I27" s="53">
        <v>24</v>
      </c>
      <c r="J27" s="54">
        <v>24.1</v>
      </c>
      <c r="L27" s="73">
        <v>110</v>
      </c>
      <c r="M27" s="28">
        <f t="shared" si="0"/>
        <v>372.17777777777695</v>
      </c>
      <c r="N27" s="29">
        <f t="shared" si="6"/>
        <v>5.2337500000002608</v>
      </c>
      <c r="O27" s="28">
        <f t="shared" si="1"/>
        <v>334.95999999999935</v>
      </c>
      <c r="P27" s="28">
        <f t="shared" si="2"/>
        <v>3300</v>
      </c>
      <c r="Q27" s="29">
        <f t="shared" si="3"/>
        <v>0.29478059256047162</v>
      </c>
      <c r="R27" s="29">
        <f t="shared" si="7"/>
        <v>3.489166666666841E-2</v>
      </c>
      <c r="S27" s="29">
        <f t="shared" si="14"/>
        <v>0.10150303030303011</v>
      </c>
      <c r="T27" s="68">
        <f t="shared" si="8"/>
        <v>3.8231780167263967E-3</v>
      </c>
      <c r="V27" s="84">
        <f t="shared" si="16"/>
        <v>9.7000000000000011</v>
      </c>
      <c r="W27" s="32">
        <f t="shared" si="16"/>
        <v>12.2</v>
      </c>
      <c r="X27" s="32">
        <f t="shared" si="10"/>
        <v>1.9499999999999993</v>
      </c>
      <c r="Y27" s="32">
        <f t="shared" si="11"/>
        <v>1.0666666666666647</v>
      </c>
      <c r="Z27" s="32">
        <f t="shared" si="4"/>
        <v>12.116666666666667</v>
      </c>
      <c r="AA27" s="33">
        <f t="shared" si="12"/>
        <v>77.461988304093197</v>
      </c>
      <c r="AB27" s="34">
        <f t="shared" si="13"/>
        <v>793.28395061728213</v>
      </c>
      <c r="AC27" s="42">
        <f t="shared" si="15"/>
        <v>77.461988304093197</v>
      </c>
      <c r="AD27" s="85">
        <f t="shared" si="15"/>
        <v>793.28395061728213</v>
      </c>
    </row>
    <row r="28" spans="1:30" x14ac:dyDescent="0.3">
      <c r="A28" s="46">
        <v>42356.764479166668</v>
      </c>
      <c r="B28" s="47">
        <v>6900</v>
      </c>
      <c r="C28" s="47">
        <v>115</v>
      </c>
      <c r="D28" s="48">
        <v>22.25</v>
      </c>
      <c r="E28" s="49">
        <v>26.5</v>
      </c>
      <c r="F28" s="50">
        <v>11.6</v>
      </c>
      <c r="G28" s="51">
        <v>12.35</v>
      </c>
      <c r="H28" s="52">
        <v>12.55</v>
      </c>
      <c r="I28" s="53">
        <v>24.05</v>
      </c>
      <c r="J28" s="54">
        <v>24.1</v>
      </c>
      <c r="L28" s="73">
        <v>115</v>
      </c>
      <c r="M28" s="28">
        <f t="shared" si="0"/>
        <v>389.62361111110994</v>
      </c>
      <c r="N28" s="29">
        <f t="shared" si="6"/>
        <v>15.701249999999666</v>
      </c>
      <c r="O28" s="28">
        <f t="shared" si="1"/>
        <v>350.66124999999903</v>
      </c>
      <c r="P28" s="28">
        <f t="shared" si="2"/>
        <v>3450</v>
      </c>
      <c r="Q28" s="29">
        <f t="shared" si="3"/>
        <v>0.26942312223268916</v>
      </c>
      <c r="R28" s="29">
        <f t="shared" si="7"/>
        <v>0.10467499999999777</v>
      </c>
      <c r="S28" s="29">
        <f t="shared" si="14"/>
        <v>0.10164094202898523</v>
      </c>
      <c r="T28" s="68">
        <f t="shared" si="8"/>
        <v>4.3790849673202483E-3</v>
      </c>
      <c r="V28" s="84">
        <f t="shared" si="16"/>
        <v>9.85</v>
      </c>
      <c r="W28" s="32">
        <f t="shared" si="16"/>
        <v>11.95</v>
      </c>
      <c r="X28" s="32">
        <f t="shared" si="10"/>
        <v>2</v>
      </c>
      <c r="Y28" s="32">
        <f t="shared" si="11"/>
        <v>1.1166666666666636</v>
      </c>
      <c r="Z28" s="32">
        <f t="shared" si="4"/>
        <v>12.166666666666666</v>
      </c>
      <c r="AA28" s="33">
        <f t="shared" si="12"/>
        <v>91.457561728394367</v>
      </c>
      <c r="AB28" s="34">
        <f t="shared" si="13"/>
        <v>833.83024691357753</v>
      </c>
      <c r="AC28" s="42">
        <f t="shared" si="15"/>
        <v>91.457561728394367</v>
      </c>
      <c r="AD28" s="85">
        <f t="shared" si="15"/>
        <v>833.83024691357753</v>
      </c>
    </row>
    <row r="29" spans="1:30" ht="19.5" thickBot="1" x14ac:dyDescent="0.35">
      <c r="A29" s="46">
        <v>42356.767951388887</v>
      </c>
      <c r="B29" s="47">
        <v>7200</v>
      </c>
      <c r="C29" s="47">
        <v>120</v>
      </c>
      <c r="D29" s="48">
        <v>22.35</v>
      </c>
      <c r="E29" s="49">
        <v>26.3</v>
      </c>
      <c r="F29" s="50">
        <v>11.65</v>
      </c>
      <c r="G29" s="51">
        <v>12.35</v>
      </c>
      <c r="H29" s="52">
        <v>12.55</v>
      </c>
      <c r="I29" s="53">
        <v>24.15</v>
      </c>
      <c r="J29" s="54">
        <v>24.15</v>
      </c>
      <c r="L29" s="74">
        <v>120</v>
      </c>
      <c r="M29" s="75">
        <f t="shared" si="0"/>
        <v>395.43888888888745</v>
      </c>
      <c r="N29" s="70">
        <f t="shared" si="6"/>
        <v>5.2337499999997021</v>
      </c>
      <c r="O29" s="75">
        <f t="shared" si="1"/>
        <v>355.89499999999879</v>
      </c>
      <c r="P29" s="75">
        <f t="shared" si="2"/>
        <v>3600</v>
      </c>
      <c r="Q29" s="70">
        <f t="shared" si="3"/>
        <v>0.25040501948685223</v>
      </c>
      <c r="R29" s="70">
        <f t="shared" si="7"/>
        <v>3.4891666666664677E-2</v>
      </c>
      <c r="S29" s="70">
        <f t="shared" si="14"/>
        <v>9.8859722222221891E-2</v>
      </c>
      <c r="T29" s="71">
        <f t="shared" si="8"/>
        <v>4.7819971870604614E-3</v>
      </c>
      <c r="V29" s="95">
        <f t="shared" si="16"/>
        <v>9.9500000000000011</v>
      </c>
      <c r="W29" s="96">
        <f t="shared" si="16"/>
        <v>11.75</v>
      </c>
      <c r="X29" s="96">
        <f t="shared" si="10"/>
        <v>2.0999999999999979</v>
      </c>
      <c r="Y29" s="96">
        <f t="shared" si="11"/>
        <v>1.1333333333333293</v>
      </c>
      <c r="Z29" s="96">
        <f t="shared" si="4"/>
        <v>12.183333333333332</v>
      </c>
      <c r="AA29" s="97">
        <f t="shared" si="12"/>
        <v>94.688271604937626</v>
      </c>
      <c r="AB29" s="98">
        <f t="shared" si="13"/>
        <v>846.75308641974993</v>
      </c>
      <c r="AC29" s="99">
        <f t="shared" si="15"/>
        <v>94.688271604937626</v>
      </c>
      <c r="AD29" s="100">
        <f t="shared" si="15"/>
        <v>846.75308641974993</v>
      </c>
    </row>
    <row r="30" spans="1:30" ht="19.5" thickTop="1" x14ac:dyDescent="0.3">
      <c r="L30" s="64" t="s">
        <v>23</v>
      </c>
      <c r="M30" s="65">
        <f>AVERAGE(M6:M29)</f>
        <v>209.10769675925829</v>
      </c>
      <c r="N30" s="65">
        <f>AVERAGE(N6:N29)</f>
        <v>14.828958333333283</v>
      </c>
      <c r="O30" s="65">
        <f t="shared" ref="O30:T30" si="17">AVERAGE(O6:O29)</f>
        <v>188.19692708333253</v>
      </c>
      <c r="P30" s="65">
        <f t="shared" si="17"/>
        <v>1875</v>
      </c>
      <c r="Q30" s="65">
        <f>AVERAGE(Q6:Q29)</f>
        <v>0.48403712891313999</v>
      </c>
      <c r="R30" s="65">
        <f t="shared" si="17"/>
        <v>9.8859722222221877E-2</v>
      </c>
      <c r="S30" s="65">
        <f t="shared" si="17"/>
        <v>9.2096658946280149E-2</v>
      </c>
      <c r="T30" s="66">
        <f t="shared" si="17"/>
        <v>1.5140596087761232E-3</v>
      </c>
      <c r="U30" s="64" t="s">
        <v>23</v>
      </c>
      <c r="V30" s="65">
        <f>AVERAGE(V6:V29)</f>
        <v>6.8395833333333327</v>
      </c>
      <c r="W30" s="65">
        <f>AVERAGE(W6:W29)</f>
        <v>12.324999999999996</v>
      </c>
      <c r="X30" s="65">
        <f>AVERAGE(X6:X29)</f>
        <v>1.1083333333333325</v>
      </c>
      <c r="Y30" s="65">
        <f t="shared" ref="Y30" si="18">AVERAGE(Y6:Y29)</f>
        <v>0.59930555555555298</v>
      </c>
      <c r="Z30" s="65">
        <f t="shared" ref="Z30" si="19">AVERAGE(Z6:Z29)</f>
        <v>11.649305555555555</v>
      </c>
      <c r="AA30" s="65">
        <f>AVERAGE(AA6:AA29)</f>
        <v>11.571462612745043</v>
      </c>
      <c r="AB30" s="65">
        <f t="shared" ref="AB30" si="20">AVERAGE(AB6:AB29)</f>
        <v>395.01710390946295</v>
      </c>
      <c r="AC30" s="65">
        <f t="shared" ref="AC30" si="21">AVERAGE(AC6:AC29)</f>
        <v>24.072109701917469</v>
      </c>
      <c r="AD30" s="66">
        <f t="shared" ref="AD30" si="22">AVERAGE(AD6:AD29)</f>
        <v>405.37911522633567</v>
      </c>
    </row>
    <row r="31" spans="1:30" x14ac:dyDescent="0.3">
      <c r="L31" s="67" t="s">
        <v>24</v>
      </c>
      <c r="M31" s="29">
        <f>MIN(M6:M29)</f>
        <v>11.63055555555489</v>
      </c>
      <c r="N31" s="29">
        <f>MIN(N6:N29)</f>
        <v>0</v>
      </c>
      <c r="O31" s="29">
        <f>MIN(O6:O29)</f>
        <v>10.467499999999404</v>
      </c>
      <c r="P31" s="29">
        <f>MIN(P6:P29)</f>
        <v>150</v>
      </c>
      <c r="Q31" s="29">
        <f>MIN(Q6:Q29)</f>
        <v>0.12678735163891255</v>
      </c>
      <c r="R31" s="29">
        <f t="shared" ref="R31:T31" si="23">MIN(R6:R29)</f>
        <v>0</v>
      </c>
      <c r="S31" s="29">
        <f t="shared" si="23"/>
        <v>6.1060416666665063E-2</v>
      </c>
      <c r="T31" s="68">
        <f t="shared" si="23"/>
        <v>2.7777777777776189E-4</v>
      </c>
      <c r="U31" s="67" t="s">
        <v>24</v>
      </c>
      <c r="V31" s="29">
        <f t="shared" ref="V31:AA31" si="24">MIN(V6:V29)</f>
        <v>1</v>
      </c>
      <c r="W31" s="29">
        <f t="shared" si="24"/>
        <v>0.84999999999999964</v>
      </c>
      <c r="X31" s="29">
        <f t="shared" si="24"/>
        <v>-1</v>
      </c>
      <c r="Y31" s="29">
        <f t="shared" si="24"/>
        <v>3.3333333333331439E-2</v>
      </c>
      <c r="Z31" s="29">
        <f t="shared" si="24"/>
        <v>11.083333333333334</v>
      </c>
      <c r="AA31" s="29">
        <f t="shared" si="24"/>
        <v>-32.273364485981418</v>
      </c>
      <c r="AB31" s="29">
        <f t="shared" ref="AB31:AD31" si="25">MIN(AB6:AB29)</f>
        <v>-110.15432098765579</v>
      </c>
      <c r="AC31" s="29">
        <f t="shared" si="25"/>
        <v>0</v>
      </c>
      <c r="AD31" s="68">
        <f t="shared" si="25"/>
        <v>0</v>
      </c>
    </row>
    <row r="32" spans="1:30" ht="19.5" thickBot="1" x14ac:dyDescent="0.35">
      <c r="L32" s="69" t="s">
        <v>25</v>
      </c>
      <c r="M32" s="70">
        <f t="shared" ref="M32:T32" si="26">MAX(M6:M29)</f>
        <v>395.43888888888745</v>
      </c>
      <c r="N32" s="70">
        <f t="shared" si="26"/>
        <v>41.870000000000971</v>
      </c>
      <c r="O32" s="70">
        <f t="shared" si="26"/>
        <v>355.89499999999879</v>
      </c>
      <c r="P32" s="70">
        <f t="shared" si="26"/>
        <v>3600</v>
      </c>
      <c r="Q32" s="70">
        <f t="shared" si="26"/>
        <v>0.75121505846055703</v>
      </c>
      <c r="R32" s="70">
        <f t="shared" si="26"/>
        <v>0.27913333333333978</v>
      </c>
      <c r="S32" s="70">
        <f t="shared" si="26"/>
        <v>0.11630555555555515</v>
      </c>
      <c r="T32" s="71">
        <f t="shared" si="26"/>
        <v>4.7819971870604614E-3</v>
      </c>
      <c r="U32" s="69" t="s">
        <v>25</v>
      </c>
      <c r="V32" s="70">
        <f t="shared" ref="V32:AD32" si="27">MAX(V6:V29)</f>
        <v>9.9500000000000011</v>
      </c>
      <c r="W32" s="70">
        <f t="shared" si="27"/>
        <v>16.599999999999998</v>
      </c>
      <c r="X32" s="70">
        <f t="shared" si="27"/>
        <v>2.0999999999999979</v>
      </c>
      <c r="Y32" s="70">
        <f t="shared" si="27"/>
        <v>1.1333333333333293</v>
      </c>
      <c r="Z32" s="70">
        <f t="shared" si="27"/>
        <v>12.183333333333332</v>
      </c>
      <c r="AA32" s="70">
        <f t="shared" si="27"/>
        <v>94.688271604937626</v>
      </c>
      <c r="AB32" s="70">
        <f t="shared" si="27"/>
        <v>846.75308641974993</v>
      </c>
      <c r="AC32" s="70">
        <f t="shared" si="27"/>
        <v>94.688271604937626</v>
      </c>
      <c r="AD32" s="71">
        <f t="shared" si="27"/>
        <v>846.75308641974993</v>
      </c>
    </row>
    <row r="33" ht="19.5" thickTop="1" x14ac:dyDescent="0.3"/>
  </sheetData>
  <mergeCells count="6">
    <mergeCell ref="V3:Z3"/>
    <mergeCell ref="A1:J1"/>
    <mergeCell ref="A2:J2"/>
    <mergeCell ref="A3:A4"/>
    <mergeCell ref="B3:C3"/>
    <mergeCell ref="D3:J3"/>
  </mergeCells>
  <printOptions horizontalCentered="1"/>
  <pageMargins left="0.75" right="0.75" top="1" bottom="1" header="0.5" footer="0.5"/>
  <pageSetup paperSize="9" fitToHeight="0" orientation="portrait" r:id="rId1"/>
  <headerFooter>
    <oddHeader>&amp;C&amp;"Times New Roman,Bold"&amp;14&amp;K000000d10l10x20v0,15V15лI600</oddHead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3"/>
  <sheetViews>
    <sheetView topLeftCell="L7" zoomScale="85" zoomScaleNormal="85" workbookViewId="0">
      <selection activeCell="M30" sqref="M30:S30"/>
    </sheetView>
  </sheetViews>
  <sheetFormatPr defaultColWidth="11.42578125" defaultRowHeight="18.75" x14ac:dyDescent="0.3"/>
  <cols>
    <col min="1" max="1" width="27.140625" style="45" customWidth="1"/>
    <col min="2" max="2" width="8.5703125" style="45" customWidth="1"/>
    <col min="3" max="3" width="9" style="45" customWidth="1"/>
    <col min="4" max="4" width="8.28515625" style="45" customWidth="1"/>
    <col min="5" max="5" width="7.5703125" style="45" customWidth="1"/>
    <col min="6" max="6" width="7.42578125" style="45" customWidth="1"/>
    <col min="7" max="10" width="7.28515625" style="45" customWidth="1"/>
    <col min="11" max="11" width="23.28515625" style="45" customWidth="1"/>
    <col min="12" max="12" width="9.5703125" style="45" customWidth="1"/>
    <col min="13" max="13" width="13.140625" style="45" customWidth="1"/>
    <col min="14" max="14" width="12.5703125" style="45" customWidth="1"/>
    <col min="15" max="15" width="11.42578125" style="45"/>
    <col min="16" max="16" width="16.140625" style="45" customWidth="1"/>
    <col min="17" max="17" width="10.5703125" style="45" customWidth="1"/>
    <col min="18" max="18" width="9.85546875" style="45" customWidth="1"/>
    <col min="19" max="19" width="11.140625" style="45" customWidth="1"/>
    <col min="20" max="20" width="11" style="45" customWidth="1"/>
    <col min="21" max="21" width="10.5703125" style="45" customWidth="1"/>
    <col min="22" max="22" width="9.42578125" style="45" customWidth="1"/>
    <col min="23" max="24" width="11.42578125" style="45"/>
    <col min="25" max="25" width="10.28515625" style="45" customWidth="1"/>
    <col min="26" max="26" width="14.7109375" style="45" customWidth="1"/>
    <col min="27" max="27" width="12.7109375" style="45" customWidth="1"/>
    <col min="28" max="28" width="10.42578125" style="45" customWidth="1"/>
    <col min="29" max="16384" width="11.42578125" style="45"/>
  </cols>
  <sheetData>
    <row r="1" spans="1:30" ht="23.25" customHeight="1" thickBot="1" x14ac:dyDescent="0.35">
      <c r="A1" s="115" t="s">
        <v>58</v>
      </c>
      <c r="B1" s="116"/>
      <c r="C1" s="116"/>
      <c r="D1" s="116"/>
      <c r="E1" s="116"/>
      <c r="F1" s="116"/>
      <c r="G1" s="116"/>
      <c r="H1" s="116"/>
      <c r="I1" s="116"/>
      <c r="J1" s="117"/>
      <c r="L1" s="1" t="s">
        <v>30</v>
      </c>
      <c r="M1" s="2">
        <f>T30</f>
        <v>2.5990384772402311E-4</v>
      </c>
      <c r="O1" s="3" t="s">
        <v>0</v>
      </c>
      <c r="P1" s="4">
        <v>0.2</v>
      </c>
      <c r="Z1" s="3" t="s">
        <v>1</v>
      </c>
      <c r="AA1" s="4">
        <v>8</v>
      </c>
    </row>
    <row r="2" spans="1:30" ht="31.5" customHeight="1" thickBot="1" x14ac:dyDescent="0.4">
      <c r="A2" s="118" t="s">
        <v>46</v>
      </c>
      <c r="B2" s="116"/>
      <c r="C2" s="116"/>
      <c r="D2" s="116"/>
      <c r="E2" s="116"/>
      <c r="F2" s="116"/>
      <c r="G2" s="116"/>
      <c r="H2" s="116"/>
      <c r="I2" s="116"/>
      <c r="J2" s="117"/>
      <c r="L2" s="5" t="s">
        <v>2</v>
      </c>
      <c r="M2" s="6">
        <v>700</v>
      </c>
      <c r="O2" s="7" t="s">
        <v>3</v>
      </c>
      <c r="P2" s="8">
        <v>15</v>
      </c>
      <c r="Z2" s="7" t="s">
        <v>4</v>
      </c>
      <c r="AA2" s="9">
        <v>0.45</v>
      </c>
    </row>
    <row r="3" spans="1:30" ht="23.25" customHeight="1" thickBot="1" x14ac:dyDescent="0.35">
      <c r="A3" s="115" t="s">
        <v>5</v>
      </c>
      <c r="B3" s="120" t="s">
        <v>6</v>
      </c>
      <c r="C3" s="121"/>
      <c r="D3" s="122" t="s">
        <v>7</v>
      </c>
      <c r="E3" s="123"/>
      <c r="F3" s="123"/>
      <c r="G3" s="123"/>
      <c r="H3" s="123"/>
      <c r="I3" s="123"/>
      <c r="J3" s="121"/>
      <c r="V3" s="124" t="s">
        <v>8</v>
      </c>
      <c r="W3" s="125"/>
      <c r="X3" s="125"/>
      <c r="Y3" s="125"/>
      <c r="Z3" s="125"/>
    </row>
    <row r="4" spans="1:30" ht="128.25" customHeight="1" thickBot="1" x14ac:dyDescent="0.35">
      <c r="A4" s="119"/>
      <c r="B4" s="10" t="s">
        <v>9</v>
      </c>
      <c r="C4" s="10" t="s">
        <v>10</v>
      </c>
      <c r="D4" s="55" t="s">
        <v>35</v>
      </c>
      <c r="E4" s="56" t="s">
        <v>36</v>
      </c>
      <c r="F4" s="57" t="s">
        <v>37</v>
      </c>
      <c r="G4" s="58" t="s">
        <v>38</v>
      </c>
      <c r="H4" s="59" t="s">
        <v>39</v>
      </c>
      <c r="I4" s="60" t="s">
        <v>40</v>
      </c>
      <c r="J4" s="61" t="s">
        <v>41</v>
      </c>
      <c r="L4" s="11" t="s">
        <v>11</v>
      </c>
      <c r="M4" s="12" t="s">
        <v>12</v>
      </c>
      <c r="N4" s="12" t="s">
        <v>28</v>
      </c>
      <c r="O4" s="12" t="s">
        <v>29</v>
      </c>
      <c r="P4" s="12" t="s">
        <v>13</v>
      </c>
      <c r="Q4" s="12" t="s">
        <v>14</v>
      </c>
      <c r="R4" s="12" t="s">
        <v>31</v>
      </c>
      <c r="S4" s="13" t="s">
        <v>15</v>
      </c>
      <c r="T4" s="14" t="s">
        <v>32</v>
      </c>
      <c r="U4" s="15"/>
      <c r="V4" s="37" t="s">
        <v>26</v>
      </c>
      <c r="W4" s="38" t="s">
        <v>16</v>
      </c>
      <c r="X4" s="38" t="s">
        <v>17</v>
      </c>
      <c r="Y4" s="38" t="s">
        <v>18</v>
      </c>
      <c r="Z4" s="38" t="s">
        <v>27</v>
      </c>
      <c r="AA4" s="38" t="s">
        <v>19</v>
      </c>
      <c r="AB4" s="38" t="s">
        <v>20</v>
      </c>
      <c r="AC4" s="38" t="s">
        <v>21</v>
      </c>
      <c r="AD4" s="39" t="s">
        <v>22</v>
      </c>
    </row>
    <row r="5" spans="1:30" x14ac:dyDescent="0.3">
      <c r="A5" s="46">
        <v>42352.369305555563</v>
      </c>
      <c r="B5" s="47">
        <v>0</v>
      </c>
      <c r="C5" s="47">
        <v>0</v>
      </c>
      <c r="D5" s="48">
        <v>10.1</v>
      </c>
      <c r="E5" s="49">
        <v>10.15</v>
      </c>
      <c r="F5" s="50">
        <v>10.3</v>
      </c>
      <c r="G5" s="51">
        <v>10.25</v>
      </c>
      <c r="H5" s="52">
        <v>10.1</v>
      </c>
      <c r="I5" s="53">
        <v>11.75</v>
      </c>
      <c r="J5" s="54">
        <v>12.05</v>
      </c>
      <c r="L5" s="16">
        <v>0</v>
      </c>
      <c r="M5" s="17">
        <f t="shared" ref="M5:M29" si="0">4187*T5*(E5-D5)/$P$1</f>
        <v>0</v>
      </c>
      <c r="N5" s="18">
        <f>4.187*$P$2*(Z5-Z5)/$P$1</f>
        <v>0</v>
      </c>
      <c r="O5" s="17">
        <f t="shared" ref="O5:O29" si="1">4.187*$P$2*(Z5-$Z$5)/$P$1</f>
        <v>0</v>
      </c>
      <c r="P5" s="17">
        <f t="shared" ref="P5:P29" si="2">$M$2*B5/1000</f>
        <v>0</v>
      </c>
      <c r="Q5" s="18">
        <f t="shared" ref="Q5:Q29" si="3">4187*$M$1*(E5-D5)/($P$1*$M$2)</f>
        <v>3.8864907515017864E-4</v>
      </c>
      <c r="R5" s="19">
        <v>0</v>
      </c>
      <c r="S5" s="19">
        <v>0</v>
      </c>
      <c r="T5" s="20">
        <f>O5/(300*4.187*$P$2*(E5-D5))</f>
        <v>0</v>
      </c>
      <c r="U5" s="21"/>
      <c r="V5" s="22">
        <f>D5-D5</f>
        <v>0</v>
      </c>
      <c r="W5" s="23">
        <f>E5-E5</f>
        <v>0</v>
      </c>
      <c r="X5" s="23">
        <f>I5-I5</f>
        <v>0</v>
      </c>
      <c r="Y5" s="23">
        <f>Z5-Z5</f>
        <v>0</v>
      </c>
      <c r="Z5" s="23">
        <f t="shared" ref="Z5:Z29" si="4">(F5+G5+H5)/3</f>
        <v>10.216666666666667</v>
      </c>
      <c r="AA5" s="24">
        <f>($M$2*$AA$2-M5)/(D5-I5)</f>
        <v>-190.90909090909088</v>
      </c>
      <c r="AB5" s="25">
        <f>($AA$1*(D5-I5)+M5)/$AA$2</f>
        <v>-29.333333333333339</v>
      </c>
      <c r="AC5" s="40">
        <f t="shared" ref="AC5:AD20" si="5">IF(AA5&gt;0,AA5,0)</f>
        <v>0</v>
      </c>
      <c r="AD5" s="26">
        <f t="shared" si="5"/>
        <v>0</v>
      </c>
    </row>
    <row r="6" spans="1:30" x14ac:dyDescent="0.3">
      <c r="A6" s="46">
        <v>42352.372777777768</v>
      </c>
      <c r="B6" s="47">
        <v>300</v>
      </c>
      <c r="C6" s="47">
        <v>5</v>
      </c>
      <c r="D6" s="48">
        <v>10.25</v>
      </c>
      <c r="E6" s="49">
        <v>10.199999999999999</v>
      </c>
      <c r="F6" s="50">
        <v>10.3</v>
      </c>
      <c r="G6" s="51">
        <v>10.25</v>
      </c>
      <c r="H6" s="52">
        <v>10.1</v>
      </c>
      <c r="I6" s="53">
        <v>12.1</v>
      </c>
      <c r="J6" s="54">
        <v>12.15</v>
      </c>
      <c r="L6" s="27">
        <v>5</v>
      </c>
      <c r="M6" s="28">
        <f t="shared" si="0"/>
        <v>0</v>
      </c>
      <c r="N6" s="29">
        <f t="shared" ref="N6:N29" si="6">4.187*$P$2*(Z6-Z5)/$P$1</f>
        <v>0</v>
      </c>
      <c r="O6" s="28">
        <f t="shared" si="1"/>
        <v>0</v>
      </c>
      <c r="P6" s="28">
        <f t="shared" si="2"/>
        <v>210</v>
      </c>
      <c r="Q6" s="29">
        <f t="shared" si="3"/>
        <v>-3.8864907515017864E-4</v>
      </c>
      <c r="R6" s="29">
        <f t="shared" ref="R6:R29" si="7">1000*N6/((B6-B5)*$M$2)</f>
        <v>0</v>
      </c>
      <c r="S6" s="29">
        <f>O6/P6</f>
        <v>0</v>
      </c>
      <c r="T6" s="41">
        <f t="shared" ref="T6:T29" si="8">O6/(300*4.187*$P$2*(E6-D6))</f>
        <v>0</v>
      </c>
      <c r="U6" s="30"/>
      <c r="V6" s="31">
        <f t="shared" ref="V6:W21" si="9">V5+(D6-D5)</f>
        <v>0.15000000000000036</v>
      </c>
      <c r="W6" s="32">
        <f t="shared" si="9"/>
        <v>4.9999999999998934E-2</v>
      </c>
      <c r="X6" s="32">
        <f t="shared" ref="X6:X29" si="10">X5+(I6-I5)</f>
        <v>0.34999999999999964</v>
      </c>
      <c r="Y6" s="32">
        <f t="shared" ref="Y6:Y29" si="11">Y5+(Z6-Z5)</f>
        <v>0</v>
      </c>
      <c r="Z6" s="32">
        <f t="shared" si="4"/>
        <v>10.216666666666667</v>
      </c>
      <c r="AA6" s="33">
        <f t="shared" ref="AA6:AA29" si="12">($M$2*$AA$2-M6)/(D6-I6)</f>
        <v>-170.27027027027032</v>
      </c>
      <c r="AB6" s="34">
        <f t="shared" ref="AB6:AB29" si="13">($AA$1*(D6-I6)+M6)/$AA$2</f>
        <v>-32.888888888888879</v>
      </c>
      <c r="AC6" s="42">
        <f t="shared" si="5"/>
        <v>0</v>
      </c>
      <c r="AD6" s="35">
        <f t="shared" si="5"/>
        <v>0</v>
      </c>
    </row>
    <row r="7" spans="1:30" x14ac:dyDescent="0.3">
      <c r="A7" s="46">
        <v>42352.376250000001</v>
      </c>
      <c r="B7" s="47">
        <v>600</v>
      </c>
      <c r="C7" s="47">
        <v>10</v>
      </c>
      <c r="D7" s="48">
        <v>10.4</v>
      </c>
      <c r="E7" s="49">
        <v>10.35</v>
      </c>
      <c r="F7" s="50">
        <v>10.3</v>
      </c>
      <c r="G7" s="51">
        <v>10.25</v>
      </c>
      <c r="H7" s="52">
        <v>10.1</v>
      </c>
      <c r="I7" s="53">
        <v>12.35</v>
      </c>
      <c r="J7" s="54">
        <v>12.35</v>
      </c>
      <c r="L7" s="27">
        <v>10</v>
      </c>
      <c r="M7" s="28">
        <f t="shared" si="0"/>
        <v>0</v>
      </c>
      <c r="N7" s="29">
        <f t="shared" si="6"/>
        <v>0</v>
      </c>
      <c r="O7" s="28">
        <f t="shared" si="1"/>
        <v>0</v>
      </c>
      <c r="P7" s="28">
        <f t="shared" si="2"/>
        <v>420</v>
      </c>
      <c r="Q7" s="29">
        <f t="shared" si="3"/>
        <v>-3.8864907515017864E-4</v>
      </c>
      <c r="R7" s="29">
        <f t="shared" si="7"/>
        <v>0</v>
      </c>
      <c r="S7" s="29">
        <f t="shared" ref="S7:S29" si="14">O7/P7</f>
        <v>0</v>
      </c>
      <c r="T7" s="41">
        <f t="shared" si="8"/>
        <v>0</v>
      </c>
      <c r="U7" s="30"/>
      <c r="V7" s="31">
        <f t="shared" si="9"/>
        <v>0.30000000000000071</v>
      </c>
      <c r="W7" s="32">
        <f t="shared" si="9"/>
        <v>0.19999999999999929</v>
      </c>
      <c r="X7" s="32">
        <f t="shared" si="10"/>
        <v>0.59999999999999964</v>
      </c>
      <c r="Y7" s="32">
        <f t="shared" si="11"/>
        <v>0</v>
      </c>
      <c r="Z7" s="32">
        <f t="shared" si="4"/>
        <v>10.216666666666667</v>
      </c>
      <c r="AA7" s="33">
        <f t="shared" si="12"/>
        <v>-161.5384615384616</v>
      </c>
      <c r="AB7" s="34">
        <f t="shared" si="13"/>
        <v>-34.66666666666665</v>
      </c>
      <c r="AC7" s="42">
        <f t="shared" si="5"/>
        <v>0</v>
      </c>
      <c r="AD7" s="35">
        <f>IF(AB7&gt;0,AB7,0)</f>
        <v>0</v>
      </c>
    </row>
    <row r="8" spans="1:30" x14ac:dyDescent="0.3">
      <c r="A8" s="46">
        <v>42352.37972222222</v>
      </c>
      <c r="B8" s="47">
        <v>900</v>
      </c>
      <c r="C8" s="47">
        <v>15</v>
      </c>
      <c r="D8" s="48">
        <v>10.5</v>
      </c>
      <c r="E8" s="49">
        <v>10.75</v>
      </c>
      <c r="F8" s="50">
        <v>10.3</v>
      </c>
      <c r="G8" s="51">
        <v>10.25</v>
      </c>
      <c r="H8" s="52">
        <v>10.1</v>
      </c>
      <c r="I8" s="53">
        <v>13.4</v>
      </c>
      <c r="J8" s="54">
        <v>13.4</v>
      </c>
      <c r="L8" s="27">
        <v>15</v>
      </c>
      <c r="M8" s="28">
        <f t="shared" si="0"/>
        <v>0</v>
      </c>
      <c r="N8" s="29">
        <f t="shared" si="6"/>
        <v>0</v>
      </c>
      <c r="O8" s="28">
        <f t="shared" si="1"/>
        <v>0</v>
      </c>
      <c r="P8" s="28">
        <f t="shared" si="2"/>
        <v>630</v>
      </c>
      <c r="Q8" s="29">
        <f t="shared" si="3"/>
        <v>1.9432453757508654E-3</v>
      </c>
      <c r="R8" s="29">
        <f t="shared" si="7"/>
        <v>0</v>
      </c>
      <c r="S8" s="29">
        <f t="shared" si="14"/>
        <v>0</v>
      </c>
      <c r="T8" s="41">
        <f t="shared" si="8"/>
        <v>0</v>
      </c>
      <c r="U8" s="30"/>
      <c r="V8" s="31">
        <f t="shared" si="9"/>
        <v>0.40000000000000036</v>
      </c>
      <c r="W8" s="32">
        <f t="shared" si="9"/>
        <v>0.59999999999999964</v>
      </c>
      <c r="X8" s="32">
        <f t="shared" si="10"/>
        <v>1.6500000000000004</v>
      </c>
      <c r="Y8" s="32">
        <f t="shared" si="11"/>
        <v>0</v>
      </c>
      <c r="Z8" s="32">
        <f t="shared" si="4"/>
        <v>10.216666666666667</v>
      </c>
      <c r="AA8" s="33">
        <f t="shared" si="12"/>
        <v>-108.6206896551724</v>
      </c>
      <c r="AB8" s="34">
        <f t="shared" si="13"/>
        <v>-51.555555555555557</v>
      </c>
      <c r="AC8" s="42">
        <f t="shared" si="5"/>
        <v>0</v>
      </c>
      <c r="AD8" s="35">
        <f t="shared" si="5"/>
        <v>0</v>
      </c>
    </row>
    <row r="9" spans="1:30" x14ac:dyDescent="0.3">
      <c r="A9" s="46">
        <v>42352.383194444446</v>
      </c>
      <c r="B9" s="47">
        <v>1200</v>
      </c>
      <c r="C9" s="47">
        <v>20</v>
      </c>
      <c r="D9" s="48">
        <v>10.65</v>
      </c>
      <c r="E9" s="49">
        <v>13.7</v>
      </c>
      <c r="F9" s="50">
        <v>10.3</v>
      </c>
      <c r="G9" s="51">
        <v>10.25</v>
      </c>
      <c r="H9" s="52">
        <v>10.15</v>
      </c>
      <c r="I9" s="53">
        <v>13.6</v>
      </c>
      <c r="J9" s="54">
        <v>13.65</v>
      </c>
      <c r="L9" s="27">
        <v>20</v>
      </c>
      <c r="M9" s="28">
        <f t="shared" si="0"/>
        <v>5.815277777778066</v>
      </c>
      <c r="N9" s="29">
        <f t="shared" si="6"/>
        <v>5.2337500000002608</v>
      </c>
      <c r="O9" s="28">
        <f t="shared" si="1"/>
        <v>5.2337500000002608</v>
      </c>
      <c r="P9" s="28">
        <f t="shared" si="2"/>
        <v>840</v>
      </c>
      <c r="Q9" s="29">
        <f t="shared" si="3"/>
        <v>2.3707593584160549E-2</v>
      </c>
      <c r="R9" s="29">
        <f t="shared" si="7"/>
        <v>2.492261904762029E-2</v>
      </c>
      <c r="S9" s="29">
        <f t="shared" si="14"/>
        <v>6.2306547619050724E-3</v>
      </c>
      <c r="T9" s="41">
        <f t="shared" si="8"/>
        <v>9.1074681238620218E-5</v>
      </c>
      <c r="U9" s="30"/>
      <c r="V9" s="31">
        <f t="shared" si="9"/>
        <v>0.55000000000000071</v>
      </c>
      <c r="W9" s="32">
        <f t="shared" si="9"/>
        <v>3.5499999999999989</v>
      </c>
      <c r="X9" s="32">
        <f t="shared" si="10"/>
        <v>1.8499999999999996</v>
      </c>
      <c r="Y9" s="32">
        <f t="shared" si="11"/>
        <v>1.6666666666667496E-2</v>
      </c>
      <c r="Z9" s="32">
        <f t="shared" si="4"/>
        <v>10.233333333333334</v>
      </c>
      <c r="AA9" s="33">
        <f t="shared" si="12"/>
        <v>-104.80838041431254</v>
      </c>
      <c r="AB9" s="34">
        <f t="shared" si="13"/>
        <v>-39.521604938270954</v>
      </c>
      <c r="AC9" s="42">
        <f t="shared" si="5"/>
        <v>0</v>
      </c>
      <c r="AD9" s="35">
        <f t="shared" si="5"/>
        <v>0</v>
      </c>
    </row>
    <row r="10" spans="1:30" x14ac:dyDescent="0.3">
      <c r="A10" s="46">
        <v>42352.386666666673</v>
      </c>
      <c r="B10" s="47">
        <v>1500</v>
      </c>
      <c r="C10" s="47">
        <v>25</v>
      </c>
      <c r="D10" s="48">
        <v>10.75</v>
      </c>
      <c r="E10" s="49">
        <v>17.350000000000001</v>
      </c>
      <c r="F10" s="50">
        <v>10.3</v>
      </c>
      <c r="G10" s="51">
        <v>10.3</v>
      </c>
      <c r="H10" s="52">
        <v>10.15</v>
      </c>
      <c r="I10" s="53">
        <v>13.75</v>
      </c>
      <c r="J10" s="54">
        <v>13.75</v>
      </c>
      <c r="L10" s="27">
        <v>25</v>
      </c>
      <c r="M10" s="28">
        <f t="shared" si="0"/>
        <v>11.630555555555512</v>
      </c>
      <c r="N10" s="29">
        <f t="shared" si="6"/>
        <v>5.2337499999997021</v>
      </c>
      <c r="O10" s="28">
        <f t="shared" si="1"/>
        <v>10.467499999999962</v>
      </c>
      <c r="P10" s="28">
        <f t="shared" si="2"/>
        <v>1050</v>
      </c>
      <c r="Q10" s="29">
        <f t="shared" si="3"/>
        <v>5.1301677919822861E-2</v>
      </c>
      <c r="R10" s="29">
        <f t="shared" si="7"/>
        <v>2.4922619047617629E-2</v>
      </c>
      <c r="S10" s="29">
        <f t="shared" si="14"/>
        <v>9.9690476190475823E-3</v>
      </c>
      <c r="T10" s="41">
        <f t="shared" si="8"/>
        <v>8.4175084175083841E-5</v>
      </c>
      <c r="U10" s="30"/>
      <c r="V10" s="31">
        <f t="shared" si="9"/>
        <v>0.65000000000000036</v>
      </c>
      <c r="W10" s="32">
        <f t="shared" si="9"/>
        <v>7.2000000000000011</v>
      </c>
      <c r="X10" s="32">
        <f t="shared" si="10"/>
        <v>2</v>
      </c>
      <c r="Y10" s="32">
        <f t="shared" si="11"/>
        <v>3.3333333333333215E-2</v>
      </c>
      <c r="Z10" s="32">
        <f t="shared" si="4"/>
        <v>10.25</v>
      </c>
      <c r="AA10" s="33">
        <f t="shared" si="12"/>
        <v>-101.12314814814816</v>
      </c>
      <c r="AB10" s="34">
        <f t="shared" si="13"/>
        <v>-27.487654320987751</v>
      </c>
      <c r="AC10" s="42">
        <f t="shared" si="5"/>
        <v>0</v>
      </c>
      <c r="AD10" s="35">
        <f t="shared" si="5"/>
        <v>0</v>
      </c>
    </row>
    <row r="11" spans="1:30" x14ac:dyDescent="0.3">
      <c r="A11" s="46">
        <v>42352.390138888892</v>
      </c>
      <c r="B11" s="47">
        <v>1800</v>
      </c>
      <c r="C11" s="47">
        <v>30</v>
      </c>
      <c r="D11" s="48">
        <v>11.1</v>
      </c>
      <c r="E11" s="49">
        <v>19.55</v>
      </c>
      <c r="F11" s="50">
        <v>10.3</v>
      </c>
      <c r="G11" s="51">
        <v>10.3</v>
      </c>
      <c r="H11" s="52">
        <v>10.15</v>
      </c>
      <c r="I11" s="53">
        <v>14.15</v>
      </c>
      <c r="J11" s="54">
        <v>14.15</v>
      </c>
      <c r="L11" s="27">
        <v>30</v>
      </c>
      <c r="M11" s="28">
        <f t="shared" si="0"/>
        <v>11.63055555555551</v>
      </c>
      <c r="N11" s="29">
        <f t="shared" si="6"/>
        <v>0</v>
      </c>
      <c r="O11" s="28">
        <f t="shared" si="1"/>
        <v>10.467499999999962</v>
      </c>
      <c r="P11" s="28">
        <f t="shared" si="2"/>
        <v>1260</v>
      </c>
      <c r="Q11" s="29">
        <f t="shared" si="3"/>
        <v>6.5681693700379254E-2</v>
      </c>
      <c r="R11" s="29">
        <f t="shared" si="7"/>
        <v>0</v>
      </c>
      <c r="S11" s="29">
        <f t="shared" si="14"/>
        <v>8.3075396825396525E-3</v>
      </c>
      <c r="T11" s="41">
        <f t="shared" si="8"/>
        <v>6.5746219592373179E-5</v>
      </c>
      <c r="U11" s="30"/>
      <c r="V11" s="31">
        <f t="shared" si="9"/>
        <v>1</v>
      </c>
      <c r="W11" s="32">
        <f t="shared" si="9"/>
        <v>9.4</v>
      </c>
      <c r="X11" s="32">
        <f t="shared" si="10"/>
        <v>2.4000000000000004</v>
      </c>
      <c r="Y11" s="32">
        <f t="shared" si="11"/>
        <v>3.3333333333333215E-2</v>
      </c>
      <c r="Z11" s="32">
        <f t="shared" si="4"/>
        <v>10.25</v>
      </c>
      <c r="AA11" s="33">
        <f t="shared" si="12"/>
        <v>-99.465391621129314</v>
      </c>
      <c r="AB11" s="34">
        <f t="shared" si="13"/>
        <v>-28.376543209876655</v>
      </c>
      <c r="AC11" s="42">
        <f t="shared" si="5"/>
        <v>0</v>
      </c>
      <c r="AD11" s="35">
        <f t="shared" si="5"/>
        <v>0</v>
      </c>
    </row>
    <row r="12" spans="1:30" x14ac:dyDescent="0.3">
      <c r="A12" s="46">
        <v>42352.393611111111</v>
      </c>
      <c r="B12" s="47">
        <v>2100</v>
      </c>
      <c r="C12" s="47">
        <v>35</v>
      </c>
      <c r="D12" s="48">
        <v>11.2</v>
      </c>
      <c r="E12" s="49">
        <v>22.55</v>
      </c>
      <c r="F12" s="50">
        <v>10.3</v>
      </c>
      <c r="G12" s="51">
        <v>10.3</v>
      </c>
      <c r="H12" s="52">
        <v>10.199999999999999</v>
      </c>
      <c r="I12" s="53">
        <v>14.15</v>
      </c>
      <c r="J12" s="54">
        <v>14.15</v>
      </c>
      <c r="L12" s="27">
        <v>35</v>
      </c>
      <c r="M12" s="28">
        <f t="shared" si="0"/>
        <v>17.445833333333578</v>
      </c>
      <c r="N12" s="29">
        <f t="shared" si="6"/>
        <v>5.2337500000002608</v>
      </c>
      <c r="O12" s="28">
        <f t="shared" si="1"/>
        <v>15.701250000000224</v>
      </c>
      <c r="P12" s="28">
        <f t="shared" si="2"/>
        <v>1470</v>
      </c>
      <c r="Q12" s="29">
        <f t="shared" si="3"/>
        <v>8.82233400590893E-2</v>
      </c>
      <c r="R12" s="29">
        <f t="shared" si="7"/>
        <v>2.492261904762029E-2</v>
      </c>
      <c r="S12" s="29">
        <f t="shared" si="14"/>
        <v>1.0681122448979743E-2</v>
      </c>
      <c r="T12" s="41">
        <f t="shared" si="8"/>
        <v>7.3421439060206595E-5</v>
      </c>
      <c r="U12" s="30"/>
      <c r="V12" s="31">
        <f t="shared" si="9"/>
        <v>1.0999999999999996</v>
      </c>
      <c r="W12" s="32">
        <f t="shared" si="9"/>
        <v>12.4</v>
      </c>
      <c r="X12" s="32">
        <f t="shared" si="10"/>
        <v>2.4000000000000004</v>
      </c>
      <c r="Y12" s="32">
        <f t="shared" si="11"/>
        <v>5.0000000000000711E-2</v>
      </c>
      <c r="Z12" s="32">
        <f t="shared" si="4"/>
        <v>10.266666666666667</v>
      </c>
      <c r="AA12" s="33">
        <f t="shared" si="12"/>
        <v>-100.86581920903944</v>
      </c>
      <c r="AB12" s="34">
        <f t="shared" si="13"/>
        <v>-13.675925925925402</v>
      </c>
      <c r="AC12" s="42">
        <f t="shared" si="5"/>
        <v>0</v>
      </c>
      <c r="AD12" s="35">
        <f t="shared" si="5"/>
        <v>0</v>
      </c>
    </row>
    <row r="13" spans="1:30" x14ac:dyDescent="0.3">
      <c r="A13" s="46">
        <v>42352.397083333337</v>
      </c>
      <c r="B13" s="47">
        <v>2400</v>
      </c>
      <c r="C13" s="47">
        <v>40</v>
      </c>
      <c r="D13" s="48">
        <v>11.35</v>
      </c>
      <c r="E13" s="49">
        <v>24.45</v>
      </c>
      <c r="F13" s="50">
        <v>10.3</v>
      </c>
      <c r="G13" s="51">
        <v>10.3</v>
      </c>
      <c r="H13" s="52">
        <v>10.199999999999999</v>
      </c>
      <c r="I13" s="53">
        <v>14.15</v>
      </c>
      <c r="J13" s="54">
        <v>14.2</v>
      </c>
      <c r="L13" s="27">
        <v>40</v>
      </c>
      <c r="M13" s="28">
        <f t="shared" si="0"/>
        <v>17.445833333333574</v>
      </c>
      <c r="N13" s="29">
        <f t="shared" si="6"/>
        <v>0</v>
      </c>
      <c r="O13" s="28">
        <f t="shared" si="1"/>
        <v>15.701250000000224</v>
      </c>
      <c r="P13" s="28">
        <f t="shared" si="2"/>
        <v>1680</v>
      </c>
      <c r="Q13" s="29">
        <f t="shared" si="3"/>
        <v>0.10182605768934534</v>
      </c>
      <c r="R13" s="29">
        <f t="shared" si="7"/>
        <v>0</v>
      </c>
      <c r="S13" s="29">
        <f t="shared" si="14"/>
        <v>9.3459821428572756E-3</v>
      </c>
      <c r="T13" s="41">
        <f t="shared" si="8"/>
        <v>6.3613231552163744E-5</v>
      </c>
      <c r="U13" s="30"/>
      <c r="V13" s="31">
        <f t="shared" si="9"/>
        <v>1.25</v>
      </c>
      <c r="W13" s="32">
        <f t="shared" si="9"/>
        <v>14.299999999999999</v>
      </c>
      <c r="X13" s="32">
        <f t="shared" si="10"/>
        <v>2.4000000000000004</v>
      </c>
      <c r="Y13" s="32">
        <f t="shared" si="11"/>
        <v>5.0000000000000711E-2</v>
      </c>
      <c r="Z13" s="32">
        <f t="shared" si="4"/>
        <v>10.266666666666667</v>
      </c>
      <c r="AA13" s="33">
        <f t="shared" si="12"/>
        <v>-106.26934523809513</v>
      </c>
      <c r="AB13" s="34">
        <f t="shared" si="13"/>
        <v>-11.009259259258735</v>
      </c>
      <c r="AC13" s="42">
        <f t="shared" si="5"/>
        <v>0</v>
      </c>
      <c r="AD13" s="35">
        <f t="shared" si="5"/>
        <v>0</v>
      </c>
    </row>
    <row r="14" spans="1:30" x14ac:dyDescent="0.3">
      <c r="A14" s="46">
        <v>42352.400555555563</v>
      </c>
      <c r="B14" s="47">
        <v>2700</v>
      </c>
      <c r="C14" s="47">
        <v>45</v>
      </c>
      <c r="D14" s="48">
        <v>11.5</v>
      </c>
      <c r="E14" s="49">
        <v>23.6</v>
      </c>
      <c r="F14" s="50">
        <v>10.3</v>
      </c>
      <c r="G14" s="51">
        <v>10.35</v>
      </c>
      <c r="H14" s="52">
        <v>10.199999999999999</v>
      </c>
      <c r="I14" s="53">
        <v>14.45</v>
      </c>
      <c r="J14" s="54">
        <v>14.45</v>
      </c>
      <c r="L14" s="27">
        <v>45</v>
      </c>
      <c r="M14" s="28">
        <f t="shared" si="0"/>
        <v>23.26111111111102</v>
      </c>
      <c r="N14" s="29">
        <f t="shared" si="6"/>
        <v>5.2337499999997021</v>
      </c>
      <c r="O14" s="28">
        <f t="shared" si="1"/>
        <v>20.934999999999924</v>
      </c>
      <c r="P14" s="28">
        <f t="shared" si="2"/>
        <v>1890</v>
      </c>
      <c r="Q14" s="29">
        <f t="shared" si="3"/>
        <v>9.4053076186341913E-2</v>
      </c>
      <c r="R14" s="29">
        <f t="shared" si="7"/>
        <v>2.4922619047617629E-2</v>
      </c>
      <c r="S14" s="29">
        <f t="shared" si="14"/>
        <v>1.1076719576719537E-2</v>
      </c>
      <c r="T14" s="41">
        <f t="shared" si="8"/>
        <v>9.1827364554636912E-5</v>
      </c>
      <c r="U14" s="30"/>
      <c r="V14" s="31">
        <f t="shared" si="9"/>
        <v>1.4000000000000004</v>
      </c>
      <c r="W14" s="32">
        <f t="shared" si="9"/>
        <v>13.450000000000001</v>
      </c>
      <c r="X14" s="32">
        <f t="shared" si="10"/>
        <v>2.6999999999999993</v>
      </c>
      <c r="Y14" s="32">
        <f t="shared" si="11"/>
        <v>6.666666666666643E-2</v>
      </c>
      <c r="Z14" s="32">
        <f t="shared" si="4"/>
        <v>10.283333333333333</v>
      </c>
      <c r="AA14" s="33">
        <f t="shared" si="12"/>
        <v>-98.894538606403074</v>
      </c>
      <c r="AB14" s="34">
        <f t="shared" si="13"/>
        <v>-0.75308641975327517</v>
      </c>
      <c r="AC14" s="42">
        <f t="shared" si="5"/>
        <v>0</v>
      </c>
      <c r="AD14" s="35">
        <f t="shared" si="5"/>
        <v>0</v>
      </c>
    </row>
    <row r="15" spans="1:30" x14ac:dyDescent="0.3">
      <c r="A15" s="46">
        <v>42352.404027777768</v>
      </c>
      <c r="B15" s="47">
        <v>3000</v>
      </c>
      <c r="C15" s="47">
        <v>50</v>
      </c>
      <c r="D15" s="48">
        <v>11.65</v>
      </c>
      <c r="E15" s="49">
        <v>22.75</v>
      </c>
      <c r="F15" s="50">
        <v>10.3</v>
      </c>
      <c r="G15" s="51">
        <v>10.3</v>
      </c>
      <c r="H15" s="52">
        <v>10.199999999999999</v>
      </c>
      <c r="I15" s="53">
        <v>14.5</v>
      </c>
      <c r="J15" s="54">
        <v>14.45</v>
      </c>
      <c r="L15" s="27">
        <v>50</v>
      </c>
      <c r="M15" s="28">
        <f t="shared" si="0"/>
        <v>17.445833333333582</v>
      </c>
      <c r="N15" s="29">
        <f t="shared" si="6"/>
        <v>-5.2337499999997021</v>
      </c>
      <c r="O15" s="28">
        <f t="shared" si="1"/>
        <v>15.701250000000224</v>
      </c>
      <c r="P15" s="28">
        <f t="shared" si="2"/>
        <v>2100</v>
      </c>
      <c r="Q15" s="29">
        <f t="shared" si="3"/>
        <v>8.6280094683338429E-2</v>
      </c>
      <c r="R15" s="29">
        <f t="shared" si="7"/>
        <v>-2.4922619047617629E-2</v>
      </c>
      <c r="S15" s="29">
        <f t="shared" si="14"/>
        <v>7.4767857142858211E-3</v>
      </c>
      <c r="T15" s="41">
        <f t="shared" si="8"/>
        <v>7.5075075075076142E-5</v>
      </c>
      <c r="U15" s="30"/>
      <c r="V15" s="31">
        <f t="shared" si="9"/>
        <v>1.5500000000000007</v>
      </c>
      <c r="W15" s="32">
        <f t="shared" si="9"/>
        <v>12.6</v>
      </c>
      <c r="X15" s="32">
        <f t="shared" si="10"/>
        <v>2.75</v>
      </c>
      <c r="Y15" s="32">
        <f t="shared" si="11"/>
        <v>5.0000000000000711E-2</v>
      </c>
      <c r="Z15" s="32">
        <f t="shared" si="4"/>
        <v>10.266666666666667</v>
      </c>
      <c r="AA15" s="33">
        <f t="shared" si="12"/>
        <v>-104.40497076023385</v>
      </c>
      <c r="AB15" s="34">
        <f t="shared" si="13"/>
        <v>-11.898148148147589</v>
      </c>
      <c r="AC15" s="42">
        <f t="shared" si="5"/>
        <v>0</v>
      </c>
      <c r="AD15" s="35">
        <f t="shared" si="5"/>
        <v>0</v>
      </c>
    </row>
    <row r="16" spans="1:30" x14ac:dyDescent="0.3">
      <c r="A16" s="46">
        <v>42352.407500000001</v>
      </c>
      <c r="B16" s="47">
        <v>3300</v>
      </c>
      <c r="C16" s="47">
        <v>55</v>
      </c>
      <c r="D16" s="48">
        <v>12</v>
      </c>
      <c r="E16" s="49">
        <v>22.15</v>
      </c>
      <c r="F16" s="50">
        <v>10.3</v>
      </c>
      <c r="G16" s="51">
        <v>10.35</v>
      </c>
      <c r="H16" s="52">
        <v>10.25</v>
      </c>
      <c r="I16" s="53">
        <v>15.2</v>
      </c>
      <c r="J16" s="54">
        <v>15.25</v>
      </c>
      <c r="L16" s="27">
        <v>55</v>
      </c>
      <c r="M16" s="28">
        <f t="shared" si="0"/>
        <v>29.076388888888467</v>
      </c>
      <c r="N16" s="29">
        <f t="shared" si="6"/>
        <v>10.467499999999404</v>
      </c>
      <c r="O16" s="28">
        <f t="shared" si="1"/>
        <v>26.16874999999963</v>
      </c>
      <c r="P16" s="28">
        <f t="shared" si="2"/>
        <v>2310</v>
      </c>
      <c r="Q16" s="29">
        <f t="shared" si="3"/>
        <v>7.8895762255485127E-2</v>
      </c>
      <c r="R16" s="29">
        <f t="shared" si="7"/>
        <v>4.9845238095235257E-2</v>
      </c>
      <c r="S16" s="29">
        <f t="shared" si="14"/>
        <v>1.1328463203463044E-2</v>
      </c>
      <c r="T16" s="41">
        <f t="shared" si="8"/>
        <v>1.3683634373289351E-4</v>
      </c>
      <c r="U16" s="30"/>
      <c r="V16" s="31">
        <f t="shared" si="9"/>
        <v>1.9000000000000004</v>
      </c>
      <c r="W16" s="32">
        <f t="shared" si="9"/>
        <v>11.999999999999998</v>
      </c>
      <c r="X16" s="32">
        <f t="shared" si="10"/>
        <v>3.4499999999999993</v>
      </c>
      <c r="Y16" s="32">
        <f t="shared" si="11"/>
        <v>8.3333333333332149E-2</v>
      </c>
      <c r="Z16" s="32">
        <f t="shared" si="4"/>
        <v>10.299999999999999</v>
      </c>
      <c r="AA16" s="33">
        <f t="shared" si="12"/>
        <v>-89.351128472222371</v>
      </c>
      <c r="AB16" s="34">
        <f t="shared" si="13"/>
        <v>7.7253086419743822</v>
      </c>
      <c r="AC16" s="42">
        <f t="shared" si="5"/>
        <v>0</v>
      </c>
      <c r="AD16" s="35">
        <f t="shared" si="5"/>
        <v>7.7253086419743822</v>
      </c>
    </row>
    <row r="17" spans="1:30" x14ac:dyDescent="0.3">
      <c r="A17" s="46">
        <v>42352.41097222222</v>
      </c>
      <c r="B17" s="47">
        <v>3600</v>
      </c>
      <c r="C17" s="47">
        <v>60</v>
      </c>
      <c r="D17" s="48">
        <v>12.15</v>
      </c>
      <c r="E17" s="49">
        <v>21.4</v>
      </c>
      <c r="F17" s="50">
        <v>10.3</v>
      </c>
      <c r="G17" s="51">
        <v>10.35</v>
      </c>
      <c r="H17" s="52">
        <v>10.25</v>
      </c>
      <c r="I17" s="53">
        <v>15.35</v>
      </c>
      <c r="J17" s="54">
        <v>15.4</v>
      </c>
      <c r="L17" s="27">
        <v>60</v>
      </c>
      <c r="M17" s="28">
        <f t="shared" si="0"/>
        <v>29.076388888888474</v>
      </c>
      <c r="N17" s="29">
        <f t="shared" si="6"/>
        <v>0</v>
      </c>
      <c r="O17" s="28">
        <f t="shared" si="1"/>
        <v>26.16874999999963</v>
      </c>
      <c r="P17" s="28">
        <f t="shared" si="2"/>
        <v>2520</v>
      </c>
      <c r="Q17" s="29">
        <f t="shared" si="3"/>
        <v>7.1900078902782008E-2</v>
      </c>
      <c r="R17" s="29">
        <f t="shared" si="7"/>
        <v>0</v>
      </c>
      <c r="S17" s="29">
        <f t="shared" si="14"/>
        <v>1.0384424603174456E-2</v>
      </c>
      <c r="T17" s="41">
        <f t="shared" si="8"/>
        <v>1.5015015015014803E-4</v>
      </c>
      <c r="U17" s="30"/>
      <c r="V17" s="31">
        <f t="shared" si="9"/>
        <v>2.0500000000000007</v>
      </c>
      <c r="W17" s="32">
        <f t="shared" si="9"/>
        <v>11.249999999999998</v>
      </c>
      <c r="X17" s="32">
        <f t="shared" si="10"/>
        <v>3.5999999999999996</v>
      </c>
      <c r="Y17" s="32">
        <f t="shared" si="11"/>
        <v>8.3333333333332149E-2</v>
      </c>
      <c r="Z17" s="32">
        <f t="shared" si="4"/>
        <v>10.299999999999999</v>
      </c>
      <c r="AA17" s="33">
        <f t="shared" si="12"/>
        <v>-89.351128472222371</v>
      </c>
      <c r="AB17" s="34">
        <f t="shared" si="13"/>
        <v>7.7253086419743981</v>
      </c>
      <c r="AC17" s="42">
        <f>IF(AA17&gt;0,AA17,0)</f>
        <v>0</v>
      </c>
      <c r="AD17" s="35">
        <f t="shared" si="5"/>
        <v>7.7253086419743981</v>
      </c>
    </row>
    <row r="18" spans="1:30" x14ac:dyDescent="0.3">
      <c r="A18" s="46">
        <v>42352.414444444446</v>
      </c>
      <c r="B18" s="47">
        <v>3900</v>
      </c>
      <c r="C18" s="47">
        <v>65</v>
      </c>
      <c r="D18" s="48">
        <v>12.25</v>
      </c>
      <c r="E18" s="49">
        <v>21</v>
      </c>
      <c r="F18" s="50">
        <v>10.3</v>
      </c>
      <c r="G18" s="51">
        <v>10.35</v>
      </c>
      <c r="H18" s="52">
        <v>10.25</v>
      </c>
      <c r="I18" s="53">
        <v>15.55</v>
      </c>
      <c r="J18" s="54">
        <v>15.55</v>
      </c>
      <c r="L18" s="27">
        <v>65</v>
      </c>
      <c r="M18" s="28">
        <f t="shared" si="0"/>
        <v>29.076388888888474</v>
      </c>
      <c r="N18" s="29">
        <f t="shared" si="6"/>
        <v>0</v>
      </c>
      <c r="O18" s="28">
        <f t="shared" si="1"/>
        <v>26.16874999999963</v>
      </c>
      <c r="P18" s="28">
        <f t="shared" si="2"/>
        <v>2730</v>
      </c>
      <c r="Q18" s="29">
        <f t="shared" si="3"/>
        <v>6.8013588151280294E-2</v>
      </c>
      <c r="R18" s="29">
        <f t="shared" si="7"/>
        <v>0</v>
      </c>
      <c r="S18" s="29">
        <f t="shared" si="14"/>
        <v>9.5856227106225749E-3</v>
      </c>
      <c r="T18" s="41">
        <f t="shared" si="8"/>
        <v>1.5873015873015645E-4</v>
      </c>
      <c r="U18" s="30"/>
      <c r="V18" s="31">
        <f t="shared" si="9"/>
        <v>2.1500000000000004</v>
      </c>
      <c r="W18" s="32">
        <f t="shared" si="9"/>
        <v>10.85</v>
      </c>
      <c r="X18" s="32">
        <f t="shared" si="10"/>
        <v>3.8000000000000007</v>
      </c>
      <c r="Y18" s="32">
        <f t="shared" si="11"/>
        <v>8.3333333333332149E-2</v>
      </c>
      <c r="Z18" s="32">
        <f t="shared" si="4"/>
        <v>10.299999999999999</v>
      </c>
      <c r="AA18" s="33">
        <f t="shared" si="12"/>
        <v>-86.643518518518633</v>
      </c>
      <c r="AB18" s="34">
        <f t="shared" si="13"/>
        <v>5.9475308641965956</v>
      </c>
      <c r="AC18" s="42">
        <f t="shared" ref="AC18:AD29" si="15">IF(AA18&gt;0,AA18,0)</f>
        <v>0</v>
      </c>
      <c r="AD18" s="35">
        <f t="shared" si="5"/>
        <v>5.9475308641965956</v>
      </c>
    </row>
    <row r="19" spans="1:30" x14ac:dyDescent="0.3">
      <c r="A19" s="46">
        <v>42352.417916666673</v>
      </c>
      <c r="B19" s="47">
        <v>4200</v>
      </c>
      <c r="C19" s="47">
        <v>70</v>
      </c>
      <c r="D19" s="48">
        <v>12.4</v>
      </c>
      <c r="E19" s="49">
        <v>20.45</v>
      </c>
      <c r="F19" s="50">
        <v>10.35</v>
      </c>
      <c r="G19" s="51">
        <v>10.4</v>
      </c>
      <c r="H19" s="52">
        <v>10.25</v>
      </c>
      <c r="I19" s="53">
        <v>15.7</v>
      </c>
      <c r="J19" s="54">
        <v>15.75</v>
      </c>
      <c r="L19" s="27">
        <v>70</v>
      </c>
      <c r="M19" s="28">
        <f t="shared" si="0"/>
        <v>40.706944444444602</v>
      </c>
      <c r="N19" s="29">
        <f t="shared" si="6"/>
        <v>10.467500000000522</v>
      </c>
      <c r="O19" s="28">
        <f t="shared" si="1"/>
        <v>36.636250000000153</v>
      </c>
      <c r="P19" s="28">
        <f t="shared" si="2"/>
        <v>2940</v>
      </c>
      <c r="Q19" s="29">
        <f t="shared" si="3"/>
        <v>6.2572501099177863E-2</v>
      </c>
      <c r="R19" s="29">
        <f t="shared" si="7"/>
        <v>4.9845238095240579E-2</v>
      </c>
      <c r="S19" s="29">
        <f t="shared" si="14"/>
        <v>1.2461309523809576E-2</v>
      </c>
      <c r="T19" s="41">
        <f t="shared" si="8"/>
        <v>2.4154589371980776E-4</v>
      </c>
      <c r="U19" s="30"/>
      <c r="V19" s="31">
        <f t="shared" si="9"/>
        <v>2.3000000000000007</v>
      </c>
      <c r="W19" s="32">
        <f t="shared" si="9"/>
        <v>10.299999999999999</v>
      </c>
      <c r="X19" s="32">
        <f t="shared" si="10"/>
        <v>3.9499999999999993</v>
      </c>
      <c r="Y19" s="32">
        <f t="shared" si="11"/>
        <v>0.11666666666666714</v>
      </c>
      <c r="Z19" s="32">
        <f t="shared" si="4"/>
        <v>10.333333333333334</v>
      </c>
      <c r="AA19" s="33">
        <f t="shared" si="12"/>
        <v>-83.119107744107723</v>
      </c>
      <c r="AB19" s="34">
        <f t="shared" si="13"/>
        <v>31.793209876543578</v>
      </c>
      <c r="AC19" s="42">
        <f t="shared" si="15"/>
        <v>0</v>
      </c>
      <c r="AD19" s="35">
        <f t="shared" si="5"/>
        <v>31.793209876543578</v>
      </c>
    </row>
    <row r="20" spans="1:30" x14ac:dyDescent="0.3">
      <c r="A20" s="46">
        <v>42352.421388888892</v>
      </c>
      <c r="B20" s="47">
        <v>4500</v>
      </c>
      <c r="C20" s="47">
        <v>75</v>
      </c>
      <c r="D20" s="48">
        <v>12.55</v>
      </c>
      <c r="E20" s="49">
        <v>20.25</v>
      </c>
      <c r="F20" s="50">
        <v>10.35</v>
      </c>
      <c r="G20" s="51">
        <v>10.35</v>
      </c>
      <c r="H20" s="52">
        <v>10.25</v>
      </c>
      <c r="I20" s="53">
        <v>15.75</v>
      </c>
      <c r="J20" s="54">
        <v>16</v>
      </c>
      <c r="L20" s="27">
        <v>75</v>
      </c>
      <c r="M20" s="28">
        <f t="shared" si="0"/>
        <v>34.891666666666538</v>
      </c>
      <c r="N20" s="29">
        <f t="shared" si="6"/>
        <v>-5.2337500000002608</v>
      </c>
      <c r="O20" s="28">
        <f t="shared" si="1"/>
        <v>31.402499999999893</v>
      </c>
      <c r="P20" s="28">
        <f t="shared" si="2"/>
        <v>3150</v>
      </c>
      <c r="Q20" s="29">
        <f t="shared" si="3"/>
        <v>5.9851957573126655E-2</v>
      </c>
      <c r="R20" s="29">
        <f t="shared" si="7"/>
        <v>-2.492261904762029E-2</v>
      </c>
      <c r="S20" s="29">
        <f t="shared" si="14"/>
        <v>9.9690476190475857E-3</v>
      </c>
      <c r="T20" s="41">
        <f t="shared" si="8"/>
        <v>2.1645021645021569E-4</v>
      </c>
      <c r="U20" s="30"/>
      <c r="V20" s="31">
        <f t="shared" si="9"/>
        <v>2.4500000000000011</v>
      </c>
      <c r="W20" s="32">
        <f t="shared" si="9"/>
        <v>10.1</v>
      </c>
      <c r="X20" s="32">
        <f t="shared" si="10"/>
        <v>4</v>
      </c>
      <c r="Y20" s="32">
        <f t="shared" si="11"/>
        <v>9.9999999999999645E-2</v>
      </c>
      <c r="Z20" s="32">
        <f t="shared" si="4"/>
        <v>10.316666666666666</v>
      </c>
      <c r="AA20" s="33">
        <f t="shared" si="12"/>
        <v>-87.533854166666728</v>
      </c>
      <c r="AB20" s="34">
        <f t="shared" si="13"/>
        <v>20.648148148147875</v>
      </c>
      <c r="AC20" s="42">
        <f t="shared" si="15"/>
        <v>0</v>
      </c>
      <c r="AD20" s="35">
        <f t="shared" si="5"/>
        <v>20.648148148147875</v>
      </c>
    </row>
    <row r="21" spans="1:30" x14ac:dyDescent="0.3">
      <c r="A21" s="46">
        <v>42352.424861111111</v>
      </c>
      <c r="B21" s="47">
        <v>4800</v>
      </c>
      <c r="C21" s="47">
        <v>80</v>
      </c>
      <c r="D21" s="48">
        <v>12.65</v>
      </c>
      <c r="E21" s="49">
        <v>20.149999999999999</v>
      </c>
      <c r="F21" s="50">
        <v>10.35</v>
      </c>
      <c r="G21" s="51">
        <v>10.4</v>
      </c>
      <c r="H21" s="52">
        <v>10.3</v>
      </c>
      <c r="I21" s="53">
        <v>16.2</v>
      </c>
      <c r="J21" s="54">
        <v>16.2</v>
      </c>
      <c r="L21" s="27">
        <v>80</v>
      </c>
      <c r="M21" s="28">
        <f t="shared" si="0"/>
        <v>46.522222222222041</v>
      </c>
      <c r="N21" s="29">
        <f t="shared" si="6"/>
        <v>10.467499999999962</v>
      </c>
      <c r="O21" s="28">
        <f t="shared" si="1"/>
        <v>41.869999999999848</v>
      </c>
      <c r="P21" s="28">
        <f t="shared" si="2"/>
        <v>3360</v>
      </c>
      <c r="Q21" s="29">
        <f t="shared" si="3"/>
        <v>5.8297361272525959E-2</v>
      </c>
      <c r="R21" s="29">
        <f t="shared" si="7"/>
        <v>4.9845238095237915E-2</v>
      </c>
      <c r="S21" s="29">
        <f t="shared" si="14"/>
        <v>1.2461309523809479E-2</v>
      </c>
      <c r="T21" s="41">
        <f t="shared" si="8"/>
        <v>2.9629629629629521E-4</v>
      </c>
      <c r="U21" s="30"/>
      <c r="V21" s="31">
        <f t="shared" si="9"/>
        <v>2.5500000000000007</v>
      </c>
      <c r="W21" s="32">
        <f t="shared" si="9"/>
        <v>9.9999999999999982</v>
      </c>
      <c r="X21" s="32">
        <f t="shared" si="10"/>
        <v>4.4499999999999993</v>
      </c>
      <c r="Y21" s="32">
        <f t="shared" si="11"/>
        <v>0.13333333333333286</v>
      </c>
      <c r="Z21" s="32">
        <f t="shared" si="4"/>
        <v>10.35</v>
      </c>
      <c r="AA21" s="33">
        <f t="shared" si="12"/>
        <v>-75.627543035993824</v>
      </c>
      <c r="AB21" s="34">
        <f t="shared" si="13"/>
        <v>40.271604938271217</v>
      </c>
      <c r="AC21" s="42">
        <f t="shared" si="15"/>
        <v>0</v>
      </c>
      <c r="AD21" s="35">
        <f t="shared" si="15"/>
        <v>40.271604938271217</v>
      </c>
    </row>
    <row r="22" spans="1:30" x14ac:dyDescent="0.3">
      <c r="A22" s="46">
        <v>42352.428333333337</v>
      </c>
      <c r="B22" s="47">
        <v>5100</v>
      </c>
      <c r="C22" s="47">
        <v>85</v>
      </c>
      <c r="D22" s="48">
        <v>13</v>
      </c>
      <c r="E22" s="49">
        <v>20.05</v>
      </c>
      <c r="F22" s="50">
        <v>10.35</v>
      </c>
      <c r="G22" s="51">
        <v>10.4</v>
      </c>
      <c r="H22" s="52">
        <v>10.3</v>
      </c>
      <c r="I22" s="53">
        <v>16.350000000000001</v>
      </c>
      <c r="J22" s="54">
        <v>16.350000000000001</v>
      </c>
      <c r="L22" s="27">
        <v>85</v>
      </c>
      <c r="M22" s="28">
        <f t="shared" si="0"/>
        <v>46.522222222222041</v>
      </c>
      <c r="N22" s="29">
        <f t="shared" si="6"/>
        <v>0</v>
      </c>
      <c r="O22" s="28">
        <f t="shared" si="1"/>
        <v>41.869999999999848</v>
      </c>
      <c r="P22" s="28">
        <f t="shared" si="2"/>
        <v>3570</v>
      </c>
      <c r="Q22" s="29">
        <f t="shared" si="3"/>
        <v>5.4799519596174413E-2</v>
      </c>
      <c r="R22" s="29">
        <f t="shared" si="7"/>
        <v>0</v>
      </c>
      <c r="S22" s="29">
        <f t="shared" si="14"/>
        <v>1.1728291316526569E-2</v>
      </c>
      <c r="T22" s="41">
        <f t="shared" si="8"/>
        <v>3.1520882584712249E-4</v>
      </c>
      <c r="U22" s="30"/>
      <c r="V22" s="31">
        <f t="shared" ref="V22:W29" si="16">V21+(D22-D21)</f>
        <v>2.9000000000000004</v>
      </c>
      <c r="W22" s="32">
        <f t="shared" si="16"/>
        <v>9.9</v>
      </c>
      <c r="X22" s="32">
        <f t="shared" si="10"/>
        <v>4.6000000000000014</v>
      </c>
      <c r="Y22" s="32">
        <f t="shared" si="11"/>
        <v>0.13333333333333286</v>
      </c>
      <c r="Z22" s="32">
        <f t="shared" si="4"/>
        <v>10.35</v>
      </c>
      <c r="AA22" s="33">
        <f t="shared" si="12"/>
        <v>-80.142620232172504</v>
      </c>
      <c r="AB22" s="34">
        <f t="shared" si="13"/>
        <v>43.827160493826732</v>
      </c>
      <c r="AC22" s="42">
        <f t="shared" si="15"/>
        <v>0</v>
      </c>
      <c r="AD22" s="35">
        <f t="shared" si="15"/>
        <v>43.827160493826732</v>
      </c>
    </row>
    <row r="23" spans="1:30" x14ac:dyDescent="0.3">
      <c r="A23" s="46">
        <v>42352.431805555563</v>
      </c>
      <c r="B23" s="47">
        <v>5400</v>
      </c>
      <c r="C23" s="47">
        <v>90</v>
      </c>
      <c r="D23" s="48">
        <v>13.1</v>
      </c>
      <c r="E23" s="49">
        <v>19.75</v>
      </c>
      <c r="F23" s="50">
        <v>10.35</v>
      </c>
      <c r="G23" s="51">
        <v>10.4</v>
      </c>
      <c r="H23" s="52">
        <v>10.3</v>
      </c>
      <c r="I23" s="53">
        <v>16.5</v>
      </c>
      <c r="J23" s="54">
        <v>16.5</v>
      </c>
      <c r="L23" s="27">
        <v>90</v>
      </c>
      <c r="M23" s="28">
        <f t="shared" si="0"/>
        <v>46.522222222222041</v>
      </c>
      <c r="N23" s="29">
        <f t="shared" si="6"/>
        <v>0</v>
      </c>
      <c r="O23" s="28">
        <f t="shared" si="1"/>
        <v>41.869999999999848</v>
      </c>
      <c r="P23" s="28">
        <f t="shared" si="2"/>
        <v>3780</v>
      </c>
      <c r="Q23" s="29">
        <f t="shared" si="3"/>
        <v>5.1690326994973022E-2</v>
      </c>
      <c r="R23" s="29">
        <f t="shared" si="7"/>
        <v>0</v>
      </c>
      <c r="S23" s="29">
        <f t="shared" si="14"/>
        <v>1.1076719576719537E-2</v>
      </c>
      <c r="T23" s="41">
        <f t="shared" si="8"/>
        <v>3.3416875522138551E-4</v>
      </c>
      <c r="U23" s="30"/>
      <c r="V23" s="31">
        <f t="shared" si="16"/>
        <v>3</v>
      </c>
      <c r="W23" s="32">
        <f t="shared" si="16"/>
        <v>9.6</v>
      </c>
      <c r="X23" s="32">
        <f t="shared" si="10"/>
        <v>4.75</v>
      </c>
      <c r="Y23" s="32">
        <f t="shared" si="11"/>
        <v>0.13333333333333286</v>
      </c>
      <c r="Z23" s="32">
        <f t="shared" si="4"/>
        <v>10.35</v>
      </c>
      <c r="AA23" s="33">
        <f t="shared" si="12"/>
        <v>-78.964052287581751</v>
      </c>
      <c r="AB23" s="34">
        <f t="shared" si="13"/>
        <v>42.93827160493786</v>
      </c>
      <c r="AC23" s="42">
        <f t="shared" si="15"/>
        <v>0</v>
      </c>
      <c r="AD23" s="35">
        <f t="shared" si="15"/>
        <v>42.93827160493786</v>
      </c>
    </row>
    <row r="24" spans="1:30" ht="15.75" customHeight="1" x14ac:dyDescent="0.3">
      <c r="A24" s="46">
        <v>42352.435277777768</v>
      </c>
      <c r="B24" s="47">
        <v>5700</v>
      </c>
      <c r="C24" s="47">
        <v>95</v>
      </c>
      <c r="D24" s="48">
        <v>13.25</v>
      </c>
      <c r="E24" s="49">
        <v>19.5</v>
      </c>
      <c r="F24" s="50">
        <v>10.4</v>
      </c>
      <c r="G24" s="51">
        <v>10.4</v>
      </c>
      <c r="H24" s="52">
        <v>10.35</v>
      </c>
      <c r="I24" s="53">
        <v>16.5</v>
      </c>
      <c r="J24" s="54">
        <v>16.5</v>
      </c>
      <c r="L24" s="43">
        <v>95</v>
      </c>
      <c r="M24" s="28">
        <f t="shared" si="0"/>
        <v>58.152777777777551</v>
      </c>
      <c r="N24" s="29">
        <f t="shared" si="6"/>
        <v>10.467499999999962</v>
      </c>
      <c r="O24" s="28">
        <f t="shared" si="1"/>
        <v>52.337499999999814</v>
      </c>
      <c r="P24" s="28">
        <f t="shared" si="2"/>
        <v>3990</v>
      </c>
      <c r="Q24" s="29">
        <f t="shared" si="3"/>
        <v>4.8581134393771638E-2</v>
      </c>
      <c r="R24" s="29">
        <f t="shared" si="7"/>
        <v>4.9845238095237915E-2</v>
      </c>
      <c r="S24" s="29">
        <f t="shared" si="14"/>
        <v>1.3117167919799453E-2</v>
      </c>
      <c r="T24" s="41">
        <f t="shared" si="8"/>
        <v>4.4444444444444273E-4</v>
      </c>
      <c r="U24" s="30"/>
      <c r="V24" s="31">
        <f t="shared" si="16"/>
        <v>3.1500000000000004</v>
      </c>
      <c r="W24" s="32">
        <f t="shared" si="16"/>
        <v>9.35</v>
      </c>
      <c r="X24" s="32">
        <f t="shared" si="10"/>
        <v>4.75</v>
      </c>
      <c r="Y24" s="32">
        <f t="shared" si="11"/>
        <v>0.16666666666666607</v>
      </c>
      <c r="Z24" s="32">
        <f t="shared" si="4"/>
        <v>10.383333333333333</v>
      </c>
      <c r="AA24" s="33">
        <f t="shared" si="12"/>
        <v>-79.029914529914606</v>
      </c>
      <c r="AB24" s="34">
        <f t="shared" si="13"/>
        <v>71.450617283950109</v>
      </c>
      <c r="AC24" s="42">
        <f t="shared" si="15"/>
        <v>0</v>
      </c>
      <c r="AD24" s="35">
        <f t="shared" si="15"/>
        <v>71.450617283950109</v>
      </c>
    </row>
    <row r="25" spans="1:30" x14ac:dyDescent="0.3">
      <c r="A25" s="46">
        <v>42352.438750000001</v>
      </c>
      <c r="B25" s="47">
        <v>6000</v>
      </c>
      <c r="C25" s="47">
        <v>100</v>
      </c>
      <c r="D25" s="48">
        <v>13.4</v>
      </c>
      <c r="E25" s="49">
        <v>19.3</v>
      </c>
      <c r="F25" s="50">
        <v>10.35</v>
      </c>
      <c r="G25" s="51">
        <v>10.45</v>
      </c>
      <c r="H25" s="52">
        <v>10.35</v>
      </c>
      <c r="I25" s="53">
        <v>16.55</v>
      </c>
      <c r="J25" s="54">
        <v>16.600000000000001</v>
      </c>
      <c r="L25" s="43">
        <v>100</v>
      </c>
      <c r="M25" s="28">
        <f t="shared" si="0"/>
        <v>58.152777777777558</v>
      </c>
      <c r="N25" s="29">
        <f t="shared" si="6"/>
        <v>0</v>
      </c>
      <c r="O25" s="28">
        <f t="shared" si="1"/>
        <v>52.337499999999814</v>
      </c>
      <c r="P25" s="28">
        <f t="shared" si="2"/>
        <v>4200</v>
      </c>
      <c r="Q25" s="29">
        <f t="shared" si="3"/>
        <v>4.586059086772043E-2</v>
      </c>
      <c r="R25" s="29">
        <f t="shared" si="7"/>
        <v>0</v>
      </c>
      <c r="S25" s="29">
        <f t="shared" si="14"/>
        <v>1.2461309523809479E-2</v>
      </c>
      <c r="T25" s="41">
        <f t="shared" si="8"/>
        <v>4.7080979284368934E-4</v>
      </c>
      <c r="U25" s="36"/>
      <c r="V25" s="31">
        <f t="shared" si="16"/>
        <v>3.3000000000000007</v>
      </c>
      <c r="W25" s="32">
        <f t="shared" si="16"/>
        <v>9.15</v>
      </c>
      <c r="X25" s="32">
        <f t="shared" si="10"/>
        <v>4.8000000000000007</v>
      </c>
      <c r="Y25" s="32">
        <f t="shared" si="11"/>
        <v>0.16666666666666607</v>
      </c>
      <c r="Z25" s="32">
        <f t="shared" si="4"/>
        <v>10.383333333333333</v>
      </c>
      <c r="AA25" s="33">
        <f t="shared" si="12"/>
        <v>-81.538800705467438</v>
      </c>
      <c r="AB25" s="34">
        <f t="shared" si="13"/>
        <v>73.228395061727895</v>
      </c>
      <c r="AC25" s="42">
        <f t="shared" si="15"/>
        <v>0</v>
      </c>
      <c r="AD25" s="35">
        <f t="shared" si="15"/>
        <v>73.228395061727895</v>
      </c>
    </row>
    <row r="26" spans="1:30" x14ac:dyDescent="0.3">
      <c r="A26" s="46">
        <v>42352.44222222222</v>
      </c>
      <c r="B26" s="47">
        <v>6300</v>
      </c>
      <c r="C26" s="47">
        <v>105</v>
      </c>
      <c r="D26" s="48">
        <v>13.5</v>
      </c>
      <c r="E26" s="49">
        <v>19.05</v>
      </c>
      <c r="F26" s="50">
        <v>10.4</v>
      </c>
      <c r="G26" s="51">
        <v>10.45</v>
      </c>
      <c r="H26" s="52">
        <v>10.35</v>
      </c>
      <c r="I26" s="53">
        <v>16.75</v>
      </c>
      <c r="J26" s="54">
        <v>17</v>
      </c>
      <c r="L26" s="43">
        <v>105</v>
      </c>
      <c r="M26" s="28">
        <f t="shared" si="0"/>
        <v>63.968055555555615</v>
      </c>
      <c r="N26" s="29">
        <f t="shared" si="6"/>
        <v>5.2337500000002608</v>
      </c>
      <c r="O26" s="28">
        <f t="shared" si="1"/>
        <v>57.571250000000077</v>
      </c>
      <c r="P26" s="28">
        <f t="shared" si="2"/>
        <v>4410</v>
      </c>
      <c r="Q26" s="29">
        <f t="shared" si="3"/>
        <v>4.3140047341669222E-2</v>
      </c>
      <c r="R26" s="29">
        <f t="shared" si="7"/>
        <v>2.492261904762029E-2</v>
      </c>
      <c r="S26" s="29">
        <f t="shared" si="14"/>
        <v>1.3054705215419519E-2</v>
      </c>
      <c r="T26" s="41">
        <f t="shared" si="8"/>
        <v>5.5055055055055102E-4</v>
      </c>
      <c r="U26" s="36"/>
      <c r="V26" s="31">
        <f t="shared" si="16"/>
        <v>3.4000000000000004</v>
      </c>
      <c r="W26" s="32">
        <f t="shared" si="16"/>
        <v>8.9</v>
      </c>
      <c r="X26" s="32">
        <f t="shared" si="10"/>
        <v>5</v>
      </c>
      <c r="Y26" s="32">
        <f t="shared" si="11"/>
        <v>0.18333333333333357</v>
      </c>
      <c r="Z26" s="32">
        <f t="shared" si="4"/>
        <v>10.4</v>
      </c>
      <c r="AA26" s="33">
        <f t="shared" si="12"/>
        <v>-77.240598290598271</v>
      </c>
      <c r="AB26" s="34">
        <f t="shared" si="13"/>
        <v>84.373456790123583</v>
      </c>
      <c r="AC26" s="42">
        <f t="shared" si="15"/>
        <v>0</v>
      </c>
      <c r="AD26" s="35">
        <f t="shared" si="15"/>
        <v>84.373456790123583</v>
      </c>
    </row>
    <row r="27" spans="1:30" x14ac:dyDescent="0.3">
      <c r="A27" s="46">
        <v>42352.445694444446</v>
      </c>
      <c r="B27" s="47">
        <v>6600</v>
      </c>
      <c r="C27" s="47">
        <v>110</v>
      </c>
      <c r="D27" s="48">
        <v>13.65</v>
      </c>
      <c r="E27" s="49">
        <v>18.7</v>
      </c>
      <c r="F27" s="50">
        <v>10.4</v>
      </c>
      <c r="G27" s="51">
        <v>10.45</v>
      </c>
      <c r="H27" s="52">
        <v>10.4</v>
      </c>
      <c r="I27" s="53">
        <v>17.25</v>
      </c>
      <c r="J27" s="54">
        <v>17.3</v>
      </c>
      <c r="L27" s="43">
        <v>110</v>
      </c>
      <c r="M27" s="28">
        <f t="shared" si="0"/>
        <v>69.783333333333076</v>
      </c>
      <c r="N27" s="29">
        <f t="shared" si="6"/>
        <v>5.2337499999997021</v>
      </c>
      <c r="O27" s="28">
        <f t="shared" si="1"/>
        <v>62.804999999999787</v>
      </c>
      <c r="P27" s="28">
        <f t="shared" si="2"/>
        <v>4620</v>
      </c>
      <c r="Q27" s="29">
        <f t="shared" si="3"/>
        <v>3.9253556590167472E-2</v>
      </c>
      <c r="R27" s="29">
        <f t="shared" si="7"/>
        <v>2.4922619047617629E-2</v>
      </c>
      <c r="S27" s="29">
        <f t="shared" si="14"/>
        <v>1.3594155844155797E-2</v>
      </c>
      <c r="T27" s="41">
        <f t="shared" si="8"/>
        <v>6.600660066006578E-4</v>
      </c>
      <c r="V27" s="31">
        <f t="shared" si="16"/>
        <v>3.5500000000000007</v>
      </c>
      <c r="W27" s="32">
        <f t="shared" si="16"/>
        <v>8.5499999999999989</v>
      </c>
      <c r="X27" s="32">
        <f t="shared" si="10"/>
        <v>5.5</v>
      </c>
      <c r="Y27" s="32">
        <f t="shared" si="11"/>
        <v>0.19999999999999929</v>
      </c>
      <c r="Z27" s="32">
        <f t="shared" si="4"/>
        <v>10.416666666666666</v>
      </c>
      <c r="AA27" s="33">
        <f t="shared" si="12"/>
        <v>-68.115740740740819</v>
      </c>
      <c r="AB27" s="34">
        <f t="shared" si="13"/>
        <v>91.074074074073508</v>
      </c>
      <c r="AC27" s="42">
        <f t="shared" si="15"/>
        <v>0</v>
      </c>
      <c r="AD27" s="35">
        <f t="shared" si="15"/>
        <v>91.074074074073508</v>
      </c>
    </row>
    <row r="28" spans="1:30" x14ac:dyDescent="0.3">
      <c r="A28" s="46">
        <v>42352.449166666673</v>
      </c>
      <c r="B28" s="47">
        <v>6900</v>
      </c>
      <c r="C28" s="47">
        <v>115</v>
      </c>
      <c r="D28" s="48">
        <v>14</v>
      </c>
      <c r="E28" s="49">
        <v>18.5</v>
      </c>
      <c r="F28" s="50">
        <v>10.4</v>
      </c>
      <c r="G28" s="51">
        <v>10.5</v>
      </c>
      <c r="H28" s="52">
        <v>10.4</v>
      </c>
      <c r="I28" s="53">
        <v>17.350000000000001</v>
      </c>
      <c r="J28" s="54">
        <v>17.350000000000001</v>
      </c>
      <c r="L28" s="43">
        <v>115</v>
      </c>
      <c r="M28" s="28">
        <f t="shared" si="0"/>
        <v>75.598611111110515</v>
      </c>
      <c r="N28" s="29">
        <f t="shared" si="6"/>
        <v>5.2337499999997021</v>
      </c>
      <c r="O28" s="28">
        <f t="shared" si="1"/>
        <v>68.038749999999482</v>
      </c>
      <c r="P28" s="28">
        <f t="shared" si="2"/>
        <v>4830</v>
      </c>
      <c r="Q28" s="29">
        <f t="shared" si="3"/>
        <v>3.4978416763515582E-2</v>
      </c>
      <c r="R28" s="29">
        <f t="shared" si="7"/>
        <v>2.4922619047617629E-2</v>
      </c>
      <c r="S28" s="29">
        <f t="shared" si="14"/>
        <v>1.408669772256718E-2</v>
      </c>
      <c r="T28" s="41">
        <f t="shared" si="8"/>
        <v>8.0246913580246291E-4</v>
      </c>
      <c r="V28" s="31">
        <f t="shared" si="16"/>
        <v>3.9000000000000004</v>
      </c>
      <c r="W28" s="32">
        <f t="shared" si="16"/>
        <v>8.35</v>
      </c>
      <c r="X28" s="32">
        <f t="shared" si="10"/>
        <v>5.6000000000000014</v>
      </c>
      <c r="Y28" s="32">
        <f t="shared" si="11"/>
        <v>0.21666666666666501</v>
      </c>
      <c r="Z28" s="32">
        <f t="shared" si="4"/>
        <v>10.433333333333332</v>
      </c>
      <c r="AA28" s="33">
        <f t="shared" si="12"/>
        <v>-71.463101160862493</v>
      </c>
      <c r="AB28" s="34">
        <f t="shared" si="13"/>
        <v>108.44135802469</v>
      </c>
      <c r="AC28" s="42">
        <f t="shared" si="15"/>
        <v>0</v>
      </c>
      <c r="AD28" s="35">
        <f t="shared" si="15"/>
        <v>108.44135802469</v>
      </c>
    </row>
    <row r="29" spans="1:30" ht="19.5" thickBot="1" x14ac:dyDescent="0.35">
      <c r="A29" s="46">
        <v>42352.452638888892</v>
      </c>
      <c r="B29" s="47">
        <v>7200</v>
      </c>
      <c r="C29" s="47">
        <v>120</v>
      </c>
      <c r="D29" s="48">
        <v>14.15</v>
      </c>
      <c r="E29" s="49">
        <v>18.399999999999999</v>
      </c>
      <c r="F29" s="50">
        <v>10.45</v>
      </c>
      <c r="G29" s="51">
        <v>10.5</v>
      </c>
      <c r="H29" s="52">
        <v>10.4</v>
      </c>
      <c r="I29" s="53">
        <v>17.55</v>
      </c>
      <c r="J29" s="54">
        <v>17.55</v>
      </c>
      <c r="L29" s="43">
        <v>120</v>
      </c>
      <c r="M29" s="28">
        <f t="shared" si="0"/>
        <v>81.413888888889204</v>
      </c>
      <c r="N29" s="29">
        <f t="shared" si="6"/>
        <v>5.2337500000008186</v>
      </c>
      <c r="O29" s="28">
        <f t="shared" si="1"/>
        <v>73.272500000000306</v>
      </c>
      <c r="P29" s="28">
        <f t="shared" si="2"/>
        <v>5040</v>
      </c>
      <c r="Q29" s="29">
        <f t="shared" si="3"/>
        <v>3.3035171387764697E-2</v>
      </c>
      <c r="R29" s="29">
        <f t="shared" si="7"/>
        <v>2.4922619047622944E-2</v>
      </c>
      <c r="S29" s="29">
        <f t="shared" si="14"/>
        <v>1.4538194444444505E-2</v>
      </c>
      <c r="T29" s="41">
        <f t="shared" si="8"/>
        <v>9.1503267973856608E-4</v>
      </c>
      <c r="V29" s="31">
        <f t="shared" si="16"/>
        <v>4.0500000000000007</v>
      </c>
      <c r="W29" s="32">
        <f t="shared" si="16"/>
        <v>8.2499999999999982</v>
      </c>
      <c r="X29" s="32">
        <f t="shared" si="10"/>
        <v>5.8000000000000007</v>
      </c>
      <c r="Y29" s="32">
        <f t="shared" si="11"/>
        <v>0.23333333333333428</v>
      </c>
      <c r="Z29" s="32">
        <f t="shared" si="4"/>
        <v>10.450000000000001</v>
      </c>
      <c r="AA29" s="33">
        <f t="shared" si="12"/>
        <v>-68.701797385620822</v>
      </c>
      <c r="AB29" s="34">
        <f t="shared" si="13"/>
        <v>120.475308641976</v>
      </c>
      <c r="AC29" s="42">
        <f t="shared" si="15"/>
        <v>0</v>
      </c>
      <c r="AD29" s="35">
        <f t="shared" si="15"/>
        <v>120.475308641976</v>
      </c>
    </row>
    <row r="30" spans="1:30" ht="19.5" thickTop="1" x14ac:dyDescent="0.3">
      <c r="L30" s="110" t="s">
        <v>23</v>
      </c>
      <c r="M30" s="107">
        <f>AVERAGE(M6:M29)</f>
        <v>33.922453703703617</v>
      </c>
      <c r="N30" s="65">
        <f>AVERAGE(N6:N29)</f>
        <v>3.053020833333346</v>
      </c>
      <c r="O30" s="65">
        <f t="shared" ref="O30:S30" si="17">AVERAGE(O6:O29)</f>
        <v>30.530208333333274</v>
      </c>
      <c r="P30" s="65">
        <f t="shared" si="17"/>
        <v>2625</v>
      </c>
      <c r="Q30" s="65">
        <f>AVERAGE(Q6:Q29)</f>
        <v>5.2629562259919278E-2</v>
      </c>
      <c r="R30" s="65">
        <f t="shared" si="17"/>
        <v>1.4538194444444501E-2</v>
      </c>
      <c r="S30" s="65">
        <f t="shared" si="17"/>
        <v>9.7056362789043112E-3</v>
      </c>
      <c r="T30" s="66">
        <f>AVERAGE(T6:T29)</f>
        <v>2.5990384772402311E-4</v>
      </c>
      <c r="U30" s="101" t="s">
        <v>23</v>
      </c>
      <c r="V30" s="104">
        <f>AVERAGE(V6:V29)</f>
        <v>2.0416666666666674</v>
      </c>
      <c r="W30" s="65">
        <f>AVERAGE(W6:W29)</f>
        <v>8.7625000000000011</v>
      </c>
      <c r="X30" s="65">
        <f>AVERAGE(X6:X29)</f>
        <v>3.4645833333333331</v>
      </c>
      <c r="Y30" s="65">
        <f t="shared" ref="Y30:Z30" si="18">AVERAGE(Y6:Y29)</f>
        <v>9.7222222222222029E-2</v>
      </c>
      <c r="Z30" s="65">
        <f t="shared" si="18"/>
        <v>10.313888888888888</v>
      </c>
      <c r="AA30" s="65">
        <f>AVERAGE(AA6:AA29)</f>
        <v>-94.711830050164849</v>
      </c>
      <c r="AB30" s="65">
        <f t="shared" ref="AB30:AD30" si="19">AVERAGE(AB6:AB29)</f>
        <v>20.753600823045094</v>
      </c>
      <c r="AC30" s="65">
        <f t="shared" si="19"/>
        <v>0</v>
      </c>
      <c r="AD30" s="66">
        <f t="shared" si="19"/>
        <v>31.246656378600566</v>
      </c>
    </row>
    <row r="31" spans="1:30" x14ac:dyDescent="0.3">
      <c r="L31" s="111" t="s">
        <v>24</v>
      </c>
      <c r="M31" s="108">
        <f>MIN(M6:M29)</f>
        <v>0</v>
      </c>
      <c r="N31" s="29">
        <f>MIN(N6:N29)</f>
        <v>-5.2337500000002608</v>
      </c>
      <c r="O31" s="29">
        <f>MIN(O6:O29)</f>
        <v>0</v>
      </c>
      <c r="P31" s="29">
        <f>MIN(P6:P29)</f>
        <v>210</v>
      </c>
      <c r="Q31" s="29">
        <f>MIN(Q6:Q29)</f>
        <v>-3.8864907515017864E-4</v>
      </c>
      <c r="R31" s="29">
        <f t="shared" ref="R31:T31" si="20">MIN(R6:R29)</f>
        <v>-2.492261904762029E-2</v>
      </c>
      <c r="S31" s="29">
        <f t="shared" si="20"/>
        <v>0</v>
      </c>
      <c r="T31" s="68">
        <f t="shared" si="20"/>
        <v>0</v>
      </c>
      <c r="U31" s="102" t="s">
        <v>24</v>
      </c>
      <c r="V31" s="105">
        <f t="shared" ref="V31:AA31" si="21">MIN(V6:V29)</f>
        <v>0.15000000000000036</v>
      </c>
      <c r="W31" s="29">
        <f t="shared" si="21"/>
        <v>4.9999999999998934E-2</v>
      </c>
      <c r="X31" s="29">
        <f t="shared" si="21"/>
        <v>0.34999999999999964</v>
      </c>
      <c r="Y31" s="29">
        <f t="shared" si="21"/>
        <v>0</v>
      </c>
      <c r="Z31" s="29">
        <f t="shared" si="21"/>
        <v>10.216666666666667</v>
      </c>
      <c r="AA31" s="29">
        <f t="shared" si="21"/>
        <v>-170.27027027027032</v>
      </c>
      <c r="AB31" s="29">
        <f t="shared" ref="AB31:AC31" si="22">MIN(AB6:AB29)</f>
        <v>-51.555555555555557</v>
      </c>
      <c r="AC31" s="29">
        <f t="shared" si="22"/>
        <v>0</v>
      </c>
      <c r="AD31" s="68">
        <f>MIN(AD6:AD29)</f>
        <v>0</v>
      </c>
    </row>
    <row r="32" spans="1:30" ht="19.5" thickBot="1" x14ac:dyDescent="0.35">
      <c r="L32" s="112" t="s">
        <v>25</v>
      </c>
      <c r="M32" s="109">
        <f t="shared" ref="M32:T32" si="23">MAX(M6:M29)</f>
        <v>81.413888888889204</v>
      </c>
      <c r="N32" s="70">
        <f t="shared" si="23"/>
        <v>10.467500000000522</v>
      </c>
      <c r="O32" s="70">
        <f t="shared" si="23"/>
        <v>73.272500000000306</v>
      </c>
      <c r="P32" s="70">
        <f t="shared" si="23"/>
        <v>5040</v>
      </c>
      <c r="Q32" s="70">
        <f t="shared" si="23"/>
        <v>0.10182605768934534</v>
      </c>
      <c r="R32" s="70">
        <f t="shared" si="23"/>
        <v>4.9845238095240579E-2</v>
      </c>
      <c r="S32" s="70">
        <f t="shared" si="23"/>
        <v>1.4538194444444505E-2</v>
      </c>
      <c r="T32" s="71">
        <f t="shared" si="23"/>
        <v>9.1503267973856608E-4</v>
      </c>
      <c r="U32" s="103" t="s">
        <v>25</v>
      </c>
      <c r="V32" s="106">
        <f t="shared" ref="V32:AC32" si="24">MAX(V6:V29)</f>
        <v>4.0500000000000007</v>
      </c>
      <c r="W32" s="70">
        <f t="shared" si="24"/>
        <v>14.299999999999999</v>
      </c>
      <c r="X32" s="70">
        <f t="shared" si="24"/>
        <v>5.8000000000000007</v>
      </c>
      <c r="Y32" s="70">
        <f t="shared" si="24"/>
        <v>0.23333333333333428</v>
      </c>
      <c r="Z32" s="70">
        <f t="shared" si="24"/>
        <v>10.450000000000001</v>
      </c>
      <c r="AA32" s="70">
        <f t="shared" si="24"/>
        <v>-68.115740740740819</v>
      </c>
      <c r="AB32" s="70">
        <f t="shared" si="24"/>
        <v>120.475308641976</v>
      </c>
      <c r="AC32" s="70">
        <f t="shared" si="24"/>
        <v>0</v>
      </c>
      <c r="AD32" s="71">
        <f>MAX(AD6:AD29)</f>
        <v>120.475308641976</v>
      </c>
    </row>
    <row r="33" ht="19.5" thickTop="1" x14ac:dyDescent="0.3"/>
  </sheetData>
  <mergeCells count="6">
    <mergeCell ref="V3:Z3"/>
    <mergeCell ref="A1:J1"/>
    <mergeCell ref="A2:J2"/>
    <mergeCell ref="A3:A4"/>
    <mergeCell ref="B3:C3"/>
    <mergeCell ref="D3:J3"/>
  </mergeCells>
  <printOptions horizontalCentered="1"/>
  <pageMargins left="0.75" right="0.75" top="1" bottom="1" header="0.5" footer="0.5"/>
  <pageSetup paperSize="9" fitToHeight="0" orientation="portrait" r:id="rId1"/>
  <headerFooter>
    <oddHeader>&amp;C&amp;"Times New Roman,Bold"&amp;14&amp;K000000d10l10x20v0,15V15лI600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3"/>
  <sheetViews>
    <sheetView topLeftCell="L7" zoomScale="85" zoomScaleNormal="85" workbookViewId="0">
      <selection activeCell="M30" sqref="M30:S30"/>
    </sheetView>
  </sheetViews>
  <sheetFormatPr defaultColWidth="11.42578125" defaultRowHeight="18.75" x14ac:dyDescent="0.3"/>
  <cols>
    <col min="1" max="1" width="27.140625" style="45" customWidth="1"/>
    <col min="2" max="2" width="8.5703125" style="45" customWidth="1"/>
    <col min="3" max="3" width="9" style="45" customWidth="1"/>
    <col min="4" max="4" width="8.28515625" style="45" customWidth="1"/>
    <col min="5" max="5" width="7.5703125" style="45" customWidth="1"/>
    <col min="6" max="6" width="7.42578125" style="45" customWidth="1"/>
    <col min="7" max="10" width="7.28515625" style="45" customWidth="1"/>
    <col min="11" max="11" width="23.28515625" style="45" customWidth="1"/>
    <col min="12" max="12" width="9.5703125" style="45" customWidth="1"/>
    <col min="13" max="13" width="13.140625" style="45" customWidth="1"/>
    <col min="14" max="14" width="12.5703125" style="45" customWidth="1"/>
    <col min="15" max="15" width="11.42578125" style="45"/>
    <col min="16" max="16" width="16.140625" style="45" customWidth="1"/>
    <col min="17" max="17" width="10.5703125" style="45" customWidth="1"/>
    <col min="18" max="18" width="9.85546875" style="45" customWidth="1"/>
    <col min="19" max="19" width="11.140625" style="45" customWidth="1"/>
    <col min="20" max="20" width="11" style="45" customWidth="1"/>
    <col min="21" max="21" width="10.5703125" style="45" customWidth="1"/>
    <col min="22" max="22" width="9.42578125" style="45" customWidth="1"/>
    <col min="23" max="24" width="11.42578125" style="45"/>
    <col min="25" max="25" width="10.28515625" style="45" customWidth="1"/>
    <col min="26" max="26" width="14.7109375" style="45" customWidth="1"/>
    <col min="27" max="27" width="12.7109375" style="45" customWidth="1"/>
    <col min="28" max="28" width="10.42578125" style="45" customWidth="1"/>
    <col min="29" max="16384" width="11.42578125" style="45"/>
  </cols>
  <sheetData>
    <row r="1" spans="1:30" ht="23.25" customHeight="1" thickBot="1" x14ac:dyDescent="0.35">
      <c r="A1" s="115" t="s">
        <v>57</v>
      </c>
      <c r="B1" s="116"/>
      <c r="C1" s="116"/>
      <c r="D1" s="116"/>
      <c r="E1" s="116"/>
      <c r="F1" s="116"/>
      <c r="G1" s="116"/>
      <c r="H1" s="116"/>
      <c r="I1" s="116"/>
      <c r="J1" s="117"/>
      <c r="L1" s="1" t="s">
        <v>30</v>
      </c>
      <c r="M1" s="2">
        <f>T30</f>
        <v>7.8442401301192057E-4</v>
      </c>
      <c r="O1" s="3" t="s">
        <v>0</v>
      </c>
      <c r="P1" s="4">
        <v>0.2</v>
      </c>
      <c r="Z1" s="3" t="s">
        <v>1</v>
      </c>
      <c r="AA1" s="4">
        <v>8</v>
      </c>
    </row>
    <row r="2" spans="1:30" ht="31.5" customHeight="1" thickBot="1" x14ac:dyDescent="0.4">
      <c r="A2" s="118" t="s">
        <v>46</v>
      </c>
      <c r="B2" s="116"/>
      <c r="C2" s="116"/>
      <c r="D2" s="116"/>
      <c r="E2" s="116"/>
      <c r="F2" s="116"/>
      <c r="G2" s="116"/>
      <c r="H2" s="116"/>
      <c r="I2" s="116"/>
      <c r="J2" s="117"/>
      <c r="L2" s="5" t="s">
        <v>2</v>
      </c>
      <c r="M2" s="6">
        <v>700</v>
      </c>
      <c r="O2" s="7" t="s">
        <v>3</v>
      </c>
      <c r="P2" s="8">
        <v>15</v>
      </c>
      <c r="Z2" s="7" t="s">
        <v>4</v>
      </c>
      <c r="AA2" s="9">
        <v>0.45</v>
      </c>
    </row>
    <row r="3" spans="1:30" ht="23.25" customHeight="1" thickBot="1" x14ac:dyDescent="0.35">
      <c r="A3" s="115" t="s">
        <v>5</v>
      </c>
      <c r="B3" s="120" t="s">
        <v>6</v>
      </c>
      <c r="C3" s="121"/>
      <c r="D3" s="122" t="s">
        <v>7</v>
      </c>
      <c r="E3" s="123"/>
      <c r="F3" s="123"/>
      <c r="G3" s="123"/>
      <c r="H3" s="123"/>
      <c r="I3" s="123"/>
      <c r="J3" s="121"/>
      <c r="V3" s="124" t="s">
        <v>8</v>
      </c>
      <c r="W3" s="125"/>
      <c r="X3" s="125"/>
      <c r="Y3" s="125"/>
      <c r="Z3" s="125"/>
    </row>
    <row r="4" spans="1:30" ht="128.25" customHeight="1" thickBot="1" x14ac:dyDescent="0.35">
      <c r="A4" s="119"/>
      <c r="B4" s="10" t="s">
        <v>9</v>
      </c>
      <c r="C4" s="10" t="s">
        <v>10</v>
      </c>
      <c r="D4" s="55" t="s">
        <v>35</v>
      </c>
      <c r="E4" s="56" t="s">
        <v>36</v>
      </c>
      <c r="F4" s="57" t="s">
        <v>37</v>
      </c>
      <c r="G4" s="58" t="s">
        <v>38</v>
      </c>
      <c r="H4" s="59" t="s">
        <v>39</v>
      </c>
      <c r="I4" s="60" t="s">
        <v>40</v>
      </c>
      <c r="J4" s="61" t="s">
        <v>41</v>
      </c>
      <c r="L4" s="11" t="s">
        <v>11</v>
      </c>
      <c r="M4" s="12" t="s">
        <v>12</v>
      </c>
      <c r="N4" s="12" t="s">
        <v>28</v>
      </c>
      <c r="O4" s="12" t="s">
        <v>29</v>
      </c>
      <c r="P4" s="12" t="s">
        <v>13</v>
      </c>
      <c r="Q4" s="12" t="s">
        <v>14</v>
      </c>
      <c r="R4" s="12" t="s">
        <v>31</v>
      </c>
      <c r="S4" s="13" t="s">
        <v>15</v>
      </c>
      <c r="T4" s="14" t="s">
        <v>32</v>
      </c>
      <c r="U4" s="15"/>
      <c r="V4" s="37" t="s">
        <v>26</v>
      </c>
      <c r="W4" s="38" t="s">
        <v>16</v>
      </c>
      <c r="X4" s="38" t="s">
        <v>17</v>
      </c>
      <c r="Y4" s="38" t="s">
        <v>18</v>
      </c>
      <c r="Z4" s="38" t="s">
        <v>27</v>
      </c>
      <c r="AA4" s="38" t="s">
        <v>19</v>
      </c>
      <c r="AB4" s="38" t="s">
        <v>20</v>
      </c>
      <c r="AC4" s="38" t="s">
        <v>21</v>
      </c>
      <c r="AD4" s="39" t="s">
        <v>22</v>
      </c>
    </row>
    <row r="5" spans="1:30" x14ac:dyDescent="0.3">
      <c r="A5" s="46">
        <v>42349.544016203698</v>
      </c>
      <c r="B5" s="47">
        <v>0</v>
      </c>
      <c r="C5" s="47">
        <v>0</v>
      </c>
      <c r="D5" s="48">
        <v>12.45</v>
      </c>
      <c r="E5" s="49">
        <v>14.4</v>
      </c>
      <c r="F5" s="50">
        <v>11.65</v>
      </c>
      <c r="G5" s="51">
        <v>11.75</v>
      </c>
      <c r="H5" s="52">
        <v>11.7</v>
      </c>
      <c r="I5" s="53">
        <v>20.149999999999999</v>
      </c>
      <c r="J5" s="54">
        <v>20.25</v>
      </c>
      <c r="L5" s="16">
        <v>0</v>
      </c>
      <c r="M5" s="17">
        <f t="shared" ref="M5:M29" si="0">4187*T5*(E5-D5)/$P$1</f>
        <v>0</v>
      </c>
      <c r="N5" s="18">
        <f>4.187*$P$2*(Z5-Z5)/$P$1</f>
        <v>0</v>
      </c>
      <c r="O5" s="17">
        <f t="shared" ref="O5:O29" si="1">4.187*$P$2*(Z5-$Z$5)/$P$1</f>
        <v>0</v>
      </c>
      <c r="P5" s="17">
        <f t="shared" ref="P5:P29" si="2">$M$2*B5/1000</f>
        <v>0</v>
      </c>
      <c r="Q5" s="18">
        <f t="shared" ref="Q5:Q29" si="3">4187*$M$1*(E5-D5)/($P$1*$M$2)</f>
        <v>4.5746767984555577E-2</v>
      </c>
      <c r="R5" s="19">
        <v>0</v>
      </c>
      <c r="S5" s="19">
        <v>0</v>
      </c>
      <c r="T5" s="20">
        <f>O5/(300*4.187*$P$2*(E5-D5))</f>
        <v>0</v>
      </c>
      <c r="U5" s="21"/>
      <c r="V5" s="22">
        <f>D5-D5</f>
        <v>0</v>
      </c>
      <c r="W5" s="23">
        <f>E5-E5</f>
        <v>0</v>
      </c>
      <c r="X5" s="23">
        <f>I5-I5</f>
        <v>0</v>
      </c>
      <c r="Y5" s="23">
        <f>Z5-Z5</f>
        <v>0</v>
      </c>
      <c r="Z5" s="23">
        <f t="shared" ref="Z5:Z29" si="4">(F5+G5+H5)/3</f>
        <v>11.699999999999998</v>
      </c>
      <c r="AA5" s="24">
        <f>($M$2*$AA$2-M5)/(D5-I5)</f>
        <v>-40.909090909090914</v>
      </c>
      <c r="AB5" s="25">
        <f>($AA$1*(D5-I5)+M5)/$AA$2</f>
        <v>-136.88888888888889</v>
      </c>
      <c r="AC5" s="40">
        <f t="shared" ref="AC5:AD20" si="5">IF(AA5&gt;0,AA5,0)</f>
        <v>0</v>
      </c>
      <c r="AD5" s="26">
        <f t="shared" si="5"/>
        <v>0</v>
      </c>
    </row>
    <row r="6" spans="1:30" x14ac:dyDescent="0.3">
      <c r="A6" s="46">
        <v>42349.547488425917</v>
      </c>
      <c r="B6" s="47">
        <v>300</v>
      </c>
      <c r="C6" s="47">
        <v>5</v>
      </c>
      <c r="D6" s="48">
        <v>13.3</v>
      </c>
      <c r="E6" s="49">
        <v>15.3</v>
      </c>
      <c r="F6" s="50">
        <v>11.7</v>
      </c>
      <c r="G6" s="51">
        <v>11.75</v>
      </c>
      <c r="H6" s="52">
        <v>11.7</v>
      </c>
      <c r="I6" s="53">
        <v>20.75</v>
      </c>
      <c r="J6" s="54">
        <v>21</v>
      </c>
      <c r="L6" s="27">
        <v>5</v>
      </c>
      <c r="M6" s="28">
        <f t="shared" si="0"/>
        <v>5.815277777778685</v>
      </c>
      <c r="N6" s="29">
        <f t="shared" ref="N6:N29" si="6">4.187*$P$2*(Z6-Z5)/$P$1</f>
        <v>5.2337500000008186</v>
      </c>
      <c r="O6" s="28">
        <f t="shared" si="1"/>
        <v>5.2337500000008186</v>
      </c>
      <c r="P6" s="28">
        <f t="shared" si="2"/>
        <v>210</v>
      </c>
      <c r="Q6" s="29">
        <f t="shared" si="3"/>
        <v>4.6919762035441591E-2</v>
      </c>
      <c r="R6" s="29">
        <f t="shared" ref="R6:R29" si="7">1000*N6/((B6-B5)*$M$2)</f>
        <v>2.4922619047622944E-2</v>
      </c>
      <c r="S6" s="29">
        <f>O6/P6</f>
        <v>2.4922619047622947E-2</v>
      </c>
      <c r="T6" s="41">
        <f t="shared" ref="T6:T29" si="8">O6/(300*4.187*$P$2*(E6-D6))</f>
        <v>1.3888888888891057E-4</v>
      </c>
      <c r="U6" s="30"/>
      <c r="V6" s="31">
        <f t="shared" ref="V6:W21" si="9">V5+(D6-D5)</f>
        <v>0.85000000000000142</v>
      </c>
      <c r="W6" s="32">
        <f t="shared" si="9"/>
        <v>0.90000000000000036</v>
      </c>
      <c r="X6" s="32">
        <f t="shared" ref="X6:X29" si="10">X5+(I6-I5)</f>
        <v>0.60000000000000142</v>
      </c>
      <c r="Y6" s="32">
        <f t="shared" ref="Y6:Y29" si="11">Y5+(Z6-Z5)</f>
        <v>1.6666666666669272E-2</v>
      </c>
      <c r="Z6" s="32">
        <f t="shared" si="4"/>
        <v>11.716666666666667</v>
      </c>
      <c r="AA6" s="33">
        <f t="shared" ref="AA6:AA29" si="12">($M$2*$AA$2-M6)/(D6-I6)</f>
        <v>-41.501304996271315</v>
      </c>
      <c r="AB6" s="34">
        <f t="shared" ref="AB6:AB29" si="13">($AA$1*(D6-I6)+M6)/$AA$2</f>
        <v>-119.52160493826958</v>
      </c>
      <c r="AC6" s="42">
        <f t="shared" si="5"/>
        <v>0</v>
      </c>
      <c r="AD6" s="35">
        <f t="shared" si="5"/>
        <v>0</v>
      </c>
    </row>
    <row r="7" spans="1:30" x14ac:dyDescent="0.3">
      <c r="A7" s="46">
        <v>42349.55096064815</v>
      </c>
      <c r="B7" s="47">
        <v>600</v>
      </c>
      <c r="C7" s="47">
        <v>10</v>
      </c>
      <c r="D7" s="48">
        <v>14</v>
      </c>
      <c r="E7" s="49">
        <v>17.7</v>
      </c>
      <c r="F7" s="50">
        <v>11.7</v>
      </c>
      <c r="G7" s="51">
        <v>12</v>
      </c>
      <c r="H7" s="52">
        <v>11.75</v>
      </c>
      <c r="I7" s="53">
        <v>21.45</v>
      </c>
      <c r="J7" s="54">
        <v>21.5</v>
      </c>
      <c r="L7" s="27">
        <v>10</v>
      </c>
      <c r="M7" s="28">
        <f t="shared" si="0"/>
        <v>40.706944444445838</v>
      </c>
      <c r="N7" s="29">
        <f t="shared" si="6"/>
        <v>31.402500000000447</v>
      </c>
      <c r="O7" s="28">
        <f t="shared" si="1"/>
        <v>36.636250000001262</v>
      </c>
      <c r="P7" s="28">
        <f t="shared" si="2"/>
        <v>420</v>
      </c>
      <c r="Q7" s="29">
        <f t="shared" si="3"/>
        <v>8.6801559765566916E-2</v>
      </c>
      <c r="R7" s="29">
        <f t="shared" si="7"/>
        <v>0.14953571428571641</v>
      </c>
      <c r="S7" s="29">
        <f t="shared" ref="S7:S29" si="14">O7/P7</f>
        <v>8.7229166666669675E-2</v>
      </c>
      <c r="T7" s="41">
        <f t="shared" si="8"/>
        <v>5.2552552552554365E-4</v>
      </c>
      <c r="U7" s="30"/>
      <c r="V7" s="31">
        <f t="shared" si="9"/>
        <v>1.5500000000000007</v>
      </c>
      <c r="W7" s="32">
        <f t="shared" si="9"/>
        <v>3.2999999999999989</v>
      </c>
      <c r="X7" s="32">
        <f t="shared" si="10"/>
        <v>1.3000000000000007</v>
      </c>
      <c r="Y7" s="32">
        <f t="shared" si="11"/>
        <v>0.11666666666667069</v>
      </c>
      <c r="Z7" s="32">
        <f t="shared" si="4"/>
        <v>11.816666666666668</v>
      </c>
      <c r="AA7" s="33">
        <f t="shared" si="12"/>
        <v>-36.817859806114654</v>
      </c>
      <c r="AB7" s="34">
        <f t="shared" si="13"/>
        <v>-41.984567901231458</v>
      </c>
      <c r="AC7" s="42">
        <f t="shared" si="5"/>
        <v>0</v>
      </c>
      <c r="AD7" s="35">
        <f>IF(AB7&gt;0,AB7,0)</f>
        <v>0</v>
      </c>
    </row>
    <row r="8" spans="1:30" x14ac:dyDescent="0.3">
      <c r="A8" s="46">
        <v>42349.554432870369</v>
      </c>
      <c r="B8" s="47">
        <v>900</v>
      </c>
      <c r="C8" s="47">
        <v>15</v>
      </c>
      <c r="D8" s="48">
        <v>14.55</v>
      </c>
      <c r="E8" s="49">
        <v>21.65</v>
      </c>
      <c r="F8" s="50">
        <v>11.7</v>
      </c>
      <c r="G8" s="51">
        <v>12</v>
      </c>
      <c r="H8" s="52">
        <v>11.75</v>
      </c>
      <c r="I8" s="53">
        <v>21.6</v>
      </c>
      <c r="J8" s="54">
        <v>21.7</v>
      </c>
      <c r="L8" s="27">
        <v>15</v>
      </c>
      <c r="M8" s="28">
        <f t="shared" si="0"/>
        <v>40.706944444445824</v>
      </c>
      <c r="N8" s="29">
        <f t="shared" si="6"/>
        <v>0</v>
      </c>
      <c r="O8" s="28">
        <f t="shared" si="1"/>
        <v>36.636250000001262</v>
      </c>
      <c r="P8" s="28">
        <f t="shared" si="2"/>
        <v>630</v>
      </c>
      <c r="Q8" s="29">
        <f t="shared" si="3"/>
        <v>0.16656515522581758</v>
      </c>
      <c r="R8" s="29">
        <f t="shared" si="7"/>
        <v>0</v>
      </c>
      <c r="S8" s="29">
        <f t="shared" si="14"/>
        <v>5.8152777777779781E-2</v>
      </c>
      <c r="T8" s="41">
        <f t="shared" si="8"/>
        <v>2.7386541471049455E-4</v>
      </c>
      <c r="U8" s="30"/>
      <c r="V8" s="31">
        <f t="shared" si="9"/>
        <v>2.1000000000000014</v>
      </c>
      <c r="W8" s="32">
        <f t="shared" si="9"/>
        <v>7.2499999999999982</v>
      </c>
      <c r="X8" s="32">
        <f t="shared" si="10"/>
        <v>1.4500000000000028</v>
      </c>
      <c r="Y8" s="32">
        <f t="shared" si="11"/>
        <v>0.11666666666667069</v>
      </c>
      <c r="Z8" s="32">
        <f t="shared" si="4"/>
        <v>11.816666666666668</v>
      </c>
      <c r="AA8" s="33">
        <f t="shared" si="12"/>
        <v>-38.906816390858744</v>
      </c>
      <c r="AB8" s="34">
        <f t="shared" si="13"/>
        <v>-34.8734567901204</v>
      </c>
      <c r="AC8" s="42">
        <f t="shared" si="5"/>
        <v>0</v>
      </c>
      <c r="AD8" s="35">
        <f t="shared" si="5"/>
        <v>0</v>
      </c>
    </row>
    <row r="9" spans="1:30" x14ac:dyDescent="0.3">
      <c r="A9" s="46">
        <v>42349.557905092603</v>
      </c>
      <c r="B9" s="47">
        <v>1200</v>
      </c>
      <c r="C9" s="47">
        <v>20</v>
      </c>
      <c r="D9" s="48">
        <v>15.25</v>
      </c>
      <c r="E9" s="49">
        <v>24.75</v>
      </c>
      <c r="F9" s="50">
        <v>11.7</v>
      </c>
      <c r="G9" s="51">
        <v>12.05</v>
      </c>
      <c r="H9" s="52">
        <v>12</v>
      </c>
      <c r="I9" s="53">
        <v>22.1</v>
      </c>
      <c r="J9" s="54">
        <v>22.15</v>
      </c>
      <c r="L9" s="27">
        <v>20</v>
      </c>
      <c r="M9" s="28">
        <f t="shared" si="0"/>
        <v>75.598611111111751</v>
      </c>
      <c r="N9" s="29">
        <f t="shared" si="6"/>
        <v>31.402499999999332</v>
      </c>
      <c r="O9" s="28">
        <f t="shared" si="1"/>
        <v>68.03875000000059</v>
      </c>
      <c r="P9" s="28">
        <f t="shared" si="2"/>
        <v>840</v>
      </c>
      <c r="Q9" s="29">
        <f t="shared" si="3"/>
        <v>0.22286886966834757</v>
      </c>
      <c r="R9" s="29">
        <f t="shared" si="7"/>
        <v>0.14953571428571111</v>
      </c>
      <c r="S9" s="29">
        <f t="shared" si="14"/>
        <v>8.0998511904762607E-2</v>
      </c>
      <c r="T9" s="41">
        <f t="shared" si="8"/>
        <v>3.8011695906433072E-4</v>
      </c>
      <c r="U9" s="30"/>
      <c r="V9" s="31">
        <f t="shared" si="9"/>
        <v>2.8000000000000007</v>
      </c>
      <c r="W9" s="32">
        <f t="shared" si="9"/>
        <v>10.35</v>
      </c>
      <c r="X9" s="32">
        <f t="shared" si="10"/>
        <v>1.9500000000000028</v>
      </c>
      <c r="Y9" s="32">
        <f t="shared" si="11"/>
        <v>0.21666666666666856</v>
      </c>
      <c r="Z9" s="32">
        <f t="shared" si="4"/>
        <v>11.916666666666666</v>
      </c>
      <c r="AA9" s="33">
        <f t="shared" si="12"/>
        <v>-34.949107866990978</v>
      </c>
      <c r="AB9" s="34">
        <f t="shared" si="13"/>
        <v>46.219135802470532</v>
      </c>
      <c r="AC9" s="42">
        <f t="shared" si="5"/>
        <v>0</v>
      </c>
      <c r="AD9" s="35">
        <f t="shared" si="5"/>
        <v>46.219135802470532</v>
      </c>
    </row>
    <row r="10" spans="1:30" x14ac:dyDescent="0.3">
      <c r="A10" s="46">
        <v>42349.561377314807</v>
      </c>
      <c r="B10" s="47">
        <v>1500</v>
      </c>
      <c r="C10" s="47">
        <v>25</v>
      </c>
      <c r="D10" s="48">
        <v>15.7</v>
      </c>
      <c r="E10" s="49">
        <v>28.45</v>
      </c>
      <c r="F10" s="50">
        <v>11.75</v>
      </c>
      <c r="G10" s="51">
        <v>12.1</v>
      </c>
      <c r="H10" s="52">
        <v>12.05</v>
      </c>
      <c r="I10" s="53">
        <v>22.2</v>
      </c>
      <c r="J10" s="54">
        <v>22.25</v>
      </c>
      <c r="L10" s="27">
        <v>25</v>
      </c>
      <c r="M10" s="28">
        <f t="shared" si="0"/>
        <v>93.044444444445944</v>
      </c>
      <c r="N10" s="29">
        <f t="shared" si="6"/>
        <v>15.701250000000783</v>
      </c>
      <c r="O10" s="28">
        <f t="shared" si="1"/>
        <v>83.740000000001388</v>
      </c>
      <c r="P10" s="28">
        <f t="shared" si="2"/>
        <v>1050</v>
      </c>
      <c r="Q10" s="29">
        <f t="shared" si="3"/>
        <v>0.29911348297594009</v>
      </c>
      <c r="R10" s="29">
        <f t="shared" si="7"/>
        <v>7.4767857142860883E-2</v>
      </c>
      <c r="S10" s="29">
        <f t="shared" si="14"/>
        <v>7.9752380952382268E-2</v>
      </c>
      <c r="T10" s="41">
        <f t="shared" si="8"/>
        <v>3.4858387799564837E-4</v>
      </c>
      <c r="U10" s="30"/>
      <c r="V10" s="31">
        <f t="shared" si="9"/>
        <v>3.25</v>
      </c>
      <c r="W10" s="32">
        <f t="shared" si="9"/>
        <v>14.049999999999999</v>
      </c>
      <c r="X10" s="32">
        <f t="shared" si="10"/>
        <v>2.0500000000000007</v>
      </c>
      <c r="Y10" s="32">
        <f t="shared" si="11"/>
        <v>0.26666666666667105</v>
      </c>
      <c r="Z10" s="32">
        <f t="shared" si="4"/>
        <v>11.966666666666669</v>
      </c>
      <c r="AA10" s="33">
        <f t="shared" si="12"/>
        <v>-34.147008547008312</v>
      </c>
      <c r="AB10" s="34">
        <f t="shared" si="13"/>
        <v>91.209876543213213</v>
      </c>
      <c r="AC10" s="42">
        <f t="shared" si="5"/>
        <v>0</v>
      </c>
      <c r="AD10" s="35">
        <f t="shared" si="5"/>
        <v>91.209876543213213</v>
      </c>
    </row>
    <row r="11" spans="1:30" x14ac:dyDescent="0.3">
      <c r="A11" s="46">
        <v>42349.564849537041</v>
      </c>
      <c r="B11" s="47">
        <v>1800</v>
      </c>
      <c r="C11" s="47">
        <v>30</v>
      </c>
      <c r="D11" s="48">
        <v>16.350000000000001</v>
      </c>
      <c r="E11" s="49">
        <v>30.35</v>
      </c>
      <c r="F11" s="50">
        <v>11.75</v>
      </c>
      <c r="G11" s="51">
        <v>12.1</v>
      </c>
      <c r="H11" s="52">
        <v>12.1</v>
      </c>
      <c r="I11" s="53">
        <v>22.35</v>
      </c>
      <c r="J11" s="54">
        <v>22.45</v>
      </c>
      <c r="L11" s="27">
        <v>30</v>
      </c>
      <c r="M11" s="28">
        <f t="shared" si="0"/>
        <v>98.859722222223382</v>
      </c>
      <c r="N11" s="29">
        <f t="shared" si="6"/>
        <v>5.2337499999997021</v>
      </c>
      <c r="O11" s="28">
        <f t="shared" si="1"/>
        <v>88.973750000001075</v>
      </c>
      <c r="P11" s="28">
        <f t="shared" si="2"/>
        <v>1260</v>
      </c>
      <c r="Q11" s="29">
        <f t="shared" si="3"/>
        <v>0.3284383342480911</v>
      </c>
      <c r="R11" s="29">
        <f t="shared" si="7"/>
        <v>2.4922619047617629E-2</v>
      </c>
      <c r="S11" s="29">
        <f t="shared" si="14"/>
        <v>7.0614087301588149E-2</v>
      </c>
      <c r="T11" s="41">
        <f t="shared" si="8"/>
        <v>3.3730158730159129E-4</v>
      </c>
      <c r="U11" s="30"/>
      <c r="V11" s="31">
        <f t="shared" si="9"/>
        <v>3.9000000000000021</v>
      </c>
      <c r="W11" s="32">
        <f t="shared" si="9"/>
        <v>15.950000000000001</v>
      </c>
      <c r="X11" s="32">
        <f t="shared" si="10"/>
        <v>2.2000000000000028</v>
      </c>
      <c r="Y11" s="32">
        <f t="shared" si="11"/>
        <v>0.28333333333333677</v>
      </c>
      <c r="Z11" s="32">
        <f t="shared" si="4"/>
        <v>11.983333333333334</v>
      </c>
      <c r="AA11" s="33">
        <f t="shared" si="12"/>
        <v>-36.023379629629439</v>
      </c>
      <c r="AB11" s="34">
        <f t="shared" si="13"/>
        <v>113.02160493827418</v>
      </c>
      <c r="AC11" s="42">
        <f t="shared" si="5"/>
        <v>0</v>
      </c>
      <c r="AD11" s="35">
        <f t="shared" si="5"/>
        <v>113.02160493827418</v>
      </c>
    </row>
    <row r="12" spans="1:30" x14ac:dyDescent="0.3">
      <c r="A12" s="46">
        <v>42349.56832175926</v>
      </c>
      <c r="B12" s="47">
        <v>2100</v>
      </c>
      <c r="C12" s="47">
        <v>35</v>
      </c>
      <c r="D12" s="48">
        <v>16.75</v>
      </c>
      <c r="E12" s="49">
        <v>31.4</v>
      </c>
      <c r="F12" s="50">
        <v>12</v>
      </c>
      <c r="G12" s="51">
        <v>12.15</v>
      </c>
      <c r="H12" s="52">
        <v>12.2</v>
      </c>
      <c r="I12" s="53">
        <v>22.55</v>
      </c>
      <c r="J12" s="54">
        <v>22.65</v>
      </c>
      <c r="L12" s="27">
        <v>35</v>
      </c>
      <c r="M12" s="28">
        <f t="shared" si="0"/>
        <v>145.3819444444448</v>
      </c>
      <c r="N12" s="29">
        <f t="shared" si="6"/>
        <v>41.869999999999301</v>
      </c>
      <c r="O12" s="28">
        <f t="shared" si="1"/>
        <v>130.84375000000037</v>
      </c>
      <c r="P12" s="28">
        <f t="shared" si="2"/>
        <v>1470</v>
      </c>
      <c r="Q12" s="29">
        <f t="shared" si="3"/>
        <v>0.34368725690960961</v>
      </c>
      <c r="R12" s="29">
        <f t="shared" si="7"/>
        <v>0.19938095238094905</v>
      </c>
      <c r="S12" s="29">
        <f t="shared" si="14"/>
        <v>8.9009353741496849E-2</v>
      </c>
      <c r="T12" s="41">
        <f t="shared" si="8"/>
        <v>4.7402351156617496E-4</v>
      </c>
      <c r="U12" s="30"/>
      <c r="V12" s="31">
        <f t="shared" si="9"/>
        <v>4.3000000000000007</v>
      </c>
      <c r="W12" s="32">
        <f t="shared" si="9"/>
        <v>17</v>
      </c>
      <c r="X12" s="32">
        <f t="shared" si="10"/>
        <v>2.4000000000000021</v>
      </c>
      <c r="Y12" s="32">
        <f t="shared" si="11"/>
        <v>0.41666666666666785</v>
      </c>
      <c r="Z12" s="32">
        <f t="shared" si="4"/>
        <v>12.116666666666665</v>
      </c>
      <c r="AA12" s="33">
        <f t="shared" si="12"/>
        <v>-29.244492337164687</v>
      </c>
      <c r="AB12" s="34">
        <f t="shared" si="13"/>
        <v>219.95987654321064</v>
      </c>
      <c r="AC12" s="42">
        <f t="shared" si="5"/>
        <v>0</v>
      </c>
      <c r="AD12" s="35">
        <f t="shared" si="5"/>
        <v>219.95987654321064</v>
      </c>
    </row>
    <row r="13" spans="1:30" x14ac:dyDescent="0.3">
      <c r="A13" s="46">
        <v>42349.571793981479</v>
      </c>
      <c r="B13" s="47">
        <v>2400</v>
      </c>
      <c r="C13" s="47">
        <v>40</v>
      </c>
      <c r="D13" s="48">
        <v>17.25</v>
      </c>
      <c r="E13" s="49">
        <v>33.200000000000003</v>
      </c>
      <c r="F13" s="50">
        <v>12</v>
      </c>
      <c r="G13" s="51">
        <v>12.2</v>
      </c>
      <c r="H13" s="52">
        <v>12.25</v>
      </c>
      <c r="I13" s="53">
        <v>22.65</v>
      </c>
      <c r="J13" s="54">
        <v>22.75</v>
      </c>
      <c r="L13" s="27">
        <v>40</v>
      </c>
      <c r="M13" s="28">
        <f t="shared" si="0"/>
        <v>157.01250000000098</v>
      </c>
      <c r="N13" s="29">
        <f t="shared" si="6"/>
        <v>10.467500000000522</v>
      </c>
      <c r="O13" s="28">
        <f t="shared" si="1"/>
        <v>141.31125000000091</v>
      </c>
      <c r="P13" s="28">
        <f t="shared" si="2"/>
        <v>1680</v>
      </c>
      <c r="Q13" s="29">
        <f t="shared" si="3"/>
        <v>0.37418510223264673</v>
      </c>
      <c r="R13" s="29">
        <f t="shared" si="7"/>
        <v>4.9845238095240579E-2</v>
      </c>
      <c r="S13" s="29">
        <f t="shared" si="14"/>
        <v>8.4113839285714823E-2</v>
      </c>
      <c r="T13" s="41">
        <f t="shared" si="8"/>
        <v>4.7021943573667999E-4</v>
      </c>
      <c r="U13" s="30"/>
      <c r="V13" s="31">
        <f t="shared" si="9"/>
        <v>4.8000000000000007</v>
      </c>
      <c r="W13" s="32">
        <f t="shared" si="9"/>
        <v>18.800000000000004</v>
      </c>
      <c r="X13" s="32">
        <f t="shared" si="10"/>
        <v>2.5</v>
      </c>
      <c r="Y13" s="32">
        <f t="shared" si="11"/>
        <v>0.45000000000000284</v>
      </c>
      <c r="Z13" s="32">
        <f t="shared" si="4"/>
        <v>12.15</v>
      </c>
      <c r="AA13" s="33">
        <f t="shared" si="12"/>
        <v>-29.256944444444269</v>
      </c>
      <c r="AB13" s="34">
        <f t="shared" si="13"/>
        <v>252.91666666666887</v>
      </c>
      <c r="AC13" s="42">
        <f t="shared" si="5"/>
        <v>0</v>
      </c>
      <c r="AD13" s="35">
        <f t="shared" si="5"/>
        <v>252.91666666666887</v>
      </c>
    </row>
    <row r="14" spans="1:30" x14ac:dyDescent="0.3">
      <c r="A14" s="46">
        <v>42349.575277777767</v>
      </c>
      <c r="B14" s="47">
        <v>2701</v>
      </c>
      <c r="C14" s="47">
        <v>45.017000000000003</v>
      </c>
      <c r="D14" s="48">
        <v>17.45</v>
      </c>
      <c r="E14" s="49">
        <v>34.700000000000003</v>
      </c>
      <c r="F14" s="50">
        <v>12</v>
      </c>
      <c r="G14" s="51">
        <v>12.25</v>
      </c>
      <c r="H14" s="52">
        <v>12.35</v>
      </c>
      <c r="I14" s="53">
        <v>22.75</v>
      </c>
      <c r="J14" s="54">
        <v>23</v>
      </c>
      <c r="L14" s="27">
        <v>45</v>
      </c>
      <c r="M14" s="28">
        <f t="shared" si="0"/>
        <v>174.45833333333456</v>
      </c>
      <c r="N14" s="29">
        <f t="shared" si="6"/>
        <v>15.701250000000224</v>
      </c>
      <c r="O14" s="28">
        <f t="shared" si="1"/>
        <v>157.01250000000113</v>
      </c>
      <c r="P14" s="28">
        <f t="shared" si="2"/>
        <v>1890.7</v>
      </c>
      <c r="Q14" s="29">
        <f t="shared" si="3"/>
        <v>0.40468294755568379</v>
      </c>
      <c r="R14" s="29">
        <f t="shared" si="7"/>
        <v>7.4519458946370312E-2</v>
      </c>
      <c r="S14" s="29">
        <f t="shared" si="14"/>
        <v>8.3044639551489455E-2</v>
      </c>
      <c r="T14" s="41">
        <f t="shared" si="8"/>
        <v>4.8309178743961682E-4</v>
      </c>
      <c r="U14" s="30"/>
      <c r="V14" s="31">
        <f t="shared" si="9"/>
        <v>5</v>
      </c>
      <c r="W14" s="32">
        <f t="shared" si="9"/>
        <v>20.300000000000004</v>
      </c>
      <c r="X14" s="32">
        <f t="shared" si="10"/>
        <v>2.6000000000000014</v>
      </c>
      <c r="Y14" s="32">
        <f t="shared" si="11"/>
        <v>0.50000000000000355</v>
      </c>
      <c r="Z14" s="32">
        <f t="shared" si="4"/>
        <v>12.200000000000001</v>
      </c>
      <c r="AA14" s="33">
        <f t="shared" si="12"/>
        <v>-26.51729559748404</v>
      </c>
      <c r="AB14" s="34">
        <f t="shared" si="13"/>
        <v>293.46296296296566</v>
      </c>
      <c r="AC14" s="42">
        <f t="shared" si="5"/>
        <v>0</v>
      </c>
      <c r="AD14" s="35">
        <f t="shared" si="5"/>
        <v>293.46296296296566</v>
      </c>
    </row>
    <row r="15" spans="1:30" x14ac:dyDescent="0.3">
      <c r="A15" s="46">
        <v>42349.578750000001</v>
      </c>
      <c r="B15" s="47">
        <v>3001</v>
      </c>
      <c r="C15" s="47">
        <v>50.017000000000003</v>
      </c>
      <c r="D15" s="48">
        <v>17.55</v>
      </c>
      <c r="E15" s="49">
        <v>36.299999999999997</v>
      </c>
      <c r="F15" s="50">
        <v>12.05</v>
      </c>
      <c r="G15" s="51">
        <v>12.35</v>
      </c>
      <c r="H15" s="52">
        <v>12.4</v>
      </c>
      <c r="I15" s="53">
        <v>23.15</v>
      </c>
      <c r="J15" s="54">
        <v>23.2</v>
      </c>
      <c r="L15" s="27">
        <v>50</v>
      </c>
      <c r="M15" s="28">
        <f t="shared" si="0"/>
        <v>197.71944444444495</v>
      </c>
      <c r="N15" s="29">
        <f t="shared" si="6"/>
        <v>20.93499999999937</v>
      </c>
      <c r="O15" s="28">
        <f t="shared" si="1"/>
        <v>177.9475000000005</v>
      </c>
      <c r="P15" s="28">
        <f t="shared" si="2"/>
        <v>2100.6999999999998</v>
      </c>
      <c r="Q15" s="29">
        <f t="shared" si="3"/>
        <v>0.4398727690822648</v>
      </c>
      <c r="R15" s="29">
        <f t="shared" si="7"/>
        <v>9.9690476190473193E-2</v>
      </c>
      <c r="S15" s="29">
        <f t="shared" si="14"/>
        <v>8.470866853905866E-2</v>
      </c>
      <c r="T15" s="41">
        <f t="shared" si="8"/>
        <v>5.037037037037051E-4</v>
      </c>
      <c r="U15" s="30"/>
      <c r="V15" s="31">
        <f t="shared" si="9"/>
        <v>5.1000000000000014</v>
      </c>
      <c r="W15" s="32">
        <f t="shared" si="9"/>
        <v>21.9</v>
      </c>
      <c r="X15" s="32">
        <f t="shared" si="10"/>
        <v>3</v>
      </c>
      <c r="Y15" s="32">
        <f t="shared" si="11"/>
        <v>0.56666666666666821</v>
      </c>
      <c r="Z15" s="32">
        <f t="shared" si="4"/>
        <v>12.266666666666666</v>
      </c>
      <c r="AA15" s="33">
        <f t="shared" si="12"/>
        <v>-20.942956349206266</v>
      </c>
      <c r="AB15" s="34">
        <f t="shared" si="13"/>
        <v>339.82098765432215</v>
      </c>
      <c r="AC15" s="42">
        <f t="shared" si="5"/>
        <v>0</v>
      </c>
      <c r="AD15" s="35">
        <f t="shared" si="5"/>
        <v>339.82098765432215</v>
      </c>
    </row>
    <row r="16" spans="1:30" x14ac:dyDescent="0.3">
      <c r="A16" s="46">
        <v>42349.58222222222</v>
      </c>
      <c r="B16" s="47">
        <v>3301</v>
      </c>
      <c r="C16" s="47">
        <v>55.017000000000003</v>
      </c>
      <c r="D16" s="48">
        <v>17.649999999999999</v>
      </c>
      <c r="E16" s="49">
        <v>36.65</v>
      </c>
      <c r="F16" s="50">
        <v>12.1</v>
      </c>
      <c r="G16" s="51">
        <v>12.4</v>
      </c>
      <c r="H16" s="52">
        <v>12.55</v>
      </c>
      <c r="I16" s="53">
        <v>23.2</v>
      </c>
      <c r="J16" s="54">
        <v>23.25</v>
      </c>
      <c r="L16" s="27">
        <v>55</v>
      </c>
      <c r="M16" s="28">
        <f t="shared" si="0"/>
        <v>226.79583333333403</v>
      </c>
      <c r="N16" s="29">
        <f t="shared" si="6"/>
        <v>26.168750000000188</v>
      </c>
      <c r="O16" s="28">
        <f t="shared" si="1"/>
        <v>204.11625000000066</v>
      </c>
      <c r="P16" s="28">
        <f t="shared" si="2"/>
        <v>2310.6999999999998</v>
      </c>
      <c r="Q16" s="29">
        <f t="shared" si="3"/>
        <v>0.44573773933669514</v>
      </c>
      <c r="R16" s="29">
        <f t="shared" si="7"/>
        <v>0.12461309523809613</v>
      </c>
      <c r="S16" s="29">
        <f t="shared" si="14"/>
        <v>8.8335244731034185E-2</v>
      </c>
      <c r="T16" s="41">
        <f t="shared" si="8"/>
        <v>5.7017543859649302E-4</v>
      </c>
      <c r="U16" s="30"/>
      <c r="V16" s="31">
        <f t="shared" si="9"/>
        <v>5.1999999999999993</v>
      </c>
      <c r="W16" s="32">
        <f t="shared" si="9"/>
        <v>22.25</v>
      </c>
      <c r="X16" s="32">
        <f t="shared" si="10"/>
        <v>3.0500000000000007</v>
      </c>
      <c r="Y16" s="32">
        <f t="shared" si="11"/>
        <v>0.65000000000000213</v>
      </c>
      <c r="Z16" s="32">
        <f t="shared" si="4"/>
        <v>12.35</v>
      </c>
      <c r="AA16" s="33">
        <f t="shared" si="12"/>
        <v>-15.892642642642516</v>
      </c>
      <c r="AB16" s="34">
        <f t="shared" si="13"/>
        <v>405.32407407407561</v>
      </c>
      <c r="AC16" s="42">
        <f t="shared" si="5"/>
        <v>0</v>
      </c>
      <c r="AD16" s="35">
        <f t="shared" si="5"/>
        <v>405.32407407407561</v>
      </c>
    </row>
    <row r="17" spans="1:30" x14ac:dyDescent="0.3">
      <c r="A17" s="46">
        <v>42349.585694444453</v>
      </c>
      <c r="B17" s="47">
        <v>3601</v>
      </c>
      <c r="C17" s="47">
        <v>60.017000000000003</v>
      </c>
      <c r="D17" s="48">
        <v>17.7</v>
      </c>
      <c r="E17" s="49">
        <v>37.299999999999997</v>
      </c>
      <c r="F17" s="50">
        <v>12.1</v>
      </c>
      <c r="G17" s="51">
        <v>12.5</v>
      </c>
      <c r="H17" s="52">
        <v>12.65</v>
      </c>
      <c r="I17" s="53">
        <v>23.4</v>
      </c>
      <c r="J17" s="54">
        <v>23.5</v>
      </c>
      <c r="L17" s="27">
        <v>60</v>
      </c>
      <c r="M17" s="28">
        <f t="shared" si="0"/>
        <v>250.05694444444509</v>
      </c>
      <c r="N17" s="29">
        <f t="shared" si="6"/>
        <v>20.934999999999924</v>
      </c>
      <c r="O17" s="28">
        <f t="shared" si="1"/>
        <v>225.05125000000064</v>
      </c>
      <c r="P17" s="28">
        <f t="shared" si="2"/>
        <v>2520.6999999999998</v>
      </c>
      <c r="Q17" s="29">
        <f t="shared" si="3"/>
        <v>0.45981366794732748</v>
      </c>
      <c r="R17" s="29">
        <f t="shared" si="7"/>
        <v>9.969047619047583E-2</v>
      </c>
      <c r="S17" s="29">
        <f t="shared" si="14"/>
        <v>8.9281251239735251E-2</v>
      </c>
      <c r="T17" s="41">
        <f t="shared" si="8"/>
        <v>6.0941043083900391E-4</v>
      </c>
      <c r="U17" s="30"/>
      <c r="V17" s="31">
        <f t="shared" si="9"/>
        <v>5.25</v>
      </c>
      <c r="W17" s="32">
        <f t="shared" si="9"/>
        <v>22.9</v>
      </c>
      <c r="X17" s="32">
        <f t="shared" si="10"/>
        <v>3.25</v>
      </c>
      <c r="Y17" s="32">
        <f t="shared" si="11"/>
        <v>0.71666666666666856</v>
      </c>
      <c r="Z17" s="32">
        <f t="shared" si="4"/>
        <v>12.416666666666666</v>
      </c>
      <c r="AA17" s="33">
        <f t="shared" si="12"/>
        <v>-11.393518518518405</v>
      </c>
      <c r="AB17" s="34">
        <f t="shared" si="13"/>
        <v>454.34876543210021</v>
      </c>
      <c r="AC17" s="42">
        <f>IF(AA17&gt;0,AA17,0)</f>
        <v>0</v>
      </c>
      <c r="AD17" s="35">
        <f t="shared" si="5"/>
        <v>454.34876543210021</v>
      </c>
    </row>
    <row r="18" spans="1:30" x14ac:dyDescent="0.3">
      <c r="A18" s="46">
        <v>42349.589166666658</v>
      </c>
      <c r="B18" s="47">
        <v>3901</v>
      </c>
      <c r="C18" s="47">
        <v>65.016999999999996</v>
      </c>
      <c r="D18" s="48">
        <v>17.75</v>
      </c>
      <c r="E18" s="49">
        <v>37.75</v>
      </c>
      <c r="F18" s="50">
        <v>12.15</v>
      </c>
      <c r="G18" s="51">
        <v>12.6</v>
      </c>
      <c r="H18" s="52">
        <v>13</v>
      </c>
      <c r="I18" s="53">
        <v>23.45</v>
      </c>
      <c r="J18" s="54">
        <v>23.5</v>
      </c>
      <c r="L18" s="27">
        <v>65</v>
      </c>
      <c r="M18" s="28">
        <f t="shared" si="0"/>
        <v>308.20972222222326</v>
      </c>
      <c r="N18" s="29">
        <f t="shared" si="6"/>
        <v>52.337500000000375</v>
      </c>
      <c r="O18" s="28">
        <f t="shared" si="1"/>
        <v>277.38875000000098</v>
      </c>
      <c r="P18" s="28">
        <f t="shared" si="2"/>
        <v>2730.7</v>
      </c>
      <c r="Q18" s="29">
        <f t="shared" si="3"/>
        <v>0.46919762035441587</v>
      </c>
      <c r="R18" s="29">
        <f t="shared" si="7"/>
        <v>0.24922619047619227</v>
      </c>
      <c r="S18" s="29">
        <f t="shared" si="14"/>
        <v>0.10158155418024718</v>
      </c>
      <c r="T18" s="41">
        <f t="shared" si="8"/>
        <v>7.361111111111136E-4</v>
      </c>
      <c r="U18" s="30"/>
      <c r="V18" s="31">
        <f t="shared" si="9"/>
        <v>5.3000000000000007</v>
      </c>
      <c r="W18" s="32">
        <f t="shared" si="9"/>
        <v>23.35</v>
      </c>
      <c r="X18" s="32">
        <f t="shared" si="10"/>
        <v>3.3000000000000007</v>
      </c>
      <c r="Y18" s="32">
        <f t="shared" si="11"/>
        <v>0.88333333333333641</v>
      </c>
      <c r="Z18" s="32">
        <f t="shared" si="4"/>
        <v>12.583333333333334</v>
      </c>
      <c r="AA18" s="33">
        <f t="shared" si="12"/>
        <v>-1.191276803118726</v>
      </c>
      <c r="AB18" s="34">
        <f t="shared" si="13"/>
        <v>583.57716049382941</v>
      </c>
      <c r="AC18" s="42">
        <f t="shared" ref="AC18:AD29" si="15">IF(AA18&gt;0,AA18,0)</f>
        <v>0</v>
      </c>
      <c r="AD18" s="35">
        <f t="shared" si="5"/>
        <v>583.57716049382941</v>
      </c>
    </row>
    <row r="19" spans="1:30" x14ac:dyDescent="0.3">
      <c r="A19" s="46">
        <v>42349.592638888891</v>
      </c>
      <c r="B19" s="47">
        <v>4201</v>
      </c>
      <c r="C19" s="47">
        <v>70.016999999999996</v>
      </c>
      <c r="D19" s="48">
        <v>17.649999999999999</v>
      </c>
      <c r="E19" s="49">
        <v>39.5</v>
      </c>
      <c r="F19" s="50">
        <v>12.2</v>
      </c>
      <c r="G19" s="51">
        <v>12.7</v>
      </c>
      <c r="H19" s="52">
        <v>13.15</v>
      </c>
      <c r="I19" s="53">
        <v>23.55</v>
      </c>
      <c r="J19" s="54">
        <v>23.55</v>
      </c>
      <c r="L19" s="27">
        <v>70</v>
      </c>
      <c r="M19" s="28">
        <f t="shared" si="0"/>
        <v>343.10138888888918</v>
      </c>
      <c r="N19" s="29">
        <f t="shared" si="6"/>
        <v>31.402499999999332</v>
      </c>
      <c r="O19" s="28">
        <f t="shared" si="1"/>
        <v>308.79125000000033</v>
      </c>
      <c r="P19" s="28">
        <f t="shared" si="2"/>
        <v>2940.7</v>
      </c>
      <c r="Q19" s="29">
        <f t="shared" si="3"/>
        <v>0.51259840023719938</v>
      </c>
      <c r="R19" s="29">
        <f t="shared" si="7"/>
        <v>0.14953571428571111</v>
      </c>
      <c r="S19" s="29">
        <f t="shared" si="14"/>
        <v>0.10500603597782852</v>
      </c>
      <c r="T19" s="41">
        <f t="shared" si="8"/>
        <v>7.5006356470887431E-4</v>
      </c>
      <c r="U19" s="30"/>
      <c r="V19" s="31">
        <f t="shared" si="9"/>
        <v>5.1999999999999993</v>
      </c>
      <c r="W19" s="32">
        <f t="shared" si="9"/>
        <v>25.1</v>
      </c>
      <c r="X19" s="32">
        <f t="shared" si="10"/>
        <v>3.4000000000000021</v>
      </c>
      <c r="Y19" s="32">
        <f t="shared" si="11"/>
        <v>0.98333333333333428</v>
      </c>
      <c r="Z19" s="32">
        <f t="shared" si="4"/>
        <v>12.683333333333332</v>
      </c>
      <c r="AA19" s="33">
        <f t="shared" si="12"/>
        <v>4.7629472693032486</v>
      </c>
      <c r="AB19" s="34">
        <f t="shared" si="13"/>
        <v>657.55864197530934</v>
      </c>
      <c r="AC19" s="42">
        <f t="shared" si="15"/>
        <v>4.7629472693032486</v>
      </c>
      <c r="AD19" s="35">
        <f t="shared" si="5"/>
        <v>657.55864197530934</v>
      </c>
    </row>
    <row r="20" spans="1:30" x14ac:dyDescent="0.3">
      <c r="A20" s="46">
        <v>42349.59611111111</v>
      </c>
      <c r="B20" s="47">
        <v>4501</v>
      </c>
      <c r="C20" s="47">
        <v>75.016999999999996</v>
      </c>
      <c r="D20" s="48">
        <v>17.600000000000001</v>
      </c>
      <c r="E20" s="49">
        <v>39.6</v>
      </c>
      <c r="F20" s="50">
        <v>12.2</v>
      </c>
      <c r="G20" s="51">
        <v>13.05</v>
      </c>
      <c r="H20" s="52">
        <v>13.35</v>
      </c>
      <c r="I20" s="53">
        <v>23.65</v>
      </c>
      <c r="J20" s="54">
        <v>23.7</v>
      </c>
      <c r="L20" s="27">
        <v>75</v>
      </c>
      <c r="M20" s="28">
        <f t="shared" si="0"/>
        <v>407.06944444444537</v>
      </c>
      <c r="N20" s="29">
        <f t="shared" si="6"/>
        <v>57.571250000000639</v>
      </c>
      <c r="O20" s="28">
        <f t="shared" si="1"/>
        <v>366.36250000000092</v>
      </c>
      <c r="P20" s="28">
        <f t="shared" si="2"/>
        <v>3150.7</v>
      </c>
      <c r="Q20" s="29">
        <f t="shared" si="3"/>
        <v>0.51611738238985749</v>
      </c>
      <c r="R20" s="29">
        <f t="shared" si="7"/>
        <v>0.2741488095238126</v>
      </c>
      <c r="S20" s="29">
        <f t="shared" si="14"/>
        <v>0.11627971561875169</v>
      </c>
      <c r="T20" s="41">
        <f t="shared" si="8"/>
        <v>8.8383838383838595E-4</v>
      </c>
      <c r="U20" s="30"/>
      <c r="V20" s="31">
        <f t="shared" si="9"/>
        <v>5.1500000000000021</v>
      </c>
      <c r="W20" s="32">
        <f t="shared" si="9"/>
        <v>25.200000000000003</v>
      </c>
      <c r="X20" s="32">
        <f t="shared" si="10"/>
        <v>3.5</v>
      </c>
      <c r="Y20" s="32">
        <f t="shared" si="11"/>
        <v>1.1666666666666696</v>
      </c>
      <c r="Z20" s="32">
        <f t="shared" si="4"/>
        <v>12.866666666666667</v>
      </c>
      <c r="AA20" s="33">
        <f t="shared" si="12"/>
        <v>15.218089990817424</v>
      </c>
      <c r="AB20" s="34">
        <f t="shared" si="13"/>
        <v>797.04320987654523</v>
      </c>
      <c r="AC20" s="42">
        <f t="shared" si="15"/>
        <v>15.218089990817424</v>
      </c>
      <c r="AD20" s="35">
        <f t="shared" si="5"/>
        <v>797.04320987654523</v>
      </c>
    </row>
    <row r="21" spans="1:30" x14ac:dyDescent="0.3">
      <c r="A21" s="46">
        <v>42349.599583333344</v>
      </c>
      <c r="B21" s="47">
        <v>4801</v>
      </c>
      <c r="C21" s="47">
        <v>80.016999999999996</v>
      </c>
      <c r="D21" s="48">
        <v>17.55</v>
      </c>
      <c r="E21" s="49">
        <v>39.700000000000003</v>
      </c>
      <c r="F21" s="50">
        <v>12.25</v>
      </c>
      <c r="G21" s="51">
        <v>13.2</v>
      </c>
      <c r="H21" s="52">
        <v>13.55</v>
      </c>
      <c r="I21" s="53">
        <v>23.75</v>
      </c>
      <c r="J21" s="54">
        <v>23.75</v>
      </c>
      <c r="L21" s="27">
        <v>80</v>
      </c>
      <c r="M21" s="28">
        <f t="shared" si="0"/>
        <v>453.59166666666749</v>
      </c>
      <c r="N21" s="29">
        <f t="shared" si="6"/>
        <v>41.869999999999848</v>
      </c>
      <c r="O21" s="28">
        <f t="shared" si="1"/>
        <v>408.23250000000075</v>
      </c>
      <c r="P21" s="28">
        <f t="shared" si="2"/>
        <v>3360.7</v>
      </c>
      <c r="Q21" s="29">
        <f t="shared" si="3"/>
        <v>0.51963636454251561</v>
      </c>
      <c r="R21" s="29">
        <f t="shared" si="7"/>
        <v>0.19938095238095166</v>
      </c>
      <c r="S21" s="29">
        <f t="shared" si="14"/>
        <v>0.12147246109441509</v>
      </c>
      <c r="T21" s="41">
        <f t="shared" si="8"/>
        <v>9.7817908201655547E-4</v>
      </c>
      <c r="U21" s="30"/>
      <c r="V21" s="31">
        <f t="shared" si="9"/>
        <v>5.1000000000000014</v>
      </c>
      <c r="W21" s="32">
        <f t="shared" si="9"/>
        <v>25.300000000000004</v>
      </c>
      <c r="X21" s="32">
        <f t="shared" si="10"/>
        <v>3.6000000000000014</v>
      </c>
      <c r="Y21" s="32">
        <f t="shared" si="11"/>
        <v>1.3000000000000025</v>
      </c>
      <c r="Z21" s="32">
        <f t="shared" si="4"/>
        <v>13</v>
      </c>
      <c r="AA21" s="33">
        <f t="shared" si="12"/>
        <v>22.353494623656051</v>
      </c>
      <c r="AB21" s="34">
        <f t="shared" si="13"/>
        <v>897.75925925926106</v>
      </c>
      <c r="AC21" s="42">
        <f t="shared" si="15"/>
        <v>22.353494623656051</v>
      </c>
      <c r="AD21" s="35">
        <f t="shared" si="15"/>
        <v>897.75925925926106</v>
      </c>
    </row>
    <row r="22" spans="1:30" x14ac:dyDescent="0.3">
      <c r="A22" s="46">
        <v>42349.603055555563</v>
      </c>
      <c r="B22" s="47">
        <v>5101</v>
      </c>
      <c r="C22" s="47">
        <v>85.016999999999996</v>
      </c>
      <c r="D22" s="48">
        <v>17.600000000000001</v>
      </c>
      <c r="E22" s="49">
        <v>39.299999999999997</v>
      </c>
      <c r="F22" s="50">
        <v>12.3</v>
      </c>
      <c r="G22" s="51">
        <v>13.35</v>
      </c>
      <c r="H22" s="52">
        <v>13.7</v>
      </c>
      <c r="I22" s="53">
        <v>23.75</v>
      </c>
      <c r="J22" s="54">
        <v>24</v>
      </c>
      <c r="L22" s="27">
        <v>85</v>
      </c>
      <c r="M22" s="28">
        <f t="shared" si="0"/>
        <v>494.29861111111143</v>
      </c>
      <c r="N22" s="29">
        <f t="shared" si="6"/>
        <v>36.636249999999592</v>
      </c>
      <c r="O22" s="28">
        <f t="shared" si="1"/>
        <v>444.86875000000038</v>
      </c>
      <c r="P22" s="28">
        <f t="shared" si="2"/>
        <v>3570.7</v>
      </c>
      <c r="Q22" s="29">
        <f t="shared" si="3"/>
        <v>0.50907941808454105</v>
      </c>
      <c r="R22" s="29">
        <f t="shared" si="7"/>
        <v>0.17445833333333138</v>
      </c>
      <c r="S22" s="29">
        <f t="shared" si="14"/>
        <v>0.12458866608788204</v>
      </c>
      <c r="T22" s="41">
        <f t="shared" si="8"/>
        <v>1.0880696364567342E-3</v>
      </c>
      <c r="U22" s="30"/>
      <c r="V22" s="31">
        <f t="shared" ref="V22:W29" si="16">V21+(D22-D21)</f>
        <v>5.1500000000000021</v>
      </c>
      <c r="W22" s="32">
        <f t="shared" si="16"/>
        <v>24.9</v>
      </c>
      <c r="X22" s="32">
        <f t="shared" si="10"/>
        <v>3.6000000000000014</v>
      </c>
      <c r="Y22" s="32">
        <f t="shared" si="11"/>
        <v>1.4166666666666679</v>
      </c>
      <c r="Z22" s="32">
        <f t="shared" si="4"/>
        <v>13.116666666666665</v>
      </c>
      <c r="AA22" s="33">
        <f t="shared" si="12"/>
        <v>29.154245709123817</v>
      </c>
      <c r="AB22" s="34">
        <f t="shared" si="13"/>
        <v>989.10802469135876</v>
      </c>
      <c r="AC22" s="42">
        <f t="shared" si="15"/>
        <v>29.154245709123817</v>
      </c>
      <c r="AD22" s="35">
        <f t="shared" si="15"/>
        <v>989.10802469135876</v>
      </c>
    </row>
    <row r="23" spans="1:30" x14ac:dyDescent="0.3">
      <c r="A23" s="46">
        <v>42349.606527777767</v>
      </c>
      <c r="B23" s="47">
        <v>5401</v>
      </c>
      <c r="C23" s="47">
        <v>90.016999999999996</v>
      </c>
      <c r="D23" s="48">
        <v>17.7</v>
      </c>
      <c r="E23" s="49">
        <v>38.15</v>
      </c>
      <c r="F23" s="50">
        <v>12.35</v>
      </c>
      <c r="G23" s="51">
        <v>13.45</v>
      </c>
      <c r="H23" s="52">
        <v>14.1</v>
      </c>
      <c r="I23" s="53">
        <v>24.05</v>
      </c>
      <c r="J23" s="54">
        <v>24.1</v>
      </c>
      <c r="L23" s="27">
        <v>90</v>
      </c>
      <c r="M23" s="28">
        <f t="shared" si="0"/>
        <v>558.26666666666711</v>
      </c>
      <c r="N23" s="29">
        <f t="shared" si="6"/>
        <v>57.571250000000077</v>
      </c>
      <c r="O23" s="28">
        <f t="shared" si="1"/>
        <v>502.44000000000045</v>
      </c>
      <c r="P23" s="28">
        <f t="shared" si="2"/>
        <v>3780.7</v>
      </c>
      <c r="Q23" s="29">
        <f t="shared" si="3"/>
        <v>0.47975456681239026</v>
      </c>
      <c r="R23" s="29">
        <f t="shared" si="7"/>
        <v>0.27414880952380988</v>
      </c>
      <c r="S23" s="29">
        <f t="shared" si="14"/>
        <v>0.13289602454571917</v>
      </c>
      <c r="T23" s="41">
        <f t="shared" si="8"/>
        <v>1.3039934800326009E-3</v>
      </c>
      <c r="U23" s="30"/>
      <c r="V23" s="31">
        <f t="shared" si="16"/>
        <v>5.25</v>
      </c>
      <c r="W23" s="32">
        <f t="shared" si="16"/>
        <v>23.75</v>
      </c>
      <c r="X23" s="32">
        <f t="shared" si="10"/>
        <v>3.9000000000000021</v>
      </c>
      <c r="Y23" s="32">
        <f t="shared" si="11"/>
        <v>1.6000000000000014</v>
      </c>
      <c r="Z23" s="32">
        <f t="shared" si="4"/>
        <v>13.299999999999999</v>
      </c>
      <c r="AA23" s="33">
        <f t="shared" si="12"/>
        <v>38.309711286089296</v>
      </c>
      <c r="AB23" s="34">
        <f t="shared" si="13"/>
        <v>1127.7037037037046</v>
      </c>
      <c r="AC23" s="42">
        <f t="shared" si="15"/>
        <v>38.309711286089296</v>
      </c>
      <c r="AD23" s="35">
        <f t="shared" si="15"/>
        <v>1127.7037037037046</v>
      </c>
    </row>
    <row r="24" spans="1:30" ht="15.75" customHeight="1" x14ac:dyDescent="0.3">
      <c r="A24" s="46">
        <v>42349.61</v>
      </c>
      <c r="B24" s="47">
        <v>5701</v>
      </c>
      <c r="C24" s="47">
        <v>95.016999999999996</v>
      </c>
      <c r="D24" s="48">
        <v>17.75</v>
      </c>
      <c r="E24" s="49">
        <v>38.450000000000003</v>
      </c>
      <c r="F24" s="50">
        <v>12.4</v>
      </c>
      <c r="G24" s="51">
        <v>13.5</v>
      </c>
      <c r="H24" s="52">
        <v>14.15</v>
      </c>
      <c r="I24" s="53">
        <v>24.1</v>
      </c>
      <c r="J24" s="54">
        <v>24.1</v>
      </c>
      <c r="L24" s="43">
        <v>95</v>
      </c>
      <c r="M24" s="28">
        <f t="shared" si="0"/>
        <v>575.71250000000055</v>
      </c>
      <c r="N24" s="29">
        <f t="shared" si="6"/>
        <v>15.701250000000224</v>
      </c>
      <c r="O24" s="28">
        <f t="shared" si="1"/>
        <v>518.1412500000007</v>
      </c>
      <c r="P24" s="28">
        <f t="shared" si="2"/>
        <v>3990.7</v>
      </c>
      <c r="Q24" s="29">
        <f t="shared" si="3"/>
        <v>0.48561953706682054</v>
      </c>
      <c r="R24" s="29">
        <f t="shared" si="7"/>
        <v>7.4767857142858204E-2</v>
      </c>
      <c r="S24" s="29">
        <f t="shared" si="14"/>
        <v>0.12983718395269017</v>
      </c>
      <c r="T24" s="41">
        <f t="shared" si="8"/>
        <v>1.3285024154589386E-3</v>
      </c>
      <c r="U24" s="30"/>
      <c r="V24" s="31">
        <f t="shared" si="16"/>
        <v>5.3000000000000007</v>
      </c>
      <c r="W24" s="32">
        <f t="shared" si="16"/>
        <v>24.050000000000004</v>
      </c>
      <c r="X24" s="32">
        <f t="shared" si="10"/>
        <v>3.9500000000000028</v>
      </c>
      <c r="Y24" s="32">
        <f t="shared" si="11"/>
        <v>1.6500000000000021</v>
      </c>
      <c r="Z24" s="32">
        <f t="shared" si="4"/>
        <v>13.35</v>
      </c>
      <c r="AA24" s="33">
        <f t="shared" si="12"/>
        <v>41.057086614173308</v>
      </c>
      <c r="AB24" s="34">
        <f t="shared" si="13"/>
        <v>1166.4722222222235</v>
      </c>
      <c r="AC24" s="42">
        <f t="shared" si="15"/>
        <v>41.057086614173308</v>
      </c>
      <c r="AD24" s="35">
        <f t="shared" si="15"/>
        <v>1166.4722222222235</v>
      </c>
    </row>
    <row r="25" spans="1:30" x14ac:dyDescent="0.3">
      <c r="A25" s="46">
        <v>42349.61347222222</v>
      </c>
      <c r="B25" s="47">
        <v>6001</v>
      </c>
      <c r="C25" s="47">
        <v>100.017</v>
      </c>
      <c r="D25" s="48">
        <v>17.75</v>
      </c>
      <c r="E25" s="49">
        <v>38.450000000000003</v>
      </c>
      <c r="F25" s="50">
        <v>12.4</v>
      </c>
      <c r="G25" s="51">
        <v>13.5</v>
      </c>
      <c r="H25" s="52">
        <v>14.15</v>
      </c>
      <c r="I25" s="53">
        <v>24.1</v>
      </c>
      <c r="J25" s="54">
        <v>24.1</v>
      </c>
      <c r="L25" s="43">
        <v>100</v>
      </c>
      <c r="M25" s="28">
        <f t="shared" si="0"/>
        <v>575.71250000000055</v>
      </c>
      <c r="N25" s="29">
        <f t="shared" si="6"/>
        <v>0</v>
      </c>
      <c r="O25" s="28">
        <f t="shared" si="1"/>
        <v>518.1412500000007</v>
      </c>
      <c r="P25" s="28">
        <f t="shared" si="2"/>
        <v>4200.7</v>
      </c>
      <c r="Q25" s="29">
        <f t="shared" si="3"/>
        <v>0.48561953706682054</v>
      </c>
      <c r="R25" s="29">
        <f t="shared" si="7"/>
        <v>0</v>
      </c>
      <c r="S25" s="29">
        <f t="shared" si="14"/>
        <v>0.12334640655128924</v>
      </c>
      <c r="T25" s="41">
        <f t="shared" si="8"/>
        <v>1.3285024154589386E-3</v>
      </c>
      <c r="U25" s="36"/>
      <c r="V25" s="31">
        <f t="shared" si="16"/>
        <v>5.3000000000000007</v>
      </c>
      <c r="W25" s="32">
        <f t="shared" si="16"/>
        <v>24.050000000000004</v>
      </c>
      <c r="X25" s="32">
        <f t="shared" si="10"/>
        <v>3.9500000000000028</v>
      </c>
      <c r="Y25" s="32">
        <f t="shared" si="11"/>
        <v>1.6500000000000021</v>
      </c>
      <c r="Z25" s="32">
        <f t="shared" si="4"/>
        <v>13.35</v>
      </c>
      <c r="AA25" s="33">
        <f t="shared" si="12"/>
        <v>41.057086614173308</v>
      </c>
      <c r="AB25" s="34">
        <f t="shared" si="13"/>
        <v>1166.4722222222235</v>
      </c>
      <c r="AC25" s="42">
        <f t="shared" si="15"/>
        <v>41.057086614173308</v>
      </c>
      <c r="AD25" s="35">
        <f t="shared" si="15"/>
        <v>1166.4722222222235</v>
      </c>
    </row>
    <row r="26" spans="1:30" x14ac:dyDescent="0.3">
      <c r="A26" s="46">
        <v>42349.616944444453</v>
      </c>
      <c r="B26" s="47">
        <v>6301</v>
      </c>
      <c r="C26" s="47">
        <v>105.017</v>
      </c>
      <c r="D26" s="48">
        <v>17.75</v>
      </c>
      <c r="E26" s="49">
        <v>38.450000000000003</v>
      </c>
      <c r="F26" s="50">
        <v>12.4</v>
      </c>
      <c r="G26" s="51">
        <v>13.5</v>
      </c>
      <c r="H26" s="52">
        <v>14.15</v>
      </c>
      <c r="I26" s="53">
        <v>24.1</v>
      </c>
      <c r="J26" s="54">
        <v>24.1</v>
      </c>
      <c r="L26" s="43">
        <v>105</v>
      </c>
      <c r="M26" s="28">
        <f t="shared" si="0"/>
        <v>575.71250000000055</v>
      </c>
      <c r="N26" s="29">
        <f t="shared" si="6"/>
        <v>0</v>
      </c>
      <c r="O26" s="28">
        <f t="shared" si="1"/>
        <v>518.1412500000007</v>
      </c>
      <c r="P26" s="28">
        <f t="shared" si="2"/>
        <v>4410.7</v>
      </c>
      <c r="Q26" s="29">
        <f t="shared" si="3"/>
        <v>0.48561953706682054</v>
      </c>
      <c r="R26" s="29">
        <f t="shared" si="7"/>
        <v>0</v>
      </c>
      <c r="S26" s="29">
        <f t="shared" si="14"/>
        <v>0.11747370031967731</v>
      </c>
      <c r="T26" s="41">
        <f t="shared" si="8"/>
        <v>1.3285024154589386E-3</v>
      </c>
      <c r="U26" s="36"/>
      <c r="V26" s="31">
        <f t="shared" si="16"/>
        <v>5.3000000000000007</v>
      </c>
      <c r="W26" s="32">
        <f t="shared" si="16"/>
        <v>24.050000000000004</v>
      </c>
      <c r="X26" s="32">
        <f t="shared" si="10"/>
        <v>3.9500000000000028</v>
      </c>
      <c r="Y26" s="32">
        <f t="shared" si="11"/>
        <v>1.6500000000000021</v>
      </c>
      <c r="Z26" s="32">
        <f t="shared" si="4"/>
        <v>13.35</v>
      </c>
      <c r="AA26" s="33">
        <f t="shared" si="12"/>
        <v>41.057086614173308</v>
      </c>
      <c r="AB26" s="34">
        <f t="shared" si="13"/>
        <v>1166.4722222222235</v>
      </c>
      <c r="AC26" s="42">
        <f t="shared" si="15"/>
        <v>41.057086614173308</v>
      </c>
      <c r="AD26" s="35">
        <f t="shared" si="15"/>
        <v>1166.4722222222235</v>
      </c>
    </row>
    <row r="27" spans="1:30" x14ac:dyDescent="0.3">
      <c r="A27" s="46">
        <v>42349.620416666658</v>
      </c>
      <c r="B27" s="47">
        <v>6601</v>
      </c>
      <c r="C27" s="47">
        <v>110.017</v>
      </c>
      <c r="D27" s="48">
        <v>17.75</v>
      </c>
      <c r="E27" s="49">
        <v>38.450000000000003</v>
      </c>
      <c r="F27" s="50">
        <v>12.4</v>
      </c>
      <c r="G27" s="51">
        <v>13.5</v>
      </c>
      <c r="H27" s="52">
        <v>14.15</v>
      </c>
      <c r="I27" s="53">
        <v>24.1</v>
      </c>
      <c r="J27" s="54">
        <v>24.1</v>
      </c>
      <c r="L27" s="43">
        <v>110</v>
      </c>
      <c r="M27" s="28">
        <f t="shared" si="0"/>
        <v>575.71250000000055</v>
      </c>
      <c r="N27" s="29">
        <f t="shared" si="6"/>
        <v>0</v>
      </c>
      <c r="O27" s="28">
        <f t="shared" si="1"/>
        <v>518.1412500000007</v>
      </c>
      <c r="P27" s="28">
        <f t="shared" si="2"/>
        <v>4620.7</v>
      </c>
      <c r="Q27" s="29">
        <f t="shared" si="3"/>
        <v>0.48561953706682054</v>
      </c>
      <c r="R27" s="29">
        <f t="shared" si="7"/>
        <v>0</v>
      </c>
      <c r="S27" s="29">
        <f t="shared" si="14"/>
        <v>0.11213479559374136</v>
      </c>
      <c r="T27" s="41">
        <f t="shared" si="8"/>
        <v>1.3285024154589386E-3</v>
      </c>
      <c r="V27" s="31">
        <f t="shared" si="16"/>
        <v>5.3000000000000007</v>
      </c>
      <c r="W27" s="32">
        <f t="shared" si="16"/>
        <v>24.050000000000004</v>
      </c>
      <c r="X27" s="32">
        <f t="shared" si="10"/>
        <v>3.9500000000000028</v>
      </c>
      <c r="Y27" s="32">
        <f t="shared" si="11"/>
        <v>1.6500000000000021</v>
      </c>
      <c r="Z27" s="32">
        <f t="shared" si="4"/>
        <v>13.35</v>
      </c>
      <c r="AA27" s="33">
        <f t="shared" si="12"/>
        <v>41.057086614173308</v>
      </c>
      <c r="AB27" s="34">
        <f t="shared" si="13"/>
        <v>1166.4722222222235</v>
      </c>
      <c r="AC27" s="42">
        <f t="shared" si="15"/>
        <v>41.057086614173308</v>
      </c>
      <c r="AD27" s="35">
        <f t="shared" si="15"/>
        <v>1166.4722222222235</v>
      </c>
    </row>
    <row r="28" spans="1:30" x14ac:dyDescent="0.3">
      <c r="A28" s="46">
        <v>42349.623888888891</v>
      </c>
      <c r="B28" s="47">
        <v>6901</v>
      </c>
      <c r="C28" s="47">
        <v>115.017</v>
      </c>
      <c r="D28" s="48">
        <v>17.75</v>
      </c>
      <c r="E28" s="49">
        <v>38.450000000000003</v>
      </c>
      <c r="F28" s="50">
        <v>12.4</v>
      </c>
      <c r="G28" s="51">
        <v>13.5</v>
      </c>
      <c r="H28" s="52">
        <v>14.15</v>
      </c>
      <c r="I28" s="53">
        <v>24.1</v>
      </c>
      <c r="J28" s="54">
        <v>24.1</v>
      </c>
      <c r="L28" s="43">
        <v>115</v>
      </c>
      <c r="M28" s="28">
        <f t="shared" si="0"/>
        <v>575.71250000000055</v>
      </c>
      <c r="N28" s="29">
        <f t="shared" si="6"/>
        <v>0</v>
      </c>
      <c r="O28" s="28">
        <f t="shared" si="1"/>
        <v>518.1412500000007</v>
      </c>
      <c r="P28" s="28">
        <f t="shared" si="2"/>
        <v>4830.7</v>
      </c>
      <c r="Q28" s="29">
        <f t="shared" si="3"/>
        <v>0.48561953706682054</v>
      </c>
      <c r="R28" s="29">
        <f t="shared" si="7"/>
        <v>0</v>
      </c>
      <c r="S28" s="29">
        <f t="shared" si="14"/>
        <v>0.10726007617943584</v>
      </c>
      <c r="T28" s="41">
        <f t="shared" si="8"/>
        <v>1.3285024154589386E-3</v>
      </c>
      <c r="V28" s="31">
        <f t="shared" si="16"/>
        <v>5.3000000000000007</v>
      </c>
      <c r="W28" s="32">
        <f t="shared" si="16"/>
        <v>24.050000000000004</v>
      </c>
      <c r="X28" s="32">
        <f t="shared" si="10"/>
        <v>3.9500000000000028</v>
      </c>
      <c r="Y28" s="32">
        <f t="shared" si="11"/>
        <v>1.6500000000000021</v>
      </c>
      <c r="Z28" s="32">
        <f t="shared" si="4"/>
        <v>13.35</v>
      </c>
      <c r="AA28" s="33">
        <f t="shared" si="12"/>
        <v>41.057086614173308</v>
      </c>
      <c r="AB28" s="34">
        <f t="shared" si="13"/>
        <v>1166.4722222222235</v>
      </c>
      <c r="AC28" s="42">
        <f t="shared" si="15"/>
        <v>41.057086614173308</v>
      </c>
      <c r="AD28" s="35">
        <f t="shared" si="15"/>
        <v>1166.4722222222235</v>
      </c>
    </row>
    <row r="29" spans="1:30" ht="19.5" thickBot="1" x14ac:dyDescent="0.35">
      <c r="A29" s="46">
        <v>42349.62736111111</v>
      </c>
      <c r="B29" s="47">
        <v>7201</v>
      </c>
      <c r="C29" s="47">
        <v>120.017</v>
      </c>
      <c r="D29" s="48">
        <v>17.75</v>
      </c>
      <c r="E29" s="49">
        <v>38.450000000000003</v>
      </c>
      <c r="F29" s="50">
        <v>12.4</v>
      </c>
      <c r="G29" s="51">
        <v>13.5</v>
      </c>
      <c r="H29" s="52">
        <v>14.15</v>
      </c>
      <c r="I29" s="53">
        <v>24.1</v>
      </c>
      <c r="J29" s="54">
        <v>24.1</v>
      </c>
      <c r="L29" s="43">
        <v>120</v>
      </c>
      <c r="M29" s="28">
        <f t="shared" si="0"/>
        <v>575.71250000000055</v>
      </c>
      <c r="N29" s="29">
        <f t="shared" si="6"/>
        <v>0</v>
      </c>
      <c r="O29" s="28">
        <f t="shared" si="1"/>
        <v>518.1412500000007</v>
      </c>
      <c r="P29" s="28">
        <f t="shared" si="2"/>
        <v>5040.7</v>
      </c>
      <c r="Q29" s="29">
        <f t="shared" si="3"/>
        <v>0.48561953706682054</v>
      </c>
      <c r="R29" s="29">
        <f t="shared" si="7"/>
        <v>0</v>
      </c>
      <c r="S29" s="29">
        <f t="shared" si="14"/>
        <v>0.10279152697046059</v>
      </c>
      <c r="T29" s="41">
        <f t="shared" si="8"/>
        <v>1.3285024154589386E-3</v>
      </c>
      <c r="V29" s="31">
        <f t="shared" si="16"/>
        <v>5.3000000000000007</v>
      </c>
      <c r="W29" s="32">
        <f t="shared" si="16"/>
        <v>24.050000000000004</v>
      </c>
      <c r="X29" s="32">
        <f t="shared" si="10"/>
        <v>3.9500000000000028</v>
      </c>
      <c r="Y29" s="32">
        <f t="shared" si="11"/>
        <v>1.6500000000000021</v>
      </c>
      <c r="Z29" s="32">
        <f t="shared" si="4"/>
        <v>13.35</v>
      </c>
      <c r="AA29" s="33">
        <f t="shared" si="12"/>
        <v>41.057086614173308</v>
      </c>
      <c r="AB29" s="34">
        <f t="shared" si="13"/>
        <v>1166.4722222222235</v>
      </c>
      <c r="AC29" s="42">
        <f t="shared" si="15"/>
        <v>41.057086614173308</v>
      </c>
      <c r="AD29" s="35">
        <f t="shared" si="15"/>
        <v>1166.4722222222235</v>
      </c>
    </row>
    <row r="30" spans="1:30" ht="19.5" thickTop="1" x14ac:dyDescent="0.3">
      <c r="L30" s="110" t="s">
        <v>23</v>
      </c>
      <c r="M30" s="107">
        <f>AVERAGE(M6:M29)</f>
        <v>313.54039351851929</v>
      </c>
      <c r="N30" s="65">
        <f>AVERAGE(N6:N29)</f>
        <v>21.589218750000029</v>
      </c>
      <c r="O30" s="65">
        <f t="shared" ref="O30:S30" si="17">AVERAGE(O6:O29)</f>
        <v>282.1863541666674</v>
      </c>
      <c r="P30" s="65">
        <f t="shared" si="17"/>
        <v>2625.4666666666662</v>
      </c>
      <c r="Q30" s="65">
        <f>AVERAGE(Q6:Q29)</f>
        <v>0.39744948424188653</v>
      </c>
      <c r="R30" s="65">
        <f t="shared" si="17"/>
        <v>0.10279545364657507</v>
      </c>
      <c r="S30" s="65">
        <f t="shared" si="17"/>
        <v>9.6451278658811368E-2</v>
      </c>
      <c r="T30" s="66">
        <f>AVERAGE(T6:T29)</f>
        <v>7.8442401301192057E-4</v>
      </c>
      <c r="U30" s="101" t="s">
        <v>23</v>
      </c>
      <c r="V30" s="104">
        <f>AVERAGE(V6:V29)</f>
        <v>4.4604166666666671</v>
      </c>
      <c r="W30" s="65">
        <f>AVERAGE(W6:W29)</f>
        <v>19.452083333333338</v>
      </c>
      <c r="X30" s="65">
        <f>AVERAGE(X6:X29)</f>
        <v>2.9729166666666682</v>
      </c>
      <c r="Y30" s="65">
        <f t="shared" ref="Y30:Z30" si="18">AVERAGE(Y6:Y29)</f>
        <v>0.89861111111111347</v>
      </c>
      <c r="Z30" s="65">
        <f t="shared" si="18"/>
        <v>12.598611111111117</v>
      </c>
      <c r="AA30" s="65">
        <f>AVERAGE(AA6:AA29)</f>
        <v>-2.6816473559280851E-2</v>
      </c>
      <c r="AB30" s="65">
        <f t="shared" ref="AB30:AD30" si="19">AVERAGE(AB6:AB29)</f>
        <v>586.31198559670941</v>
      </c>
      <c r="AC30" s="65">
        <f t="shared" si="19"/>
        <v>14.839208690167906</v>
      </c>
      <c r="AD30" s="66">
        <f t="shared" si="19"/>
        <v>594.49447016461033</v>
      </c>
    </row>
    <row r="31" spans="1:30" x14ac:dyDescent="0.3">
      <c r="L31" s="111" t="s">
        <v>24</v>
      </c>
      <c r="M31" s="108">
        <f>MIN(M6:M29)</f>
        <v>5.815277777778685</v>
      </c>
      <c r="N31" s="29">
        <f>MIN(N6:N29)</f>
        <v>0</v>
      </c>
      <c r="O31" s="29">
        <f>MIN(O6:O29)</f>
        <v>5.2337500000008186</v>
      </c>
      <c r="P31" s="29">
        <f>MIN(P6:P29)</f>
        <v>210</v>
      </c>
      <c r="Q31" s="29">
        <f>MIN(Q6:Q29)</f>
        <v>4.6919762035441591E-2</v>
      </c>
      <c r="R31" s="29">
        <f t="shared" ref="R31:T31" si="20">MIN(R6:R29)</f>
        <v>0</v>
      </c>
      <c r="S31" s="29">
        <f t="shared" si="20"/>
        <v>2.4922619047622947E-2</v>
      </c>
      <c r="T31" s="68">
        <f t="shared" si="20"/>
        <v>1.3888888888891057E-4</v>
      </c>
      <c r="U31" s="102" t="s">
        <v>24</v>
      </c>
      <c r="V31" s="105">
        <f t="shared" ref="V31:AA31" si="21">MIN(V6:V29)</f>
        <v>0.85000000000000142</v>
      </c>
      <c r="W31" s="29">
        <f t="shared" si="21"/>
        <v>0.90000000000000036</v>
      </c>
      <c r="X31" s="29">
        <f t="shared" si="21"/>
        <v>0.60000000000000142</v>
      </c>
      <c r="Y31" s="29">
        <f t="shared" si="21"/>
        <v>1.6666666666669272E-2</v>
      </c>
      <c r="Z31" s="29">
        <f t="shared" si="21"/>
        <v>11.716666666666667</v>
      </c>
      <c r="AA31" s="29">
        <f t="shared" si="21"/>
        <v>-41.501304996271315</v>
      </c>
      <c r="AB31" s="29">
        <f t="shared" ref="AB31:AC31" si="22">MIN(AB6:AB29)</f>
        <v>-119.52160493826958</v>
      </c>
      <c r="AC31" s="29">
        <f t="shared" si="22"/>
        <v>0</v>
      </c>
      <c r="AD31" s="68">
        <f>MIN(AD6:AD29)</f>
        <v>0</v>
      </c>
    </row>
    <row r="32" spans="1:30" ht="19.5" thickBot="1" x14ac:dyDescent="0.35">
      <c r="L32" s="112" t="s">
        <v>25</v>
      </c>
      <c r="M32" s="109">
        <f t="shared" ref="M32:T32" si="23">MAX(M6:M29)</f>
        <v>575.71250000000055</v>
      </c>
      <c r="N32" s="70">
        <f t="shared" si="23"/>
        <v>57.571250000000639</v>
      </c>
      <c r="O32" s="70">
        <f t="shared" si="23"/>
        <v>518.1412500000007</v>
      </c>
      <c r="P32" s="70">
        <f t="shared" si="23"/>
        <v>5040.7</v>
      </c>
      <c r="Q32" s="70">
        <f t="shared" si="23"/>
        <v>0.51963636454251561</v>
      </c>
      <c r="R32" s="70">
        <f t="shared" si="23"/>
        <v>0.2741488095238126</v>
      </c>
      <c r="S32" s="70">
        <f t="shared" si="23"/>
        <v>0.13289602454571917</v>
      </c>
      <c r="T32" s="71">
        <f t="shared" si="23"/>
        <v>1.3285024154589386E-3</v>
      </c>
      <c r="U32" s="103" t="s">
        <v>25</v>
      </c>
      <c r="V32" s="106">
        <f t="shared" ref="V32:AC32" si="24">MAX(V6:V29)</f>
        <v>5.3000000000000007</v>
      </c>
      <c r="W32" s="70">
        <f t="shared" si="24"/>
        <v>25.300000000000004</v>
      </c>
      <c r="X32" s="70">
        <f t="shared" si="24"/>
        <v>3.9500000000000028</v>
      </c>
      <c r="Y32" s="70">
        <f t="shared" si="24"/>
        <v>1.6500000000000021</v>
      </c>
      <c r="Z32" s="70">
        <f t="shared" si="24"/>
        <v>13.35</v>
      </c>
      <c r="AA32" s="70">
        <f t="shared" si="24"/>
        <v>41.057086614173308</v>
      </c>
      <c r="AB32" s="70">
        <f t="shared" si="24"/>
        <v>1166.4722222222235</v>
      </c>
      <c r="AC32" s="70">
        <f t="shared" si="24"/>
        <v>41.057086614173308</v>
      </c>
      <c r="AD32" s="71">
        <f>MAX(AD6:AD29)</f>
        <v>1166.4722222222235</v>
      </c>
    </row>
    <row r="33" ht="19.5" thickTop="1" x14ac:dyDescent="0.3"/>
  </sheetData>
  <mergeCells count="6">
    <mergeCell ref="V3:Z3"/>
    <mergeCell ref="A1:J1"/>
    <mergeCell ref="A2:J2"/>
    <mergeCell ref="A3:A4"/>
    <mergeCell ref="B3:C3"/>
    <mergeCell ref="D3:J3"/>
  </mergeCells>
  <printOptions horizontalCentered="1"/>
  <pageMargins left="0.75" right="0.75" top="1" bottom="1" header="0.5" footer="0.5"/>
  <pageSetup paperSize="9" fitToHeight="0" orientation="portrait" r:id="rId1"/>
  <headerFooter>
    <oddHeader>&amp;C&amp;"Times New Roman,Bold"&amp;14&amp;K000000d10l10x20v0,15V15лI600</oddHead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3"/>
  <sheetViews>
    <sheetView topLeftCell="K4" zoomScale="85" zoomScaleNormal="85" workbookViewId="0">
      <selection activeCell="M30" sqref="M30:S30"/>
    </sheetView>
  </sheetViews>
  <sheetFormatPr defaultColWidth="11.42578125" defaultRowHeight="18.75" x14ac:dyDescent="0.3"/>
  <cols>
    <col min="1" max="1" width="27.140625" style="45" customWidth="1"/>
    <col min="2" max="2" width="8.5703125" style="45" customWidth="1"/>
    <col min="3" max="3" width="9" style="45" customWidth="1"/>
    <col min="4" max="4" width="8.28515625" style="45" customWidth="1"/>
    <col min="5" max="5" width="7.5703125" style="45" customWidth="1"/>
    <col min="6" max="6" width="7.42578125" style="45" customWidth="1"/>
    <col min="7" max="10" width="7.28515625" style="45" customWidth="1"/>
    <col min="11" max="11" width="23.28515625" style="45" customWidth="1"/>
    <col min="12" max="12" width="9.5703125" style="45" customWidth="1"/>
    <col min="13" max="13" width="13.140625" style="45" customWidth="1"/>
    <col min="14" max="14" width="12.5703125" style="45" customWidth="1"/>
    <col min="15" max="15" width="11.42578125" style="45"/>
    <col min="16" max="16" width="16.140625" style="45" customWidth="1"/>
    <col min="17" max="17" width="10.5703125" style="45" customWidth="1"/>
    <col min="18" max="18" width="9.85546875" style="45" customWidth="1"/>
    <col min="19" max="19" width="11.140625" style="45" customWidth="1"/>
    <col min="20" max="20" width="11" style="45" customWidth="1"/>
    <col min="21" max="21" width="10.5703125" style="45" customWidth="1"/>
    <col min="22" max="22" width="9.42578125" style="45" customWidth="1"/>
    <col min="23" max="24" width="11.42578125" style="45"/>
    <col min="25" max="25" width="10.28515625" style="45" customWidth="1"/>
    <col min="26" max="26" width="14.7109375" style="45" customWidth="1"/>
    <col min="27" max="27" width="12.7109375" style="45" customWidth="1"/>
    <col min="28" max="28" width="10.42578125" style="45" customWidth="1"/>
    <col min="29" max="16384" width="11.42578125" style="45"/>
  </cols>
  <sheetData>
    <row r="1" spans="1:30" ht="23.25" customHeight="1" thickBot="1" x14ac:dyDescent="0.35">
      <c r="A1" s="115" t="s">
        <v>56</v>
      </c>
      <c r="B1" s="116"/>
      <c r="C1" s="116"/>
      <c r="D1" s="116"/>
      <c r="E1" s="116"/>
      <c r="F1" s="116"/>
      <c r="G1" s="116"/>
      <c r="H1" s="116"/>
      <c r="I1" s="116"/>
      <c r="J1" s="117"/>
      <c r="L1" s="1" t="s">
        <v>30</v>
      </c>
      <c r="M1" s="2">
        <f>T30</f>
        <v>7.4005700659622922E-4</v>
      </c>
      <c r="O1" s="3" t="s">
        <v>0</v>
      </c>
      <c r="P1" s="4">
        <v>0.2</v>
      </c>
      <c r="Z1" s="3" t="s">
        <v>1</v>
      </c>
      <c r="AA1" s="4">
        <v>8</v>
      </c>
    </row>
    <row r="2" spans="1:30" ht="31.5" customHeight="1" thickBot="1" x14ac:dyDescent="0.4">
      <c r="A2" s="118" t="s">
        <v>46</v>
      </c>
      <c r="B2" s="116"/>
      <c r="C2" s="116"/>
      <c r="D2" s="116"/>
      <c r="E2" s="116"/>
      <c r="F2" s="116"/>
      <c r="G2" s="116"/>
      <c r="H2" s="116"/>
      <c r="I2" s="116"/>
      <c r="J2" s="117"/>
      <c r="L2" s="5" t="s">
        <v>2</v>
      </c>
      <c r="M2" s="6">
        <v>700</v>
      </c>
      <c r="O2" s="7" t="s">
        <v>3</v>
      </c>
      <c r="P2" s="8">
        <v>15</v>
      </c>
      <c r="Z2" s="7" t="s">
        <v>4</v>
      </c>
      <c r="AA2" s="9">
        <v>0.45</v>
      </c>
    </row>
    <row r="3" spans="1:30" ht="23.25" customHeight="1" thickBot="1" x14ac:dyDescent="0.35">
      <c r="A3" s="115" t="s">
        <v>5</v>
      </c>
      <c r="B3" s="120" t="s">
        <v>6</v>
      </c>
      <c r="C3" s="121"/>
      <c r="D3" s="122" t="s">
        <v>7</v>
      </c>
      <c r="E3" s="123"/>
      <c r="F3" s="123"/>
      <c r="G3" s="123"/>
      <c r="H3" s="123"/>
      <c r="I3" s="123"/>
      <c r="J3" s="121"/>
      <c r="V3" s="124" t="s">
        <v>8</v>
      </c>
      <c r="W3" s="125"/>
      <c r="X3" s="125"/>
      <c r="Y3" s="125"/>
      <c r="Z3" s="125"/>
    </row>
    <row r="4" spans="1:30" ht="128.25" customHeight="1" thickBot="1" x14ac:dyDescent="0.35">
      <c r="A4" s="119"/>
      <c r="B4" s="10" t="s">
        <v>9</v>
      </c>
      <c r="C4" s="10" t="s">
        <v>10</v>
      </c>
      <c r="D4" s="55" t="s">
        <v>35</v>
      </c>
      <c r="E4" s="56" t="s">
        <v>36</v>
      </c>
      <c r="F4" s="57" t="s">
        <v>37</v>
      </c>
      <c r="G4" s="58" t="s">
        <v>38</v>
      </c>
      <c r="H4" s="59" t="s">
        <v>39</v>
      </c>
      <c r="I4" s="60" t="s">
        <v>40</v>
      </c>
      <c r="J4" s="61" t="s">
        <v>41</v>
      </c>
      <c r="L4" s="11" t="s">
        <v>11</v>
      </c>
      <c r="M4" s="12" t="s">
        <v>12</v>
      </c>
      <c r="N4" s="12" t="s">
        <v>28</v>
      </c>
      <c r="O4" s="12" t="s">
        <v>29</v>
      </c>
      <c r="P4" s="12" t="s">
        <v>13</v>
      </c>
      <c r="Q4" s="12" t="s">
        <v>14</v>
      </c>
      <c r="R4" s="12" t="s">
        <v>31</v>
      </c>
      <c r="S4" s="13" t="s">
        <v>15</v>
      </c>
      <c r="T4" s="14" t="s">
        <v>32</v>
      </c>
      <c r="U4" s="15"/>
      <c r="V4" s="37" t="s">
        <v>26</v>
      </c>
      <c r="W4" s="38" t="s">
        <v>16</v>
      </c>
      <c r="X4" s="38" t="s">
        <v>17</v>
      </c>
      <c r="Y4" s="38" t="s">
        <v>18</v>
      </c>
      <c r="Z4" s="38" t="s">
        <v>27</v>
      </c>
      <c r="AA4" s="38" t="s">
        <v>19</v>
      </c>
      <c r="AB4" s="38" t="s">
        <v>20</v>
      </c>
      <c r="AC4" s="38" t="s">
        <v>21</v>
      </c>
      <c r="AD4" s="39" t="s">
        <v>22</v>
      </c>
    </row>
    <row r="5" spans="1:30" x14ac:dyDescent="0.3">
      <c r="A5" s="46">
        <v>42349.39471064815</v>
      </c>
      <c r="B5" s="47">
        <v>0</v>
      </c>
      <c r="C5" s="47">
        <v>0</v>
      </c>
      <c r="D5" s="48">
        <v>10.55</v>
      </c>
      <c r="E5" s="49">
        <v>11.1</v>
      </c>
      <c r="F5" s="50">
        <v>11</v>
      </c>
      <c r="G5" s="51">
        <v>11</v>
      </c>
      <c r="H5" s="52">
        <v>10.65</v>
      </c>
      <c r="I5" s="53">
        <v>13.1</v>
      </c>
      <c r="J5" s="54">
        <v>13.2</v>
      </c>
      <c r="L5" s="16">
        <v>0</v>
      </c>
      <c r="M5" s="17">
        <f t="shared" ref="M5:M29" si="0">4187*T5*(E5-D5)/$P$1</f>
        <v>0</v>
      </c>
      <c r="N5" s="18">
        <f>4.187*$P$2*(Z5-Z5)/$P$1</f>
        <v>0</v>
      </c>
      <c r="O5" s="17">
        <f t="shared" ref="O5:O29" si="1">4.187*$P$2*(Z5-$Z$5)/$P$1</f>
        <v>0</v>
      </c>
      <c r="P5" s="17">
        <f t="shared" ref="P5:P29" si="2">$M$2*B5/1000</f>
        <v>0</v>
      </c>
      <c r="Q5" s="18">
        <f t="shared" ref="Q5:Q29" si="3">4187*$M$1*(E5-D5)/($P$1*$M$2)</f>
        <v>1.2173144840286594E-2</v>
      </c>
      <c r="R5" s="19">
        <v>0</v>
      </c>
      <c r="S5" s="19">
        <v>0</v>
      </c>
      <c r="T5" s="20">
        <f>O5/(300*4.187*$P$2*(E5-D5))</f>
        <v>0</v>
      </c>
      <c r="U5" s="21"/>
      <c r="V5" s="22">
        <f>D5-D5</f>
        <v>0</v>
      </c>
      <c r="W5" s="23">
        <f>E5-E5</f>
        <v>0</v>
      </c>
      <c r="X5" s="23">
        <f>I5-I5</f>
        <v>0</v>
      </c>
      <c r="Y5" s="23">
        <f>Z5-Z5</f>
        <v>0</v>
      </c>
      <c r="Z5" s="23">
        <f t="shared" ref="Z5:Z29" si="4">(F5+G5+H5)/3</f>
        <v>10.883333333333333</v>
      </c>
      <c r="AA5" s="24">
        <f>($M$2*$AA$2-M5)/(D5-I5)</f>
        <v>-123.52941176470594</v>
      </c>
      <c r="AB5" s="25">
        <f>($AA$1*(D5-I5)+M5)/$AA$2</f>
        <v>-45.333333333333314</v>
      </c>
      <c r="AC5" s="40">
        <f t="shared" ref="AC5:AD20" si="5">IF(AA5&gt;0,AA5,0)</f>
        <v>0</v>
      </c>
      <c r="AD5" s="26">
        <f t="shared" si="5"/>
        <v>0</v>
      </c>
    </row>
    <row r="6" spans="1:30" x14ac:dyDescent="0.3">
      <c r="A6" s="46">
        <v>42349.398182870369</v>
      </c>
      <c r="B6" s="47">
        <v>300</v>
      </c>
      <c r="C6" s="47">
        <v>5</v>
      </c>
      <c r="D6" s="48">
        <v>10.7</v>
      </c>
      <c r="E6" s="49">
        <v>11.25</v>
      </c>
      <c r="F6" s="50">
        <v>11</v>
      </c>
      <c r="G6" s="51">
        <v>11</v>
      </c>
      <c r="H6" s="52">
        <v>10.65</v>
      </c>
      <c r="I6" s="53">
        <v>13.15</v>
      </c>
      <c r="J6" s="54">
        <v>13.3</v>
      </c>
      <c r="L6" s="27">
        <v>5</v>
      </c>
      <c r="M6" s="28">
        <f t="shared" si="0"/>
        <v>0</v>
      </c>
      <c r="N6" s="29">
        <f t="shared" ref="N6:N29" si="6">4.187*$P$2*(Z6-Z5)/$P$1</f>
        <v>0</v>
      </c>
      <c r="O6" s="28">
        <f t="shared" si="1"/>
        <v>0</v>
      </c>
      <c r="P6" s="28">
        <f t="shared" si="2"/>
        <v>210</v>
      </c>
      <c r="Q6" s="29">
        <f t="shared" si="3"/>
        <v>1.2173144840286634E-2</v>
      </c>
      <c r="R6" s="29">
        <f t="shared" ref="R6:R29" si="7">1000*N6/((B6-B5)*$M$2)</f>
        <v>0</v>
      </c>
      <c r="S6" s="29">
        <f>O6/P6</f>
        <v>0</v>
      </c>
      <c r="T6" s="41">
        <f t="shared" ref="T6:T29" si="8">O6/(300*4.187*$P$2*(E6-D6))</f>
        <v>0</v>
      </c>
      <c r="U6" s="30"/>
      <c r="V6" s="31">
        <f t="shared" ref="V6:W21" si="9">V5+(D6-D5)</f>
        <v>0.14999999999999858</v>
      </c>
      <c r="W6" s="32">
        <f t="shared" si="9"/>
        <v>0.15000000000000036</v>
      </c>
      <c r="X6" s="32">
        <f t="shared" ref="X6:X29" si="10">X5+(I6-I5)</f>
        <v>5.0000000000000711E-2</v>
      </c>
      <c r="Y6" s="32">
        <f t="shared" ref="Y6:Y29" si="11">Y5+(Z6-Z5)</f>
        <v>0</v>
      </c>
      <c r="Z6" s="32">
        <f t="shared" si="4"/>
        <v>10.883333333333333</v>
      </c>
      <c r="AA6" s="33">
        <f t="shared" ref="AA6:AA29" si="12">($M$2*$AA$2-M6)/(D6-I6)</f>
        <v>-128.57142857142853</v>
      </c>
      <c r="AB6" s="34">
        <f t="shared" ref="AB6:AB29" si="13">($AA$1*(D6-I6)+M6)/$AA$2</f>
        <v>-43.555555555555571</v>
      </c>
      <c r="AC6" s="42">
        <f t="shared" si="5"/>
        <v>0</v>
      </c>
      <c r="AD6" s="35">
        <f t="shared" si="5"/>
        <v>0</v>
      </c>
    </row>
    <row r="7" spans="1:30" x14ac:dyDescent="0.3">
      <c r="A7" s="46">
        <v>42349.401655092603</v>
      </c>
      <c r="B7" s="47">
        <v>600</v>
      </c>
      <c r="C7" s="47">
        <v>10</v>
      </c>
      <c r="D7" s="48">
        <v>11.1</v>
      </c>
      <c r="E7" s="49">
        <v>11.45</v>
      </c>
      <c r="F7" s="50">
        <v>11</v>
      </c>
      <c r="G7" s="51">
        <v>11</v>
      </c>
      <c r="H7" s="52">
        <v>10.65</v>
      </c>
      <c r="I7" s="53">
        <v>13.65</v>
      </c>
      <c r="J7" s="54">
        <v>13.75</v>
      </c>
      <c r="L7" s="27">
        <v>10</v>
      </c>
      <c r="M7" s="28">
        <f t="shared" si="0"/>
        <v>0</v>
      </c>
      <c r="N7" s="29">
        <f t="shared" si="6"/>
        <v>0</v>
      </c>
      <c r="O7" s="28">
        <f t="shared" si="1"/>
        <v>0</v>
      </c>
      <c r="P7" s="28">
        <f t="shared" si="2"/>
        <v>420</v>
      </c>
      <c r="Q7" s="29">
        <f t="shared" si="3"/>
        <v>7.7465467165460213E-3</v>
      </c>
      <c r="R7" s="29">
        <f t="shared" si="7"/>
        <v>0</v>
      </c>
      <c r="S7" s="29">
        <f t="shared" ref="S7:S29" si="14">O7/P7</f>
        <v>0</v>
      </c>
      <c r="T7" s="41">
        <f t="shared" si="8"/>
        <v>0</v>
      </c>
      <c r="U7" s="30"/>
      <c r="V7" s="31">
        <f t="shared" si="9"/>
        <v>0.54999999999999893</v>
      </c>
      <c r="W7" s="32">
        <f t="shared" si="9"/>
        <v>0.34999999999999964</v>
      </c>
      <c r="X7" s="32">
        <f t="shared" si="10"/>
        <v>0.55000000000000071</v>
      </c>
      <c r="Y7" s="32">
        <f t="shared" si="11"/>
        <v>0</v>
      </c>
      <c r="Z7" s="32">
        <f t="shared" si="4"/>
        <v>10.883333333333333</v>
      </c>
      <c r="AA7" s="33">
        <f t="shared" si="12"/>
        <v>-123.52941176470584</v>
      </c>
      <c r="AB7" s="34">
        <f t="shared" si="13"/>
        <v>-45.333333333333343</v>
      </c>
      <c r="AC7" s="42">
        <f t="shared" si="5"/>
        <v>0</v>
      </c>
      <c r="AD7" s="35">
        <f>IF(AB7&gt;0,AB7,0)</f>
        <v>0</v>
      </c>
    </row>
    <row r="8" spans="1:30" x14ac:dyDescent="0.3">
      <c r="A8" s="46">
        <v>42349.405127314807</v>
      </c>
      <c r="B8" s="47">
        <v>900</v>
      </c>
      <c r="C8" s="47">
        <v>15</v>
      </c>
      <c r="D8" s="48">
        <v>11.3</v>
      </c>
      <c r="E8" s="49">
        <v>11.65</v>
      </c>
      <c r="F8" s="50">
        <v>11</v>
      </c>
      <c r="G8" s="51">
        <v>11</v>
      </c>
      <c r="H8" s="52">
        <v>10.7</v>
      </c>
      <c r="I8" s="53">
        <v>14.15</v>
      </c>
      <c r="J8" s="54">
        <v>14.25</v>
      </c>
      <c r="L8" s="27">
        <v>15</v>
      </c>
      <c r="M8" s="28">
        <f t="shared" si="0"/>
        <v>5.815277777778066</v>
      </c>
      <c r="N8" s="29">
        <f t="shared" si="6"/>
        <v>5.2337500000002608</v>
      </c>
      <c r="O8" s="28">
        <f t="shared" si="1"/>
        <v>5.2337500000002608</v>
      </c>
      <c r="P8" s="28">
        <f t="shared" si="2"/>
        <v>630</v>
      </c>
      <c r="Q8" s="29">
        <f t="shared" si="3"/>
        <v>7.7465467165460213E-3</v>
      </c>
      <c r="R8" s="29">
        <f t="shared" si="7"/>
        <v>2.492261904762029E-2</v>
      </c>
      <c r="S8" s="29">
        <f t="shared" si="14"/>
        <v>8.3075396825400966E-3</v>
      </c>
      <c r="T8" s="41">
        <f t="shared" si="8"/>
        <v>7.9365079365083387E-4</v>
      </c>
      <c r="U8" s="30"/>
      <c r="V8" s="31">
        <f t="shared" si="9"/>
        <v>0.75</v>
      </c>
      <c r="W8" s="32">
        <f t="shared" si="9"/>
        <v>0.55000000000000071</v>
      </c>
      <c r="X8" s="32">
        <f t="shared" si="10"/>
        <v>1.0500000000000007</v>
      </c>
      <c r="Y8" s="32">
        <f t="shared" si="11"/>
        <v>1.6666666666667496E-2</v>
      </c>
      <c r="Z8" s="32">
        <f t="shared" si="4"/>
        <v>10.9</v>
      </c>
      <c r="AA8" s="33">
        <f t="shared" si="12"/>
        <v>-108.48586744639367</v>
      </c>
      <c r="AB8" s="34">
        <f t="shared" si="13"/>
        <v>-37.743827160493183</v>
      </c>
      <c r="AC8" s="42">
        <f t="shared" si="5"/>
        <v>0</v>
      </c>
      <c r="AD8" s="35">
        <f t="shared" si="5"/>
        <v>0</v>
      </c>
    </row>
    <row r="9" spans="1:30" x14ac:dyDescent="0.3">
      <c r="A9" s="46">
        <v>42349.408599537041</v>
      </c>
      <c r="B9" s="47">
        <v>1200</v>
      </c>
      <c r="C9" s="47">
        <v>20</v>
      </c>
      <c r="D9" s="48">
        <v>11.45</v>
      </c>
      <c r="E9" s="49">
        <v>13.05</v>
      </c>
      <c r="F9" s="50">
        <v>11.05</v>
      </c>
      <c r="G9" s="51">
        <v>11.05</v>
      </c>
      <c r="H9" s="52">
        <v>10.7</v>
      </c>
      <c r="I9" s="53">
        <v>14.5</v>
      </c>
      <c r="J9" s="54">
        <v>14.6</v>
      </c>
      <c r="L9" s="27">
        <v>20</v>
      </c>
      <c r="M9" s="28">
        <f t="shared" si="0"/>
        <v>17.445833333332956</v>
      </c>
      <c r="N9" s="29">
        <f t="shared" si="6"/>
        <v>10.467499999999404</v>
      </c>
      <c r="O9" s="28">
        <f t="shared" si="1"/>
        <v>15.701249999999666</v>
      </c>
      <c r="P9" s="28">
        <f t="shared" si="2"/>
        <v>840</v>
      </c>
      <c r="Q9" s="29">
        <f t="shared" si="3"/>
        <v>3.5412784989924735E-2</v>
      </c>
      <c r="R9" s="29">
        <f t="shared" si="7"/>
        <v>4.9845238095235257E-2</v>
      </c>
      <c r="S9" s="29">
        <f t="shared" si="14"/>
        <v>1.8691964285713888E-2</v>
      </c>
      <c r="T9" s="41">
        <f t="shared" si="8"/>
        <v>5.2083333333332162E-4</v>
      </c>
      <c r="U9" s="30"/>
      <c r="V9" s="31">
        <f t="shared" si="9"/>
        <v>0.89999999999999858</v>
      </c>
      <c r="W9" s="32">
        <f t="shared" si="9"/>
        <v>1.9500000000000011</v>
      </c>
      <c r="X9" s="32">
        <f t="shared" si="10"/>
        <v>1.4000000000000004</v>
      </c>
      <c r="Y9" s="32">
        <f t="shared" si="11"/>
        <v>4.9999999999998934E-2</v>
      </c>
      <c r="Z9" s="32">
        <f t="shared" si="4"/>
        <v>10.933333333333332</v>
      </c>
      <c r="AA9" s="33">
        <f t="shared" si="12"/>
        <v>-97.558743169398994</v>
      </c>
      <c r="AB9" s="34">
        <f t="shared" si="13"/>
        <v>-15.453703703704553</v>
      </c>
      <c r="AC9" s="42">
        <f t="shared" si="5"/>
        <v>0</v>
      </c>
      <c r="AD9" s="35">
        <f t="shared" si="5"/>
        <v>0</v>
      </c>
    </row>
    <row r="10" spans="1:30" x14ac:dyDescent="0.3">
      <c r="A10" s="46">
        <v>42349.41207175926</v>
      </c>
      <c r="B10" s="47">
        <v>1500</v>
      </c>
      <c r="C10" s="47">
        <v>25</v>
      </c>
      <c r="D10" s="48">
        <v>11.6</v>
      </c>
      <c r="E10" s="49">
        <v>16.45</v>
      </c>
      <c r="F10" s="50">
        <v>11.05</v>
      </c>
      <c r="G10" s="51">
        <v>11.05</v>
      </c>
      <c r="H10" s="52">
        <v>10.7</v>
      </c>
      <c r="I10" s="53">
        <v>14.5</v>
      </c>
      <c r="J10" s="54">
        <v>14.65</v>
      </c>
      <c r="L10" s="27">
        <v>25</v>
      </c>
      <c r="M10" s="28">
        <f t="shared" si="0"/>
        <v>17.445833333332956</v>
      </c>
      <c r="N10" s="29">
        <f t="shared" si="6"/>
        <v>0</v>
      </c>
      <c r="O10" s="28">
        <f t="shared" si="1"/>
        <v>15.701249999999666</v>
      </c>
      <c r="P10" s="28">
        <f t="shared" si="2"/>
        <v>1050</v>
      </c>
      <c r="Q10" s="29">
        <f t="shared" si="3"/>
        <v>0.10734500450070925</v>
      </c>
      <c r="R10" s="29">
        <f t="shared" si="7"/>
        <v>0</v>
      </c>
      <c r="S10" s="29">
        <f t="shared" si="14"/>
        <v>1.495357142857111E-2</v>
      </c>
      <c r="T10" s="41">
        <f t="shared" si="8"/>
        <v>1.7182130584192073E-4</v>
      </c>
      <c r="U10" s="30"/>
      <c r="V10" s="31">
        <f t="shared" si="9"/>
        <v>1.0499999999999989</v>
      </c>
      <c r="W10" s="32">
        <f t="shared" si="9"/>
        <v>5.35</v>
      </c>
      <c r="X10" s="32">
        <f t="shared" si="10"/>
        <v>1.4000000000000004</v>
      </c>
      <c r="Y10" s="32">
        <f t="shared" si="11"/>
        <v>4.9999999999998934E-2</v>
      </c>
      <c r="Z10" s="32">
        <f t="shared" si="4"/>
        <v>10.933333333333332</v>
      </c>
      <c r="AA10" s="33">
        <f t="shared" si="12"/>
        <v>-102.60488505747138</v>
      </c>
      <c r="AB10" s="34">
        <f t="shared" si="13"/>
        <v>-12.78703703703788</v>
      </c>
      <c r="AC10" s="42">
        <f t="shared" si="5"/>
        <v>0</v>
      </c>
      <c r="AD10" s="35">
        <f t="shared" si="5"/>
        <v>0</v>
      </c>
    </row>
    <row r="11" spans="1:30" x14ac:dyDescent="0.3">
      <c r="A11" s="46">
        <v>42349.415543981479</v>
      </c>
      <c r="B11" s="47">
        <v>1800</v>
      </c>
      <c r="C11" s="47">
        <v>30</v>
      </c>
      <c r="D11" s="48">
        <v>11.75</v>
      </c>
      <c r="E11" s="49">
        <v>20.149999999999999</v>
      </c>
      <c r="F11" s="50">
        <v>11.05</v>
      </c>
      <c r="G11" s="51">
        <v>11.05</v>
      </c>
      <c r="H11" s="52">
        <v>10.7</v>
      </c>
      <c r="I11" s="53">
        <v>14.7</v>
      </c>
      <c r="J11" s="54">
        <v>15.05</v>
      </c>
      <c r="L11" s="27">
        <v>30</v>
      </c>
      <c r="M11" s="28">
        <f t="shared" si="0"/>
        <v>17.445833333332956</v>
      </c>
      <c r="N11" s="29">
        <f t="shared" si="6"/>
        <v>0</v>
      </c>
      <c r="O11" s="28">
        <f t="shared" si="1"/>
        <v>15.701249999999666</v>
      </c>
      <c r="P11" s="28">
        <f t="shared" si="2"/>
        <v>1260</v>
      </c>
      <c r="Q11" s="29">
        <f t="shared" si="3"/>
        <v>0.18591712119710466</v>
      </c>
      <c r="R11" s="29">
        <f t="shared" si="7"/>
        <v>0</v>
      </c>
      <c r="S11" s="29">
        <f t="shared" si="14"/>
        <v>1.2461309523809258E-2</v>
      </c>
      <c r="T11" s="41">
        <f t="shared" si="8"/>
        <v>9.9206349206347092E-5</v>
      </c>
      <c r="U11" s="30"/>
      <c r="V11" s="31">
        <f t="shared" si="9"/>
        <v>1.1999999999999993</v>
      </c>
      <c r="W11" s="32">
        <f t="shared" si="9"/>
        <v>9.0499999999999989</v>
      </c>
      <c r="X11" s="32">
        <f t="shared" si="10"/>
        <v>1.5999999999999996</v>
      </c>
      <c r="Y11" s="32">
        <f t="shared" si="11"/>
        <v>4.9999999999998934E-2</v>
      </c>
      <c r="Z11" s="32">
        <f t="shared" si="4"/>
        <v>10.933333333333332</v>
      </c>
      <c r="AA11" s="33">
        <f t="shared" si="12"/>
        <v>-100.86581920903969</v>
      </c>
      <c r="AB11" s="34">
        <f t="shared" si="13"/>
        <v>-13.675925925926752</v>
      </c>
      <c r="AC11" s="42">
        <f t="shared" si="5"/>
        <v>0</v>
      </c>
      <c r="AD11" s="35">
        <f t="shared" si="5"/>
        <v>0</v>
      </c>
    </row>
    <row r="12" spans="1:30" x14ac:dyDescent="0.3">
      <c r="A12" s="46">
        <v>42349.419016203698</v>
      </c>
      <c r="B12" s="47">
        <v>2100</v>
      </c>
      <c r="C12" s="47">
        <v>35</v>
      </c>
      <c r="D12" s="48">
        <v>12.1</v>
      </c>
      <c r="E12" s="49">
        <v>23.25</v>
      </c>
      <c r="F12" s="50">
        <v>11.05</v>
      </c>
      <c r="G12" s="51">
        <v>11.05</v>
      </c>
      <c r="H12" s="52">
        <v>10.7</v>
      </c>
      <c r="I12" s="53">
        <v>15.05</v>
      </c>
      <c r="J12" s="54">
        <v>15.15</v>
      </c>
      <c r="L12" s="27">
        <v>35</v>
      </c>
      <c r="M12" s="28">
        <f t="shared" si="0"/>
        <v>17.44583333333296</v>
      </c>
      <c r="N12" s="29">
        <f t="shared" si="6"/>
        <v>0</v>
      </c>
      <c r="O12" s="28">
        <f t="shared" si="1"/>
        <v>15.701249999999666</v>
      </c>
      <c r="P12" s="28">
        <f t="shared" si="2"/>
        <v>1470</v>
      </c>
      <c r="Q12" s="29">
        <f t="shared" si="3"/>
        <v>0.24678284539853779</v>
      </c>
      <c r="R12" s="29">
        <f t="shared" si="7"/>
        <v>0</v>
      </c>
      <c r="S12" s="29">
        <f t="shared" si="14"/>
        <v>1.0681122448979365E-2</v>
      </c>
      <c r="T12" s="41">
        <f t="shared" si="8"/>
        <v>7.4738415545588826E-5</v>
      </c>
      <c r="U12" s="30"/>
      <c r="V12" s="31">
        <f t="shared" si="9"/>
        <v>1.5499999999999989</v>
      </c>
      <c r="W12" s="32">
        <f t="shared" si="9"/>
        <v>12.15</v>
      </c>
      <c r="X12" s="32">
        <f t="shared" si="10"/>
        <v>1.9500000000000011</v>
      </c>
      <c r="Y12" s="32">
        <f t="shared" si="11"/>
        <v>4.9999999999998934E-2</v>
      </c>
      <c r="Z12" s="32">
        <f t="shared" si="4"/>
        <v>10.933333333333332</v>
      </c>
      <c r="AA12" s="33">
        <f t="shared" si="12"/>
        <v>-100.86581920903963</v>
      </c>
      <c r="AB12" s="34">
        <f t="shared" si="13"/>
        <v>-13.675925925926775</v>
      </c>
      <c r="AC12" s="42">
        <f t="shared" si="5"/>
        <v>0</v>
      </c>
      <c r="AD12" s="35">
        <f t="shared" si="5"/>
        <v>0</v>
      </c>
    </row>
    <row r="13" spans="1:30" x14ac:dyDescent="0.3">
      <c r="A13" s="46">
        <v>42349.422488425917</v>
      </c>
      <c r="B13" s="47">
        <v>2400</v>
      </c>
      <c r="C13" s="47">
        <v>40</v>
      </c>
      <c r="D13" s="48">
        <v>12.25</v>
      </c>
      <c r="E13" s="49">
        <v>25.05</v>
      </c>
      <c r="F13" s="50">
        <v>11.05</v>
      </c>
      <c r="G13" s="51">
        <v>11.05</v>
      </c>
      <c r="H13" s="52">
        <v>10.75</v>
      </c>
      <c r="I13" s="53">
        <v>15.25</v>
      </c>
      <c r="J13" s="54">
        <v>15.35</v>
      </c>
      <c r="L13" s="27">
        <v>40</v>
      </c>
      <c r="M13" s="28">
        <f t="shared" si="0"/>
        <v>23.261111111111642</v>
      </c>
      <c r="N13" s="29">
        <f t="shared" si="6"/>
        <v>5.2337500000008186</v>
      </c>
      <c r="O13" s="28">
        <f t="shared" si="1"/>
        <v>20.935000000000485</v>
      </c>
      <c r="P13" s="28">
        <f t="shared" si="2"/>
        <v>1680</v>
      </c>
      <c r="Q13" s="29">
        <f t="shared" si="3"/>
        <v>0.28330227991939766</v>
      </c>
      <c r="R13" s="29">
        <f t="shared" si="7"/>
        <v>2.4922619047622944E-2</v>
      </c>
      <c r="S13" s="29">
        <f t="shared" si="14"/>
        <v>1.2461309523809814E-2</v>
      </c>
      <c r="T13" s="41">
        <f t="shared" si="8"/>
        <v>8.6805555555557538E-5</v>
      </c>
      <c r="U13" s="30"/>
      <c r="V13" s="31">
        <f t="shared" si="9"/>
        <v>1.6999999999999993</v>
      </c>
      <c r="W13" s="32">
        <f t="shared" si="9"/>
        <v>13.950000000000001</v>
      </c>
      <c r="X13" s="32">
        <f t="shared" si="10"/>
        <v>2.1500000000000004</v>
      </c>
      <c r="Y13" s="32">
        <f t="shared" si="11"/>
        <v>6.6666666666668206E-2</v>
      </c>
      <c r="Z13" s="32">
        <f t="shared" si="4"/>
        <v>10.950000000000001</v>
      </c>
      <c r="AA13" s="33">
        <f t="shared" si="12"/>
        <v>-97.246296296296123</v>
      </c>
      <c r="AB13" s="34">
        <f t="shared" si="13"/>
        <v>-1.6419753086407951</v>
      </c>
      <c r="AC13" s="42">
        <f t="shared" si="5"/>
        <v>0</v>
      </c>
      <c r="AD13" s="35">
        <f t="shared" si="5"/>
        <v>0</v>
      </c>
    </row>
    <row r="14" spans="1:30" x14ac:dyDescent="0.3">
      <c r="A14" s="46">
        <v>42349.42596064815</v>
      </c>
      <c r="B14" s="47">
        <v>2700</v>
      </c>
      <c r="C14" s="47">
        <v>45</v>
      </c>
      <c r="D14" s="48">
        <v>12.5</v>
      </c>
      <c r="E14" s="49">
        <v>24.3</v>
      </c>
      <c r="F14" s="50">
        <v>11.05</v>
      </c>
      <c r="G14" s="51">
        <v>11.05</v>
      </c>
      <c r="H14" s="52">
        <v>11</v>
      </c>
      <c r="I14" s="53">
        <v>15.4</v>
      </c>
      <c r="J14" s="54">
        <v>15.55</v>
      </c>
      <c r="L14" s="27">
        <v>45</v>
      </c>
      <c r="M14" s="28">
        <f t="shared" si="0"/>
        <v>52.337500000000112</v>
      </c>
      <c r="N14" s="29">
        <f t="shared" si="6"/>
        <v>26.16874999999963</v>
      </c>
      <c r="O14" s="28">
        <f t="shared" si="1"/>
        <v>47.103750000000112</v>
      </c>
      <c r="P14" s="28">
        <f t="shared" si="2"/>
        <v>1890</v>
      </c>
      <c r="Q14" s="29">
        <f t="shared" si="3"/>
        <v>0.26116928930069466</v>
      </c>
      <c r="R14" s="29">
        <f t="shared" si="7"/>
        <v>0.12461309523809347</v>
      </c>
      <c r="S14" s="29">
        <f t="shared" si="14"/>
        <v>2.4922619047619107E-2</v>
      </c>
      <c r="T14" s="41">
        <f t="shared" si="8"/>
        <v>2.1186440677966144E-4</v>
      </c>
      <c r="U14" s="30"/>
      <c r="V14" s="31">
        <f t="shared" si="9"/>
        <v>1.9499999999999993</v>
      </c>
      <c r="W14" s="32">
        <f t="shared" si="9"/>
        <v>13.200000000000001</v>
      </c>
      <c r="X14" s="32">
        <f t="shared" si="10"/>
        <v>2.3000000000000007</v>
      </c>
      <c r="Y14" s="32">
        <f t="shared" si="11"/>
        <v>0.15000000000000036</v>
      </c>
      <c r="Z14" s="32">
        <f t="shared" si="4"/>
        <v>11.033333333333333</v>
      </c>
      <c r="AA14" s="33">
        <f t="shared" si="12"/>
        <v>-90.573275862068925</v>
      </c>
      <c r="AB14" s="34">
        <f t="shared" si="13"/>
        <v>64.750000000000242</v>
      </c>
      <c r="AC14" s="42">
        <f t="shared" si="5"/>
        <v>0</v>
      </c>
      <c r="AD14" s="35">
        <f t="shared" si="5"/>
        <v>64.750000000000242</v>
      </c>
    </row>
    <row r="15" spans="1:30" x14ac:dyDescent="0.3">
      <c r="A15" s="46">
        <v>42349.429432870369</v>
      </c>
      <c r="B15" s="47">
        <v>3000</v>
      </c>
      <c r="C15" s="47">
        <v>50</v>
      </c>
      <c r="D15" s="48">
        <v>12.7</v>
      </c>
      <c r="E15" s="49">
        <v>23.15</v>
      </c>
      <c r="F15" s="50">
        <v>11.05</v>
      </c>
      <c r="G15" s="51">
        <v>11.1</v>
      </c>
      <c r="H15" s="52">
        <v>10.75</v>
      </c>
      <c r="I15" s="53">
        <v>15.6</v>
      </c>
      <c r="J15" s="54">
        <v>15.7</v>
      </c>
      <c r="L15" s="27">
        <v>50</v>
      </c>
      <c r="M15" s="28">
        <f t="shared" si="0"/>
        <v>29.076388888889088</v>
      </c>
      <c r="N15" s="29">
        <f t="shared" si="6"/>
        <v>-20.934999999999924</v>
      </c>
      <c r="O15" s="28">
        <f t="shared" si="1"/>
        <v>26.168750000000188</v>
      </c>
      <c r="P15" s="28">
        <f t="shared" si="2"/>
        <v>2100</v>
      </c>
      <c r="Q15" s="29">
        <f t="shared" si="3"/>
        <v>0.23128975196544568</v>
      </c>
      <c r="R15" s="29">
        <f t="shared" si="7"/>
        <v>-9.969047619047583E-2</v>
      </c>
      <c r="S15" s="29">
        <f t="shared" si="14"/>
        <v>1.2461309523809612E-2</v>
      </c>
      <c r="T15" s="41">
        <f t="shared" si="8"/>
        <v>1.3290802764487068E-4</v>
      </c>
      <c r="U15" s="30"/>
      <c r="V15" s="31">
        <f t="shared" si="9"/>
        <v>2.1499999999999986</v>
      </c>
      <c r="W15" s="32">
        <f t="shared" si="9"/>
        <v>12.049999999999999</v>
      </c>
      <c r="X15" s="32">
        <f t="shared" si="10"/>
        <v>2.5</v>
      </c>
      <c r="Y15" s="32">
        <f t="shared" si="11"/>
        <v>8.3333333333333925E-2</v>
      </c>
      <c r="Z15" s="32">
        <f t="shared" si="4"/>
        <v>10.966666666666667</v>
      </c>
      <c r="AA15" s="33">
        <f t="shared" si="12"/>
        <v>-98.594348659003757</v>
      </c>
      <c r="AB15" s="34">
        <f t="shared" si="13"/>
        <v>13.058641975309078</v>
      </c>
      <c r="AC15" s="42">
        <f t="shared" si="5"/>
        <v>0</v>
      </c>
      <c r="AD15" s="35">
        <f t="shared" si="5"/>
        <v>13.058641975309078</v>
      </c>
    </row>
    <row r="16" spans="1:30" x14ac:dyDescent="0.3">
      <c r="A16" s="46">
        <v>42349.432905092603</v>
      </c>
      <c r="B16" s="47">
        <v>3300</v>
      </c>
      <c r="C16" s="47">
        <v>55</v>
      </c>
      <c r="D16" s="48">
        <v>13.1</v>
      </c>
      <c r="E16" s="49">
        <v>22.15</v>
      </c>
      <c r="F16" s="50">
        <v>11.05</v>
      </c>
      <c r="G16" s="51">
        <v>11.1</v>
      </c>
      <c r="H16" s="52">
        <v>11</v>
      </c>
      <c r="I16" s="53">
        <v>15.7</v>
      </c>
      <c r="J16" s="54">
        <v>16</v>
      </c>
      <c r="L16" s="27">
        <v>55</v>
      </c>
      <c r="M16" s="28">
        <f t="shared" si="0"/>
        <v>58.152777777777565</v>
      </c>
      <c r="N16" s="29">
        <f t="shared" si="6"/>
        <v>26.16874999999963</v>
      </c>
      <c r="O16" s="28">
        <f t="shared" si="1"/>
        <v>52.337499999999814</v>
      </c>
      <c r="P16" s="28">
        <f t="shared" si="2"/>
        <v>2310</v>
      </c>
      <c r="Q16" s="29">
        <f t="shared" si="3"/>
        <v>0.20030356509926159</v>
      </c>
      <c r="R16" s="29">
        <f t="shared" si="7"/>
        <v>0.12461309523809347</v>
      </c>
      <c r="S16" s="29">
        <f t="shared" si="14"/>
        <v>2.2656926406926327E-2</v>
      </c>
      <c r="T16" s="41">
        <f t="shared" si="8"/>
        <v>3.0693677102516771E-4</v>
      </c>
      <c r="U16" s="30"/>
      <c r="V16" s="31">
        <f t="shared" si="9"/>
        <v>2.5499999999999989</v>
      </c>
      <c r="W16" s="32">
        <f t="shared" si="9"/>
        <v>11.049999999999999</v>
      </c>
      <c r="X16" s="32">
        <f t="shared" si="10"/>
        <v>2.5999999999999996</v>
      </c>
      <c r="Y16" s="32">
        <f t="shared" si="11"/>
        <v>0.16666666666666607</v>
      </c>
      <c r="Z16" s="32">
        <f t="shared" si="4"/>
        <v>11.049999999999999</v>
      </c>
      <c r="AA16" s="33">
        <f t="shared" si="12"/>
        <v>-98.787393162393272</v>
      </c>
      <c r="AB16" s="34">
        <f t="shared" si="13"/>
        <v>83.006172839505709</v>
      </c>
      <c r="AC16" s="42">
        <f t="shared" si="5"/>
        <v>0</v>
      </c>
      <c r="AD16" s="35">
        <f t="shared" si="5"/>
        <v>83.006172839505709</v>
      </c>
    </row>
    <row r="17" spans="1:30" x14ac:dyDescent="0.3">
      <c r="A17" s="46">
        <v>42349.436377314807</v>
      </c>
      <c r="B17" s="47">
        <v>3600</v>
      </c>
      <c r="C17" s="47">
        <v>60</v>
      </c>
      <c r="D17" s="48">
        <v>13.25</v>
      </c>
      <c r="E17" s="49">
        <v>21.3</v>
      </c>
      <c r="F17" s="50">
        <v>11.05</v>
      </c>
      <c r="G17" s="51">
        <v>11.1</v>
      </c>
      <c r="H17" s="52">
        <v>11</v>
      </c>
      <c r="I17" s="53">
        <v>16.100000000000001</v>
      </c>
      <c r="J17" s="54">
        <v>16.2</v>
      </c>
      <c r="L17" s="27">
        <v>60</v>
      </c>
      <c r="M17" s="28">
        <f t="shared" si="0"/>
        <v>58.152777777777565</v>
      </c>
      <c r="N17" s="29">
        <f t="shared" si="6"/>
        <v>0</v>
      </c>
      <c r="O17" s="28">
        <f t="shared" si="1"/>
        <v>52.337499999999814</v>
      </c>
      <c r="P17" s="28">
        <f t="shared" si="2"/>
        <v>2520</v>
      </c>
      <c r="Q17" s="29">
        <f t="shared" si="3"/>
        <v>0.1781705744805587</v>
      </c>
      <c r="R17" s="29">
        <f t="shared" si="7"/>
        <v>0</v>
      </c>
      <c r="S17" s="29">
        <f t="shared" si="14"/>
        <v>2.0768849206349131E-2</v>
      </c>
      <c r="T17" s="41">
        <f t="shared" si="8"/>
        <v>3.4506556245686551E-4</v>
      </c>
      <c r="U17" s="30"/>
      <c r="V17" s="31">
        <f t="shared" si="9"/>
        <v>2.6999999999999993</v>
      </c>
      <c r="W17" s="32">
        <f t="shared" si="9"/>
        <v>10.200000000000001</v>
      </c>
      <c r="X17" s="32">
        <f t="shared" si="10"/>
        <v>3.0000000000000018</v>
      </c>
      <c r="Y17" s="32">
        <f t="shared" si="11"/>
        <v>0.16666666666666607</v>
      </c>
      <c r="Z17" s="32">
        <f t="shared" si="4"/>
        <v>11.049999999999999</v>
      </c>
      <c r="AA17" s="33">
        <f t="shared" si="12"/>
        <v>-90.121832358674496</v>
      </c>
      <c r="AB17" s="34">
        <f t="shared" si="13"/>
        <v>78.561728395061223</v>
      </c>
      <c r="AC17" s="42">
        <f>IF(AA17&gt;0,AA17,0)</f>
        <v>0</v>
      </c>
      <c r="AD17" s="35">
        <f t="shared" si="5"/>
        <v>78.561728395061223</v>
      </c>
    </row>
    <row r="18" spans="1:30" x14ac:dyDescent="0.3">
      <c r="A18" s="46">
        <v>42349.439849537041</v>
      </c>
      <c r="B18" s="47">
        <v>3900</v>
      </c>
      <c r="C18" s="47">
        <v>65</v>
      </c>
      <c r="D18" s="48">
        <v>13.45</v>
      </c>
      <c r="E18" s="49">
        <v>20.5</v>
      </c>
      <c r="F18" s="50">
        <v>11.05</v>
      </c>
      <c r="G18" s="51">
        <v>11.1</v>
      </c>
      <c r="H18" s="52">
        <v>11</v>
      </c>
      <c r="I18" s="53">
        <v>16.3</v>
      </c>
      <c r="J18" s="54">
        <v>16.45</v>
      </c>
      <c r="L18" s="27">
        <v>65</v>
      </c>
      <c r="M18" s="28">
        <f t="shared" si="0"/>
        <v>58.152777777777558</v>
      </c>
      <c r="N18" s="29">
        <f t="shared" si="6"/>
        <v>0</v>
      </c>
      <c r="O18" s="28">
        <f t="shared" si="1"/>
        <v>52.337499999999814</v>
      </c>
      <c r="P18" s="28">
        <f t="shared" si="2"/>
        <v>2730</v>
      </c>
      <c r="Q18" s="29">
        <f t="shared" si="3"/>
        <v>0.15603758386185573</v>
      </c>
      <c r="R18" s="29">
        <f t="shared" si="7"/>
        <v>0</v>
      </c>
      <c r="S18" s="29">
        <f t="shared" si="14"/>
        <v>1.9171245421245355E-2</v>
      </c>
      <c r="T18" s="41">
        <f t="shared" si="8"/>
        <v>3.940110323089031E-4</v>
      </c>
      <c r="U18" s="30"/>
      <c r="V18" s="31">
        <f t="shared" si="9"/>
        <v>2.8999999999999986</v>
      </c>
      <c r="W18" s="32">
        <f t="shared" si="9"/>
        <v>9.4</v>
      </c>
      <c r="X18" s="32">
        <f t="shared" si="10"/>
        <v>3.2000000000000011</v>
      </c>
      <c r="Y18" s="32">
        <f t="shared" si="11"/>
        <v>0.16666666666666607</v>
      </c>
      <c r="Z18" s="32">
        <f t="shared" si="4"/>
        <v>11.049999999999999</v>
      </c>
      <c r="AA18" s="33">
        <f t="shared" si="12"/>
        <v>-90.121832358674496</v>
      </c>
      <c r="AB18" s="34">
        <f t="shared" si="13"/>
        <v>78.561728395061209</v>
      </c>
      <c r="AC18" s="42">
        <f t="shared" ref="AC18:AD29" si="15">IF(AA18&gt;0,AA18,0)</f>
        <v>0</v>
      </c>
      <c r="AD18" s="35">
        <f t="shared" si="5"/>
        <v>78.561728395061209</v>
      </c>
    </row>
    <row r="19" spans="1:30" x14ac:dyDescent="0.3">
      <c r="A19" s="46">
        <v>42349.44332175926</v>
      </c>
      <c r="B19" s="47">
        <v>4200</v>
      </c>
      <c r="C19" s="47">
        <v>70</v>
      </c>
      <c r="D19" s="48">
        <v>13.6</v>
      </c>
      <c r="E19" s="49">
        <v>20.05</v>
      </c>
      <c r="F19" s="50">
        <v>11.05</v>
      </c>
      <c r="G19" s="51">
        <v>11.1</v>
      </c>
      <c r="H19" s="52">
        <v>11</v>
      </c>
      <c r="I19" s="53">
        <v>16.45</v>
      </c>
      <c r="J19" s="54">
        <v>16.600000000000001</v>
      </c>
      <c r="L19" s="27">
        <v>70</v>
      </c>
      <c r="M19" s="28">
        <f t="shared" si="0"/>
        <v>58.152777777777558</v>
      </c>
      <c r="N19" s="29">
        <f t="shared" si="6"/>
        <v>0</v>
      </c>
      <c r="O19" s="28">
        <f t="shared" si="1"/>
        <v>52.337499999999814</v>
      </c>
      <c r="P19" s="28">
        <f t="shared" si="2"/>
        <v>2940</v>
      </c>
      <c r="Q19" s="29">
        <f t="shared" si="3"/>
        <v>0.142757789490634</v>
      </c>
      <c r="R19" s="29">
        <f t="shared" si="7"/>
        <v>0</v>
      </c>
      <c r="S19" s="29">
        <f t="shared" si="14"/>
        <v>1.7801870748299257E-2</v>
      </c>
      <c r="T19" s="41">
        <f t="shared" si="8"/>
        <v>4.306632213608941E-4</v>
      </c>
      <c r="U19" s="30"/>
      <c r="V19" s="31">
        <f t="shared" si="9"/>
        <v>3.0499999999999989</v>
      </c>
      <c r="W19" s="32">
        <f t="shared" si="9"/>
        <v>8.9500000000000011</v>
      </c>
      <c r="X19" s="32">
        <f t="shared" si="10"/>
        <v>3.3499999999999996</v>
      </c>
      <c r="Y19" s="32">
        <f t="shared" si="11"/>
        <v>0.16666666666666607</v>
      </c>
      <c r="Z19" s="32">
        <f t="shared" si="4"/>
        <v>11.049999999999999</v>
      </c>
      <c r="AA19" s="33">
        <f t="shared" si="12"/>
        <v>-90.121832358674553</v>
      </c>
      <c r="AB19" s="34">
        <f t="shared" si="13"/>
        <v>78.561728395061252</v>
      </c>
      <c r="AC19" s="42">
        <f t="shared" si="15"/>
        <v>0</v>
      </c>
      <c r="AD19" s="35">
        <f t="shared" si="5"/>
        <v>78.561728395061252</v>
      </c>
    </row>
    <row r="20" spans="1:30" x14ac:dyDescent="0.3">
      <c r="A20" s="46">
        <v>42349.446793981479</v>
      </c>
      <c r="B20" s="47">
        <v>4500</v>
      </c>
      <c r="C20" s="47">
        <v>75</v>
      </c>
      <c r="D20" s="48">
        <v>13.75</v>
      </c>
      <c r="E20" s="49">
        <v>19.45</v>
      </c>
      <c r="F20" s="50">
        <v>11.1</v>
      </c>
      <c r="G20" s="51">
        <v>11.15</v>
      </c>
      <c r="H20" s="52">
        <v>11.05</v>
      </c>
      <c r="I20" s="53">
        <v>16.649999999999999</v>
      </c>
      <c r="J20" s="54">
        <v>17</v>
      </c>
      <c r="L20" s="27">
        <v>75</v>
      </c>
      <c r="M20" s="28">
        <f t="shared" si="0"/>
        <v>75.59861111111114</v>
      </c>
      <c r="N20" s="29">
        <f t="shared" si="6"/>
        <v>15.701250000000224</v>
      </c>
      <c r="O20" s="28">
        <f t="shared" si="1"/>
        <v>68.038750000000036</v>
      </c>
      <c r="P20" s="28">
        <f t="shared" si="2"/>
        <v>3150</v>
      </c>
      <c r="Q20" s="29">
        <f t="shared" si="3"/>
        <v>0.12615804652660673</v>
      </c>
      <c r="R20" s="29">
        <f t="shared" si="7"/>
        <v>7.4767857142858204E-2</v>
      </c>
      <c r="S20" s="29">
        <f t="shared" si="14"/>
        <v>2.1599603174603185E-2</v>
      </c>
      <c r="T20" s="41">
        <f t="shared" si="8"/>
        <v>6.3352826510721283E-4</v>
      </c>
      <c r="U20" s="30"/>
      <c r="V20" s="31">
        <f t="shared" si="9"/>
        <v>3.1999999999999993</v>
      </c>
      <c r="W20" s="32">
        <f t="shared" si="9"/>
        <v>8.35</v>
      </c>
      <c r="X20" s="32">
        <f t="shared" si="10"/>
        <v>3.5499999999999989</v>
      </c>
      <c r="Y20" s="32">
        <f t="shared" si="11"/>
        <v>0.21666666666666679</v>
      </c>
      <c r="Z20" s="32">
        <f t="shared" si="4"/>
        <v>11.1</v>
      </c>
      <c r="AA20" s="33">
        <f t="shared" si="12"/>
        <v>-82.552203065134123</v>
      </c>
      <c r="AB20" s="34">
        <f t="shared" si="13"/>
        <v>116.44135802469144</v>
      </c>
      <c r="AC20" s="42">
        <f t="shared" si="15"/>
        <v>0</v>
      </c>
      <c r="AD20" s="35">
        <f t="shared" si="5"/>
        <v>116.44135802469144</v>
      </c>
    </row>
    <row r="21" spans="1:30" x14ac:dyDescent="0.3">
      <c r="A21" s="46">
        <v>42349.450266203698</v>
      </c>
      <c r="B21" s="47">
        <v>4800</v>
      </c>
      <c r="C21" s="47">
        <v>80</v>
      </c>
      <c r="D21" s="48">
        <v>14.15</v>
      </c>
      <c r="E21" s="49">
        <v>19.100000000000001</v>
      </c>
      <c r="F21" s="50">
        <v>11.1</v>
      </c>
      <c r="G21" s="51">
        <v>11.15</v>
      </c>
      <c r="H21" s="52">
        <v>11.05</v>
      </c>
      <c r="I21" s="53">
        <v>16.7</v>
      </c>
      <c r="J21" s="54">
        <v>17</v>
      </c>
      <c r="L21" s="27">
        <v>80</v>
      </c>
      <c r="M21" s="28">
        <f t="shared" si="0"/>
        <v>75.598611111111126</v>
      </c>
      <c r="N21" s="29">
        <f t="shared" si="6"/>
        <v>0</v>
      </c>
      <c r="O21" s="28">
        <f t="shared" si="1"/>
        <v>68.038750000000036</v>
      </c>
      <c r="P21" s="28">
        <f t="shared" si="2"/>
        <v>3360</v>
      </c>
      <c r="Q21" s="29">
        <f t="shared" si="3"/>
        <v>0.10955830356257958</v>
      </c>
      <c r="R21" s="29">
        <f t="shared" si="7"/>
        <v>0</v>
      </c>
      <c r="S21" s="29">
        <f t="shared" si="14"/>
        <v>2.0249627976190485E-2</v>
      </c>
      <c r="T21" s="41">
        <f t="shared" si="8"/>
        <v>7.2951739618406293E-4</v>
      </c>
      <c r="U21" s="30"/>
      <c r="V21" s="31">
        <f t="shared" si="9"/>
        <v>3.5999999999999996</v>
      </c>
      <c r="W21" s="32">
        <f t="shared" si="9"/>
        <v>8.0000000000000018</v>
      </c>
      <c r="X21" s="32">
        <f t="shared" si="10"/>
        <v>3.5999999999999996</v>
      </c>
      <c r="Y21" s="32">
        <f t="shared" si="11"/>
        <v>0.21666666666666679</v>
      </c>
      <c r="Z21" s="32">
        <f t="shared" si="4"/>
        <v>11.1</v>
      </c>
      <c r="AA21" s="33">
        <f t="shared" si="12"/>
        <v>-93.882897603485873</v>
      </c>
      <c r="AB21" s="34">
        <f t="shared" si="13"/>
        <v>122.66358024691363</v>
      </c>
      <c r="AC21" s="42">
        <f t="shared" si="15"/>
        <v>0</v>
      </c>
      <c r="AD21" s="35">
        <f t="shared" si="15"/>
        <v>122.66358024691363</v>
      </c>
    </row>
    <row r="22" spans="1:30" x14ac:dyDescent="0.3">
      <c r="A22" s="46">
        <v>42349.453738425917</v>
      </c>
      <c r="B22" s="47">
        <v>5100</v>
      </c>
      <c r="C22" s="47">
        <v>85</v>
      </c>
      <c r="D22" s="48">
        <v>14.3</v>
      </c>
      <c r="E22" s="49">
        <v>18.649999999999999</v>
      </c>
      <c r="F22" s="50">
        <v>11.1</v>
      </c>
      <c r="G22" s="51">
        <v>11.15</v>
      </c>
      <c r="H22" s="52">
        <v>11.05</v>
      </c>
      <c r="I22" s="53">
        <v>17.05</v>
      </c>
      <c r="J22" s="54">
        <v>17.2</v>
      </c>
      <c r="L22" s="27">
        <v>85</v>
      </c>
      <c r="M22" s="28">
        <f t="shared" si="0"/>
        <v>75.598611111111126</v>
      </c>
      <c r="N22" s="29">
        <f t="shared" si="6"/>
        <v>0</v>
      </c>
      <c r="O22" s="28">
        <f t="shared" si="1"/>
        <v>68.038750000000036</v>
      </c>
      <c r="P22" s="28">
        <f t="shared" si="2"/>
        <v>3570</v>
      </c>
      <c r="Q22" s="29">
        <f t="shared" si="3"/>
        <v>9.6278509191357747E-2</v>
      </c>
      <c r="R22" s="29">
        <f t="shared" si="7"/>
        <v>0</v>
      </c>
      <c r="S22" s="29">
        <f t="shared" si="14"/>
        <v>1.9058473389355752E-2</v>
      </c>
      <c r="T22" s="41">
        <f t="shared" si="8"/>
        <v>8.3014048531289972E-4</v>
      </c>
      <c r="U22" s="30"/>
      <c r="V22" s="31">
        <f t="shared" ref="V22:W29" si="16">V21+(D22-D21)</f>
        <v>3.75</v>
      </c>
      <c r="W22" s="32">
        <f t="shared" si="16"/>
        <v>7.5499999999999989</v>
      </c>
      <c r="X22" s="32">
        <f t="shared" si="10"/>
        <v>3.9500000000000011</v>
      </c>
      <c r="Y22" s="32">
        <f t="shared" si="11"/>
        <v>0.21666666666666679</v>
      </c>
      <c r="Z22" s="32">
        <f t="shared" si="4"/>
        <v>11.1</v>
      </c>
      <c r="AA22" s="33">
        <f t="shared" si="12"/>
        <v>-87.055050505050502</v>
      </c>
      <c r="AB22" s="34">
        <f t="shared" si="13"/>
        <v>119.10802469135805</v>
      </c>
      <c r="AC22" s="42">
        <f t="shared" si="15"/>
        <v>0</v>
      </c>
      <c r="AD22" s="35">
        <f t="shared" si="15"/>
        <v>119.10802469135805</v>
      </c>
    </row>
    <row r="23" spans="1:30" x14ac:dyDescent="0.3">
      <c r="A23" s="46">
        <v>42349.45721064815</v>
      </c>
      <c r="B23" s="47">
        <v>5400</v>
      </c>
      <c r="C23" s="47">
        <v>90</v>
      </c>
      <c r="D23" s="48">
        <v>14.45</v>
      </c>
      <c r="E23" s="49">
        <v>18.399999999999999</v>
      </c>
      <c r="F23" s="50">
        <v>11.1</v>
      </c>
      <c r="G23" s="51">
        <v>11.2</v>
      </c>
      <c r="H23" s="52">
        <v>11.1</v>
      </c>
      <c r="I23" s="53">
        <v>17.25</v>
      </c>
      <c r="J23" s="54">
        <v>17.350000000000001</v>
      </c>
      <c r="L23" s="27">
        <v>90</v>
      </c>
      <c r="M23" s="28">
        <f t="shared" si="0"/>
        <v>87.229166666666657</v>
      </c>
      <c r="N23" s="29">
        <f t="shared" si="6"/>
        <v>10.467499999999962</v>
      </c>
      <c r="O23" s="28">
        <f t="shared" si="1"/>
        <v>78.506250000000009</v>
      </c>
      <c r="P23" s="28">
        <f t="shared" si="2"/>
        <v>3780</v>
      </c>
      <c r="Q23" s="29">
        <f t="shared" si="3"/>
        <v>8.7425312943876607E-2</v>
      </c>
      <c r="R23" s="29">
        <f t="shared" si="7"/>
        <v>4.9845238095237915E-2</v>
      </c>
      <c r="S23" s="29">
        <f t="shared" si="14"/>
        <v>2.0768849206349208E-2</v>
      </c>
      <c r="T23" s="41">
        <f t="shared" si="8"/>
        <v>1.0548523206751056E-3</v>
      </c>
      <c r="U23" s="30"/>
      <c r="V23" s="31">
        <f t="shared" si="16"/>
        <v>3.8999999999999986</v>
      </c>
      <c r="W23" s="32">
        <f t="shared" si="16"/>
        <v>7.2999999999999989</v>
      </c>
      <c r="X23" s="32">
        <f t="shared" si="10"/>
        <v>4.1500000000000004</v>
      </c>
      <c r="Y23" s="32">
        <f t="shared" si="11"/>
        <v>0.25</v>
      </c>
      <c r="Z23" s="32">
        <f t="shared" si="4"/>
        <v>11.133333333333333</v>
      </c>
      <c r="AA23" s="33">
        <f t="shared" si="12"/>
        <v>-81.346726190476176</v>
      </c>
      <c r="AB23" s="34">
        <f t="shared" si="13"/>
        <v>144.06481481481478</v>
      </c>
      <c r="AC23" s="42">
        <f t="shared" si="15"/>
        <v>0</v>
      </c>
      <c r="AD23" s="35">
        <f t="shared" si="15"/>
        <v>144.06481481481478</v>
      </c>
    </row>
    <row r="24" spans="1:30" ht="15.75" customHeight="1" x14ac:dyDescent="0.3">
      <c r="A24" s="46">
        <v>42349.460682870369</v>
      </c>
      <c r="B24" s="47">
        <v>5700</v>
      </c>
      <c r="C24" s="47">
        <v>95</v>
      </c>
      <c r="D24" s="48">
        <v>14.6</v>
      </c>
      <c r="E24" s="49">
        <v>18.2</v>
      </c>
      <c r="F24" s="50">
        <v>11.1</v>
      </c>
      <c r="G24" s="51">
        <v>11.2</v>
      </c>
      <c r="H24" s="52">
        <v>11.1</v>
      </c>
      <c r="I24" s="53">
        <v>17.100000000000001</v>
      </c>
      <c r="J24" s="54">
        <v>17.2</v>
      </c>
      <c r="L24" s="43">
        <v>95</v>
      </c>
      <c r="M24" s="28">
        <f t="shared" si="0"/>
        <v>87.229166666666657</v>
      </c>
      <c r="N24" s="29">
        <f t="shared" si="6"/>
        <v>0</v>
      </c>
      <c r="O24" s="28">
        <f t="shared" si="1"/>
        <v>78.506250000000009</v>
      </c>
      <c r="P24" s="28">
        <f t="shared" si="2"/>
        <v>3990</v>
      </c>
      <c r="Q24" s="29">
        <f t="shared" si="3"/>
        <v>7.9678766227330583E-2</v>
      </c>
      <c r="R24" s="29">
        <f t="shared" si="7"/>
        <v>0</v>
      </c>
      <c r="S24" s="29">
        <f t="shared" si="14"/>
        <v>1.9675751879699249E-2</v>
      </c>
      <c r="T24" s="41">
        <f t="shared" si="8"/>
        <v>1.1574074074074073E-3</v>
      </c>
      <c r="U24" s="30"/>
      <c r="V24" s="31">
        <f t="shared" si="16"/>
        <v>4.0499999999999989</v>
      </c>
      <c r="W24" s="32">
        <f t="shared" si="16"/>
        <v>7.1</v>
      </c>
      <c r="X24" s="32">
        <f t="shared" si="10"/>
        <v>4.0000000000000018</v>
      </c>
      <c r="Y24" s="32">
        <f t="shared" si="11"/>
        <v>0.25</v>
      </c>
      <c r="Z24" s="32">
        <f t="shared" si="4"/>
        <v>11.133333333333333</v>
      </c>
      <c r="AA24" s="33">
        <f t="shared" si="12"/>
        <v>-91.108333333333277</v>
      </c>
      <c r="AB24" s="34">
        <f t="shared" si="13"/>
        <v>149.3981481481481</v>
      </c>
      <c r="AC24" s="42">
        <f t="shared" si="15"/>
        <v>0</v>
      </c>
      <c r="AD24" s="35">
        <f t="shared" si="15"/>
        <v>149.3981481481481</v>
      </c>
    </row>
    <row r="25" spans="1:30" x14ac:dyDescent="0.3">
      <c r="A25" s="46">
        <v>42349.464155092603</v>
      </c>
      <c r="B25" s="47">
        <v>6000</v>
      </c>
      <c r="C25" s="47">
        <v>100</v>
      </c>
      <c r="D25" s="48">
        <v>14.75</v>
      </c>
      <c r="E25" s="49">
        <v>18.05</v>
      </c>
      <c r="F25" s="50">
        <v>11.1</v>
      </c>
      <c r="G25" s="51">
        <v>11.2</v>
      </c>
      <c r="H25" s="52">
        <v>11.1</v>
      </c>
      <c r="I25" s="53">
        <v>17.5</v>
      </c>
      <c r="J25" s="54">
        <v>17.600000000000001</v>
      </c>
      <c r="L25" s="43">
        <v>100</v>
      </c>
      <c r="M25" s="28">
        <f t="shared" si="0"/>
        <v>87.229166666666657</v>
      </c>
      <c r="N25" s="29">
        <f t="shared" si="6"/>
        <v>0</v>
      </c>
      <c r="O25" s="28">
        <f t="shared" si="1"/>
        <v>78.506250000000009</v>
      </c>
      <c r="P25" s="28">
        <f t="shared" si="2"/>
        <v>4200</v>
      </c>
      <c r="Q25" s="29">
        <f t="shared" si="3"/>
        <v>7.3038869041719717E-2</v>
      </c>
      <c r="R25" s="29">
        <f t="shared" si="7"/>
        <v>0</v>
      </c>
      <c r="S25" s="29">
        <f t="shared" si="14"/>
        <v>1.8691964285714287E-2</v>
      </c>
      <c r="T25" s="41">
        <f t="shared" si="8"/>
        <v>1.2626262626262623E-3</v>
      </c>
      <c r="U25" s="36"/>
      <c r="V25" s="31">
        <f t="shared" si="16"/>
        <v>4.1999999999999993</v>
      </c>
      <c r="W25" s="32">
        <f t="shared" si="16"/>
        <v>6.9500000000000011</v>
      </c>
      <c r="X25" s="32">
        <f t="shared" si="10"/>
        <v>4.4000000000000004</v>
      </c>
      <c r="Y25" s="32">
        <f t="shared" si="11"/>
        <v>0.25</v>
      </c>
      <c r="Z25" s="32">
        <f t="shared" si="4"/>
        <v>11.133333333333333</v>
      </c>
      <c r="AA25" s="33">
        <f t="shared" si="12"/>
        <v>-82.825757575757578</v>
      </c>
      <c r="AB25" s="34">
        <f t="shared" si="13"/>
        <v>144.95370370370367</v>
      </c>
      <c r="AC25" s="42">
        <f t="shared" si="15"/>
        <v>0</v>
      </c>
      <c r="AD25" s="35">
        <f t="shared" si="15"/>
        <v>144.95370370370367</v>
      </c>
    </row>
    <row r="26" spans="1:30" x14ac:dyDescent="0.3">
      <c r="A26" s="46">
        <v>42349.467627314807</v>
      </c>
      <c r="B26" s="47">
        <v>6300</v>
      </c>
      <c r="C26" s="47">
        <v>105</v>
      </c>
      <c r="D26" s="48">
        <v>15.1</v>
      </c>
      <c r="E26" s="49">
        <v>17.75</v>
      </c>
      <c r="F26" s="50">
        <v>11.1</v>
      </c>
      <c r="G26" s="51">
        <v>11.2</v>
      </c>
      <c r="H26" s="52">
        <v>11.15</v>
      </c>
      <c r="I26" s="53">
        <v>17.649999999999999</v>
      </c>
      <c r="J26" s="54">
        <v>18</v>
      </c>
      <c r="L26" s="43">
        <v>105</v>
      </c>
      <c r="M26" s="28">
        <f t="shared" si="0"/>
        <v>93.044444444444082</v>
      </c>
      <c r="N26" s="29">
        <f t="shared" si="6"/>
        <v>5.2337499999997021</v>
      </c>
      <c r="O26" s="28">
        <f t="shared" si="1"/>
        <v>83.739999999999696</v>
      </c>
      <c r="P26" s="28">
        <f t="shared" si="2"/>
        <v>4410</v>
      </c>
      <c r="Q26" s="29">
        <f t="shared" si="3"/>
        <v>5.8652425139562793E-2</v>
      </c>
      <c r="R26" s="29">
        <f t="shared" si="7"/>
        <v>2.4922619047617629E-2</v>
      </c>
      <c r="S26" s="29">
        <f t="shared" si="14"/>
        <v>1.8988662131519205E-2</v>
      </c>
      <c r="T26" s="41">
        <f t="shared" si="8"/>
        <v>1.6771488469601611E-3</v>
      </c>
      <c r="U26" s="36"/>
      <c r="V26" s="31">
        <f t="shared" si="16"/>
        <v>4.5499999999999989</v>
      </c>
      <c r="W26" s="32">
        <f t="shared" si="16"/>
        <v>6.65</v>
      </c>
      <c r="X26" s="32">
        <f t="shared" si="10"/>
        <v>4.5499999999999989</v>
      </c>
      <c r="Y26" s="32">
        <f t="shared" si="11"/>
        <v>0.26666666666666572</v>
      </c>
      <c r="Z26" s="32">
        <f t="shared" si="4"/>
        <v>11.149999999999999</v>
      </c>
      <c r="AA26" s="33">
        <f t="shared" si="12"/>
        <v>-87.041394335512166</v>
      </c>
      <c r="AB26" s="34">
        <f t="shared" si="13"/>
        <v>161.43209876543131</v>
      </c>
      <c r="AC26" s="42">
        <f t="shared" si="15"/>
        <v>0</v>
      </c>
      <c r="AD26" s="35">
        <f t="shared" si="15"/>
        <v>161.43209876543131</v>
      </c>
    </row>
    <row r="27" spans="1:30" x14ac:dyDescent="0.3">
      <c r="A27" s="46">
        <v>42349.471099537041</v>
      </c>
      <c r="B27" s="47">
        <v>6600</v>
      </c>
      <c r="C27" s="47">
        <v>110</v>
      </c>
      <c r="D27" s="48">
        <v>15.25</v>
      </c>
      <c r="E27" s="49">
        <v>17.7</v>
      </c>
      <c r="F27" s="50">
        <v>11.15</v>
      </c>
      <c r="G27" s="51">
        <v>11.2</v>
      </c>
      <c r="H27" s="52">
        <v>11.15</v>
      </c>
      <c r="I27" s="53">
        <v>18.149999999999999</v>
      </c>
      <c r="J27" s="54">
        <v>18.25</v>
      </c>
      <c r="L27" s="43">
        <v>110</v>
      </c>
      <c r="M27" s="28">
        <f t="shared" si="0"/>
        <v>98.859722222222146</v>
      </c>
      <c r="N27" s="29">
        <f t="shared" si="6"/>
        <v>5.2337500000002608</v>
      </c>
      <c r="O27" s="28">
        <f t="shared" si="1"/>
        <v>88.973749999999967</v>
      </c>
      <c r="P27" s="28">
        <f t="shared" si="2"/>
        <v>4620</v>
      </c>
      <c r="Q27" s="29">
        <f t="shared" si="3"/>
        <v>5.4225827015822188E-2</v>
      </c>
      <c r="R27" s="29">
        <f t="shared" si="7"/>
        <v>2.492261904762029E-2</v>
      </c>
      <c r="S27" s="29">
        <f t="shared" si="14"/>
        <v>1.925838744588744E-2</v>
      </c>
      <c r="T27" s="41">
        <f t="shared" si="8"/>
        <v>1.9274376417233554E-3</v>
      </c>
      <c r="V27" s="31">
        <f t="shared" si="16"/>
        <v>4.6999999999999993</v>
      </c>
      <c r="W27" s="32">
        <f t="shared" si="16"/>
        <v>6.6</v>
      </c>
      <c r="X27" s="32">
        <f t="shared" si="10"/>
        <v>5.0499999999999989</v>
      </c>
      <c r="Y27" s="32">
        <f t="shared" si="11"/>
        <v>0.28333333333333321</v>
      </c>
      <c r="Z27" s="32">
        <f t="shared" si="4"/>
        <v>11.166666666666666</v>
      </c>
      <c r="AA27" s="33">
        <f t="shared" si="12"/>
        <v>-74.531130268199291</v>
      </c>
      <c r="AB27" s="34">
        <f t="shared" si="13"/>
        <v>168.13271604938257</v>
      </c>
      <c r="AC27" s="42">
        <f t="shared" si="15"/>
        <v>0</v>
      </c>
      <c r="AD27" s="35">
        <f t="shared" si="15"/>
        <v>168.13271604938257</v>
      </c>
    </row>
    <row r="28" spans="1:30" x14ac:dyDescent="0.3">
      <c r="A28" s="46">
        <v>42349.47457175926</v>
      </c>
      <c r="B28" s="47">
        <v>6900</v>
      </c>
      <c r="C28" s="47">
        <v>115</v>
      </c>
      <c r="D28" s="48">
        <v>15.4</v>
      </c>
      <c r="E28" s="49">
        <v>17.649999999999999</v>
      </c>
      <c r="F28" s="50">
        <v>11.15</v>
      </c>
      <c r="G28" s="51">
        <v>11.25</v>
      </c>
      <c r="H28" s="52">
        <v>11.2</v>
      </c>
      <c r="I28" s="53">
        <v>18.3</v>
      </c>
      <c r="J28" s="54">
        <v>18.45</v>
      </c>
      <c r="L28" s="43">
        <v>115</v>
      </c>
      <c r="M28" s="28">
        <f t="shared" si="0"/>
        <v>110.49027777777705</v>
      </c>
      <c r="N28" s="29">
        <f t="shared" si="6"/>
        <v>10.467499999999404</v>
      </c>
      <c r="O28" s="28">
        <f t="shared" si="1"/>
        <v>99.441249999999371</v>
      </c>
      <c r="P28" s="28">
        <f t="shared" si="2"/>
        <v>4830</v>
      </c>
      <c r="Q28" s="29">
        <f t="shared" si="3"/>
        <v>4.9799228892081576E-2</v>
      </c>
      <c r="R28" s="29">
        <f t="shared" si="7"/>
        <v>4.9845238095235257E-2</v>
      </c>
      <c r="S28" s="29">
        <f t="shared" si="14"/>
        <v>2.0588250517598213E-2</v>
      </c>
      <c r="T28" s="41">
        <f t="shared" si="8"/>
        <v>2.3456790123456655E-3</v>
      </c>
      <c r="V28" s="31">
        <f t="shared" si="16"/>
        <v>4.8499999999999996</v>
      </c>
      <c r="W28" s="32">
        <f t="shared" si="16"/>
        <v>6.5499999999999989</v>
      </c>
      <c r="X28" s="32">
        <f t="shared" si="10"/>
        <v>5.2000000000000011</v>
      </c>
      <c r="Y28" s="32">
        <f t="shared" si="11"/>
        <v>0.31666666666666465</v>
      </c>
      <c r="Z28" s="32">
        <f t="shared" si="4"/>
        <v>11.199999999999998</v>
      </c>
      <c r="AA28" s="33">
        <f t="shared" si="12"/>
        <v>-70.520593869732039</v>
      </c>
      <c r="AB28" s="34">
        <f t="shared" si="13"/>
        <v>193.97839506172676</v>
      </c>
      <c r="AC28" s="42">
        <f t="shared" si="15"/>
        <v>0</v>
      </c>
      <c r="AD28" s="35">
        <f t="shared" si="15"/>
        <v>193.97839506172676</v>
      </c>
    </row>
    <row r="29" spans="1:30" ht="19.5" thickBot="1" x14ac:dyDescent="0.35">
      <c r="A29" s="46">
        <v>42349.478043981479</v>
      </c>
      <c r="B29" s="47">
        <v>7200</v>
      </c>
      <c r="C29" s="47">
        <v>120</v>
      </c>
      <c r="D29" s="48">
        <v>15.55</v>
      </c>
      <c r="E29" s="49">
        <v>17.600000000000001</v>
      </c>
      <c r="F29" s="50">
        <v>11.15</v>
      </c>
      <c r="G29" s="51">
        <v>11.25</v>
      </c>
      <c r="H29" s="52">
        <v>11.2</v>
      </c>
      <c r="I29" s="53">
        <v>18.399999999999999</v>
      </c>
      <c r="J29" s="54">
        <v>18.55</v>
      </c>
      <c r="L29" s="43">
        <v>120</v>
      </c>
      <c r="M29" s="28">
        <f t="shared" si="0"/>
        <v>110.49027777777705</v>
      </c>
      <c r="N29" s="29">
        <f t="shared" si="6"/>
        <v>0</v>
      </c>
      <c r="O29" s="28">
        <f t="shared" si="1"/>
        <v>99.441249999999371</v>
      </c>
      <c r="P29" s="28">
        <f t="shared" si="2"/>
        <v>5040</v>
      </c>
      <c r="Q29" s="29">
        <f t="shared" si="3"/>
        <v>4.5372630768341048E-2</v>
      </c>
      <c r="R29" s="29">
        <f t="shared" si="7"/>
        <v>0</v>
      </c>
      <c r="S29" s="29">
        <f t="shared" si="14"/>
        <v>1.9730406746031621E-2</v>
      </c>
      <c r="T29" s="41">
        <f t="shared" si="8"/>
        <v>2.574525745257435E-3</v>
      </c>
      <c r="V29" s="31">
        <f t="shared" si="16"/>
        <v>5</v>
      </c>
      <c r="W29" s="32">
        <f t="shared" si="16"/>
        <v>6.5000000000000018</v>
      </c>
      <c r="X29" s="32">
        <f t="shared" si="10"/>
        <v>5.2999999999999989</v>
      </c>
      <c r="Y29" s="32">
        <f t="shared" si="11"/>
        <v>0.31666666666666465</v>
      </c>
      <c r="Z29" s="32">
        <f t="shared" si="4"/>
        <v>11.199999999999998</v>
      </c>
      <c r="AA29" s="33">
        <f t="shared" si="12"/>
        <v>-71.757797270955464</v>
      </c>
      <c r="AB29" s="34">
        <f t="shared" si="13"/>
        <v>194.8672839506157</v>
      </c>
      <c r="AC29" s="42">
        <f t="shared" si="15"/>
        <v>0</v>
      </c>
      <c r="AD29" s="35">
        <f t="shared" si="15"/>
        <v>194.8672839506157</v>
      </c>
    </row>
    <row r="30" spans="1:30" ht="19.5" thickTop="1" x14ac:dyDescent="0.3">
      <c r="L30" s="110" t="s">
        <v>23</v>
      </c>
      <c r="M30" s="107">
        <f>AVERAGE(M6:M29)</f>
        <v>54.760532407407275</v>
      </c>
      <c r="N30" s="65">
        <f>AVERAGE(N6:N29)</f>
        <v>4.1433854166666402</v>
      </c>
      <c r="O30" s="65">
        <f t="shared" ref="O30:S30" si="17">AVERAGE(O6:O29)</f>
        <v>49.284479166666564</v>
      </c>
      <c r="P30" s="65">
        <f t="shared" si="17"/>
        <v>2625</v>
      </c>
      <c r="Q30" s="65">
        <f>AVERAGE(Q6:Q29)</f>
        <v>0.11818094782444923</v>
      </c>
      <c r="R30" s="65">
        <f t="shared" si="17"/>
        <v>1.9730406746031621E-2</v>
      </c>
      <c r="S30" s="65">
        <f t="shared" si="17"/>
        <v>1.6414567250025869E-2</v>
      </c>
      <c r="T30" s="66">
        <f>AVERAGE(T6:T29)</f>
        <v>7.4005700659622922E-4</v>
      </c>
      <c r="U30" s="101" t="s">
        <v>23</v>
      </c>
      <c r="V30" s="104">
        <f>AVERAGE(V6:V29)</f>
        <v>2.7062499999999994</v>
      </c>
      <c r="W30" s="65">
        <f>AVERAGE(W6:W29)</f>
        <v>7.4958333333333336</v>
      </c>
      <c r="X30" s="65">
        <f>AVERAGE(X6:X29)</f>
        <v>2.9520833333333329</v>
      </c>
      <c r="Y30" s="65">
        <f t="shared" ref="Y30:Z30" si="18">AVERAGE(Y6:Y29)</f>
        <v>0.15694444444444411</v>
      </c>
      <c r="Z30" s="65">
        <f t="shared" si="18"/>
        <v>11.040277777777776</v>
      </c>
      <c r="AA30" s="65">
        <f>AVERAGE(AA6:AA29)</f>
        <v>-93.361277895870842</v>
      </c>
      <c r="AB30" s="65">
        <f t="shared" ref="AB30:AD30" si="19">AVERAGE(AB6:AB29)</f>
        <v>71.986368312756909</v>
      </c>
      <c r="AC30" s="65">
        <f t="shared" si="19"/>
        <v>0</v>
      </c>
      <c r="AD30" s="66">
        <f t="shared" si="19"/>
        <v>79.647505144032692</v>
      </c>
    </row>
    <row r="31" spans="1:30" x14ac:dyDescent="0.3">
      <c r="L31" s="111" t="s">
        <v>24</v>
      </c>
      <c r="M31" s="108">
        <f>MIN(M6:M29)</f>
        <v>0</v>
      </c>
      <c r="N31" s="29">
        <f>MIN(N6:N29)</f>
        <v>-20.934999999999924</v>
      </c>
      <c r="O31" s="29">
        <f>MIN(O6:O29)</f>
        <v>0</v>
      </c>
      <c r="P31" s="29">
        <f>MIN(P6:P29)</f>
        <v>210</v>
      </c>
      <c r="Q31" s="29">
        <f>MIN(Q6:Q29)</f>
        <v>7.7465467165460213E-3</v>
      </c>
      <c r="R31" s="29">
        <f t="shared" ref="R31:T31" si="20">MIN(R6:R29)</f>
        <v>-9.969047619047583E-2</v>
      </c>
      <c r="S31" s="29">
        <f t="shared" si="20"/>
        <v>0</v>
      </c>
      <c r="T31" s="68">
        <f t="shared" si="20"/>
        <v>0</v>
      </c>
      <c r="U31" s="102" t="s">
        <v>24</v>
      </c>
      <c r="V31" s="105">
        <f t="shared" ref="V31:AA31" si="21">MIN(V6:V29)</f>
        <v>0.14999999999999858</v>
      </c>
      <c r="W31" s="29">
        <f t="shared" si="21"/>
        <v>0.15000000000000036</v>
      </c>
      <c r="X31" s="29">
        <f t="shared" si="21"/>
        <v>5.0000000000000711E-2</v>
      </c>
      <c r="Y31" s="29">
        <f t="shared" si="21"/>
        <v>0</v>
      </c>
      <c r="Z31" s="29">
        <f t="shared" si="21"/>
        <v>10.883333333333333</v>
      </c>
      <c r="AA31" s="29">
        <f t="shared" si="21"/>
        <v>-128.57142857142853</v>
      </c>
      <c r="AB31" s="29">
        <f t="shared" ref="AB31:AC31" si="22">MIN(AB6:AB29)</f>
        <v>-45.333333333333343</v>
      </c>
      <c r="AC31" s="29">
        <f t="shared" si="22"/>
        <v>0</v>
      </c>
      <c r="AD31" s="68">
        <f>MIN(AD6:AD29)</f>
        <v>0</v>
      </c>
    </row>
    <row r="32" spans="1:30" ht="19.5" thickBot="1" x14ac:dyDescent="0.35">
      <c r="L32" s="112" t="s">
        <v>25</v>
      </c>
      <c r="M32" s="109">
        <f t="shared" ref="M32:T32" si="23">MAX(M6:M29)</f>
        <v>110.49027777777705</v>
      </c>
      <c r="N32" s="70">
        <f t="shared" si="23"/>
        <v>26.16874999999963</v>
      </c>
      <c r="O32" s="70">
        <f t="shared" si="23"/>
        <v>99.441249999999371</v>
      </c>
      <c r="P32" s="70">
        <f t="shared" si="23"/>
        <v>5040</v>
      </c>
      <c r="Q32" s="70">
        <f t="shared" si="23"/>
        <v>0.28330227991939766</v>
      </c>
      <c r="R32" s="70">
        <f t="shared" si="23"/>
        <v>0.12461309523809347</v>
      </c>
      <c r="S32" s="70">
        <f t="shared" si="23"/>
        <v>2.4922619047619107E-2</v>
      </c>
      <c r="T32" s="71">
        <f t="shared" si="23"/>
        <v>2.574525745257435E-3</v>
      </c>
      <c r="U32" s="103" t="s">
        <v>25</v>
      </c>
      <c r="V32" s="106">
        <f t="shared" ref="V32:AC32" si="24">MAX(V6:V29)</f>
        <v>5</v>
      </c>
      <c r="W32" s="70">
        <f t="shared" si="24"/>
        <v>13.950000000000001</v>
      </c>
      <c r="X32" s="70">
        <f t="shared" si="24"/>
        <v>5.2999999999999989</v>
      </c>
      <c r="Y32" s="70">
        <f t="shared" si="24"/>
        <v>0.31666666666666465</v>
      </c>
      <c r="Z32" s="70">
        <f t="shared" si="24"/>
        <v>11.199999999999998</v>
      </c>
      <c r="AA32" s="70">
        <f t="shared" si="24"/>
        <v>-70.520593869732039</v>
      </c>
      <c r="AB32" s="70">
        <f t="shared" si="24"/>
        <v>194.8672839506157</v>
      </c>
      <c r="AC32" s="70">
        <f t="shared" si="24"/>
        <v>0</v>
      </c>
      <c r="AD32" s="71">
        <f>MAX(AD6:AD29)</f>
        <v>194.8672839506157</v>
      </c>
    </row>
    <row r="33" ht="19.5" thickTop="1" x14ac:dyDescent="0.3"/>
  </sheetData>
  <mergeCells count="6">
    <mergeCell ref="V3:Z3"/>
    <mergeCell ref="A1:J1"/>
    <mergeCell ref="A2:J2"/>
    <mergeCell ref="A3:A4"/>
    <mergeCell ref="B3:C3"/>
    <mergeCell ref="D3:J3"/>
  </mergeCells>
  <printOptions horizontalCentered="1"/>
  <pageMargins left="0.75" right="0.75" top="1" bottom="1" header="0.5" footer="0.5"/>
  <pageSetup paperSize="9" fitToHeight="0" orientation="portrait" r:id="rId1"/>
  <headerFooter>
    <oddHeader>&amp;C&amp;"Times New Roman,Bold"&amp;14&amp;K000000d10l10x20v0,15V15лI600</oddHead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3"/>
  <sheetViews>
    <sheetView topLeftCell="C1" zoomScale="85" zoomScaleNormal="85" workbookViewId="0">
      <selection activeCell="K4" sqref="K4"/>
    </sheetView>
  </sheetViews>
  <sheetFormatPr defaultColWidth="11.42578125" defaultRowHeight="18.75" x14ac:dyDescent="0.3"/>
  <cols>
    <col min="1" max="1" width="27.140625" style="45" customWidth="1"/>
    <col min="2" max="2" width="8.5703125" style="45" customWidth="1"/>
    <col min="3" max="3" width="9" style="45" customWidth="1"/>
    <col min="4" max="4" width="8.28515625" style="45" customWidth="1"/>
    <col min="5" max="5" width="7.5703125" style="45" customWidth="1"/>
    <col min="6" max="6" width="7.42578125" style="45" customWidth="1"/>
    <col min="7" max="10" width="7.28515625" style="45" customWidth="1"/>
    <col min="11" max="11" width="23.28515625" style="45" customWidth="1"/>
    <col min="12" max="12" width="9.5703125" style="45" customWidth="1"/>
    <col min="13" max="13" width="13.140625" style="45" customWidth="1"/>
    <col min="14" max="14" width="12.5703125" style="45" customWidth="1"/>
    <col min="15" max="15" width="11.42578125" style="45"/>
    <col min="16" max="16" width="16.140625" style="45" customWidth="1"/>
    <col min="17" max="17" width="10.5703125" style="45" customWidth="1"/>
    <col min="18" max="18" width="9.85546875" style="45" customWidth="1"/>
    <col min="19" max="19" width="11.140625" style="45" customWidth="1"/>
    <col min="20" max="20" width="11" style="45" customWidth="1"/>
    <col min="21" max="21" width="10.5703125" style="45" customWidth="1"/>
    <col min="22" max="22" width="9.42578125" style="45" customWidth="1"/>
    <col min="23" max="24" width="11.42578125" style="45"/>
    <col min="25" max="25" width="10.28515625" style="45" customWidth="1"/>
    <col min="26" max="26" width="14.7109375" style="45" customWidth="1"/>
    <col min="27" max="27" width="12.7109375" style="45" customWidth="1"/>
    <col min="28" max="28" width="10.42578125" style="45" customWidth="1"/>
    <col min="29" max="16384" width="11.42578125" style="45"/>
  </cols>
  <sheetData>
    <row r="1" spans="1:30" ht="23.25" customHeight="1" thickBot="1" x14ac:dyDescent="0.35">
      <c r="A1" s="115" t="s">
        <v>55</v>
      </c>
      <c r="B1" s="116"/>
      <c r="C1" s="116"/>
      <c r="D1" s="116"/>
      <c r="E1" s="116"/>
      <c r="F1" s="116"/>
      <c r="G1" s="116"/>
      <c r="H1" s="116"/>
      <c r="I1" s="116"/>
      <c r="J1" s="117"/>
      <c r="L1" s="1" t="s">
        <v>30</v>
      </c>
      <c r="M1" s="2">
        <f>T30</f>
        <v>1.5997294297865692E-3</v>
      </c>
      <c r="O1" s="3" t="s">
        <v>0</v>
      </c>
      <c r="P1" s="4">
        <v>0.2</v>
      </c>
      <c r="Z1" s="3" t="s">
        <v>1</v>
      </c>
      <c r="AA1" s="4">
        <v>8</v>
      </c>
    </row>
    <row r="2" spans="1:30" ht="31.5" customHeight="1" thickBot="1" x14ac:dyDescent="0.4">
      <c r="A2" s="118" t="s">
        <v>52</v>
      </c>
      <c r="B2" s="116"/>
      <c r="C2" s="116"/>
      <c r="D2" s="116"/>
      <c r="E2" s="116"/>
      <c r="F2" s="116"/>
      <c r="G2" s="116"/>
      <c r="H2" s="116"/>
      <c r="I2" s="116"/>
      <c r="J2" s="117"/>
      <c r="L2" s="5" t="s">
        <v>2</v>
      </c>
      <c r="M2" s="6">
        <v>300</v>
      </c>
      <c r="O2" s="7" t="s">
        <v>3</v>
      </c>
      <c r="P2" s="8">
        <v>15</v>
      </c>
      <c r="Z2" s="7" t="s">
        <v>4</v>
      </c>
      <c r="AA2" s="9">
        <v>0.45</v>
      </c>
    </row>
    <row r="3" spans="1:30" ht="23.25" customHeight="1" thickBot="1" x14ac:dyDescent="0.35">
      <c r="A3" s="115" t="s">
        <v>5</v>
      </c>
      <c r="B3" s="120" t="s">
        <v>6</v>
      </c>
      <c r="C3" s="121"/>
      <c r="D3" s="122" t="s">
        <v>7</v>
      </c>
      <c r="E3" s="123"/>
      <c r="F3" s="123"/>
      <c r="G3" s="123"/>
      <c r="H3" s="123"/>
      <c r="I3" s="123"/>
      <c r="J3" s="121"/>
      <c r="V3" s="124" t="s">
        <v>8</v>
      </c>
      <c r="W3" s="125"/>
      <c r="X3" s="125"/>
      <c r="Y3" s="125"/>
      <c r="Z3" s="125"/>
    </row>
    <row r="4" spans="1:30" ht="128.25" customHeight="1" thickBot="1" x14ac:dyDescent="0.35">
      <c r="A4" s="119"/>
      <c r="B4" s="10" t="s">
        <v>9</v>
      </c>
      <c r="C4" s="10" t="s">
        <v>10</v>
      </c>
      <c r="D4" s="126" t="s">
        <v>71</v>
      </c>
      <c r="E4" s="127" t="s">
        <v>72</v>
      </c>
      <c r="F4" s="128" t="s">
        <v>73</v>
      </c>
      <c r="G4" s="129" t="s">
        <v>74</v>
      </c>
      <c r="H4" s="130" t="s">
        <v>75</v>
      </c>
      <c r="I4" s="131" t="s">
        <v>76</v>
      </c>
      <c r="J4" s="132" t="s">
        <v>77</v>
      </c>
      <c r="L4" s="11" t="s">
        <v>11</v>
      </c>
      <c r="M4" s="12" t="s">
        <v>12</v>
      </c>
      <c r="N4" s="12" t="s">
        <v>28</v>
      </c>
      <c r="O4" s="12" t="s">
        <v>29</v>
      </c>
      <c r="P4" s="12" t="s">
        <v>13</v>
      </c>
      <c r="Q4" s="12" t="s">
        <v>14</v>
      </c>
      <c r="R4" s="12" t="s">
        <v>31</v>
      </c>
      <c r="S4" s="13" t="s">
        <v>15</v>
      </c>
      <c r="T4" s="14" t="s">
        <v>32</v>
      </c>
      <c r="U4" s="15"/>
      <c r="V4" s="37" t="s">
        <v>26</v>
      </c>
      <c r="W4" s="38" t="s">
        <v>16</v>
      </c>
      <c r="X4" s="38" t="s">
        <v>17</v>
      </c>
      <c r="Y4" s="38" t="s">
        <v>18</v>
      </c>
      <c r="Z4" s="38" t="s">
        <v>27</v>
      </c>
      <c r="AA4" s="38" t="s">
        <v>19</v>
      </c>
      <c r="AB4" s="38" t="s">
        <v>20</v>
      </c>
      <c r="AC4" s="38" t="s">
        <v>21</v>
      </c>
      <c r="AD4" s="39" t="s">
        <v>22</v>
      </c>
    </row>
    <row r="5" spans="1:30" x14ac:dyDescent="0.3">
      <c r="A5" s="46">
        <v>42347.559374999997</v>
      </c>
      <c r="B5" s="47">
        <v>0</v>
      </c>
      <c r="C5" s="47">
        <v>0</v>
      </c>
      <c r="D5" s="48">
        <v>12.65</v>
      </c>
      <c r="E5" s="49">
        <v>14.5</v>
      </c>
      <c r="F5" s="50">
        <v>11.75</v>
      </c>
      <c r="G5" s="51">
        <v>12.05</v>
      </c>
      <c r="H5" s="52">
        <v>12</v>
      </c>
      <c r="I5" s="53">
        <v>20.75</v>
      </c>
      <c r="J5" s="54">
        <v>21.05</v>
      </c>
      <c r="L5" s="16">
        <v>0</v>
      </c>
      <c r="M5" s="17">
        <f t="shared" ref="M5:M29" si="0">4187*T5*(E5-D5)/$P$1</f>
        <v>0</v>
      </c>
      <c r="N5" s="18">
        <f>4.187*$P$2*(Z5-Z5)/$P$1</f>
        <v>0</v>
      </c>
      <c r="O5" s="17">
        <f t="shared" ref="O5:O29" si="1">4.187*$P$2*(Z5-$Z$5)/$P$1</f>
        <v>0</v>
      </c>
      <c r="P5" s="17">
        <f t="shared" ref="P5:P29" si="2">$M$2*B5/1000</f>
        <v>0</v>
      </c>
      <c r="Q5" s="18">
        <f t="shared" ref="Q5:Q29" si="3">4187*$M$1*(E5-D5)/($P$1*$M$2)</f>
        <v>0.20652373627758788</v>
      </c>
      <c r="R5" s="19">
        <v>0</v>
      </c>
      <c r="S5" s="19">
        <v>0</v>
      </c>
      <c r="T5" s="20">
        <f>O5/(300*4.187*$P$2*(E5-D5))</f>
        <v>0</v>
      </c>
      <c r="U5" s="21"/>
      <c r="V5" s="22">
        <f>D5-D5</f>
        <v>0</v>
      </c>
      <c r="W5" s="23">
        <f>E5-E5</f>
        <v>0</v>
      </c>
      <c r="X5" s="23">
        <f>I5-I5</f>
        <v>0</v>
      </c>
      <c r="Y5" s="23">
        <f>Z5-Z5</f>
        <v>0</v>
      </c>
      <c r="Z5" s="23">
        <f t="shared" ref="Z5:Z29" si="4">(F5+G5+H5)/3</f>
        <v>11.933333333333332</v>
      </c>
      <c r="AA5" s="24">
        <f>($M$2*$AA$2-M5)/(D5-I5)</f>
        <v>-16.666666666666668</v>
      </c>
      <c r="AB5" s="25">
        <f>($AA$1*(D5-I5)+M5)/$AA$2</f>
        <v>-144</v>
      </c>
      <c r="AC5" s="40">
        <f t="shared" ref="AC5:AD20" si="5">IF(AA5&gt;0,AA5,0)</f>
        <v>0</v>
      </c>
      <c r="AD5" s="26">
        <f t="shared" si="5"/>
        <v>0</v>
      </c>
    </row>
    <row r="6" spans="1:30" x14ac:dyDescent="0.3">
      <c r="A6" s="46">
        <v>42347.562847222223</v>
      </c>
      <c r="B6" s="47">
        <v>300</v>
      </c>
      <c r="C6" s="47">
        <v>5</v>
      </c>
      <c r="D6" s="48">
        <v>13.6</v>
      </c>
      <c r="E6" s="49">
        <v>15.4</v>
      </c>
      <c r="F6" s="50">
        <v>11.75</v>
      </c>
      <c r="G6" s="51">
        <v>12.05</v>
      </c>
      <c r="H6" s="52">
        <v>12</v>
      </c>
      <c r="I6" s="53">
        <v>21.35</v>
      </c>
      <c r="J6" s="54">
        <v>21.3</v>
      </c>
      <c r="L6" s="27">
        <v>5</v>
      </c>
      <c r="M6" s="28">
        <f t="shared" si="0"/>
        <v>0</v>
      </c>
      <c r="N6" s="29">
        <f t="shared" ref="N6:N29" si="6">4.187*$P$2*(Z6-Z5)/$P$1</f>
        <v>0</v>
      </c>
      <c r="O6" s="28">
        <f t="shared" si="1"/>
        <v>0</v>
      </c>
      <c r="P6" s="28">
        <f t="shared" si="2"/>
        <v>90</v>
      </c>
      <c r="Q6" s="29">
        <f t="shared" si="3"/>
        <v>0.20094201367549103</v>
      </c>
      <c r="R6" s="29">
        <f t="shared" ref="R6:R29" si="7">1000*N6/((B6-B5)*$M$2)</f>
        <v>0</v>
      </c>
      <c r="S6" s="29">
        <f>O6/P6</f>
        <v>0</v>
      </c>
      <c r="T6" s="41">
        <f t="shared" ref="T6:T29" si="8">O6/(300*4.187*$P$2*(E6-D6))</f>
        <v>0</v>
      </c>
      <c r="U6" s="30"/>
      <c r="V6" s="31">
        <f t="shared" ref="V6:W21" si="9">V5+(D6-D5)</f>
        <v>0.94999999999999929</v>
      </c>
      <c r="W6" s="32">
        <f t="shared" si="9"/>
        <v>0.90000000000000036</v>
      </c>
      <c r="X6" s="32">
        <f t="shared" ref="X6:X29" si="10">X5+(I6-I5)</f>
        <v>0.60000000000000142</v>
      </c>
      <c r="Y6" s="32">
        <f t="shared" ref="Y6:Y29" si="11">Y5+(Z6-Z5)</f>
        <v>0</v>
      </c>
      <c r="Z6" s="32">
        <f t="shared" si="4"/>
        <v>11.933333333333332</v>
      </c>
      <c r="AA6" s="33">
        <f t="shared" ref="AA6:AA29" si="12">($M$2*$AA$2-M6)/(D6-I6)</f>
        <v>-17.419354838709673</v>
      </c>
      <c r="AB6" s="34">
        <f t="shared" ref="AB6:AB29" si="13">($AA$1*(D6-I6)+M6)/$AA$2</f>
        <v>-137.7777777777778</v>
      </c>
      <c r="AC6" s="42">
        <f t="shared" si="5"/>
        <v>0</v>
      </c>
      <c r="AD6" s="35">
        <f t="shared" si="5"/>
        <v>0</v>
      </c>
    </row>
    <row r="7" spans="1:30" x14ac:dyDescent="0.3">
      <c r="A7" s="46">
        <v>42347.566319444442</v>
      </c>
      <c r="B7" s="47">
        <v>600</v>
      </c>
      <c r="C7" s="47">
        <v>10</v>
      </c>
      <c r="D7" s="48">
        <v>14.45</v>
      </c>
      <c r="E7" s="49">
        <v>16.600000000000001</v>
      </c>
      <c r="F7" s="50">
        <v>11.75</v>
      </c>
      <c r="G7" s="51">
        <v>12.05</v>
      </c>
      <c r="H7" s="52">
        <v>12.05</v>
      </c>
      <c r="I7" s="53">
        <v>22</v>
      </c>
      <c r="J7" s="54">
        <v>21.75</v>
      </c>
      <c r="L7" s="27">
        <v>10</v>
      </c>
      <c r="M7" s="28">
        <f t="shared" si="0"/>
        <v>5.815277777778685</v>
      </c>
      <c r="N7" s="29">
        <f t="shared" si="6"/>
        <v>5.2337500000008186</v>
      </c>
      <c r="O7" s="28">
        <f t="shared" si="1"/>
        <v>5.2337500000008186</v>
      </c>
      <c r="P7" s="28">
        <f t="shared" si="2"/>
        <v>180</v>
      </c>
      <c r="Q7" s="29">
        <f t="shared" si="3"/>
        <v>0.24001407189016996</v>
      </c>
      <c r="R7" s="29">
        <f t="shared" si="7"/>
        <v>5.8152777777786872E-2</v>
      </c>
      <c r="S7" s="29">
        <f t="shared" ref="S7:S29" si="14">O7/P7</f>
        <v>2.9076388888893436E-2</v>
      </c>
      <c r="T7" s="41">
        <f t="shared" si="8"/>
        <v>1.2919896640828878E-4</v>
      </c>
      <c r="U7" s="30"/>
      <c r="V7" s="31">
        <f t="shared" si="9"/>
        <v>1.7999999999999989</v>
      </c>
      <c r="W7" s="32">
        <f t="shared" si="9"/>
        <v>2.1000000000000014</v>
      </c>
      <c r="X7" s="32">
        <f t="shared" si="10"/>
        <v>1.25</v>
      </c>
      <c r="Y7" s="32">
        <f t="shared" si="11"/>
        <v>1.6666666666669272E-2</v>
      </c>
      <c r="Z7" s="32">
        <f t="shared" si="4"/>
        <v>11.950000000000001</v>
      </c>
      <c r="AA7" s="33">
        <f t="shared" si="12"/>
        <v>-17.110559234731301</v>
      </c>
      <c r="AB7" s="34">
        <f t="shared" si="13"/>
        <v>-121.29938271604738</v>
      </c>
      <c r="AC7" s="42">
        <f t="shared" si="5"/>
        <v>0</v>
      </c>
      <c r="AD7" s="35">
        <f>IF(AB7&gt;0,AB7,0)</f>
        <v>0</v>
      </c>
    </row>
    <row r="8" spans="1:30" x14ac:dyDescent="0.3">
      <c r="A8" s="46">
        <v>42347.569791666669</v>
      </c>
      <c r="B8" s="47">
        <v>900</v>
      </c>
      <c r="C8" s="47">
        <v>15</v>
      </c>
      <c r="D8" s="48">
        <v>15.2</v>
      </c>
      <c r="E8" s="49">
        <v>18.25</v>
      </c>
      <c r="F8" s="50">
        <v>12</v>
      </c>
      <c r="G8" s="51">
        <v>12.1</v>
      </c>
      <c r="H8" s="52">
        <v>12.1</v>
      </c>
      <c r="I8" s="53">
        <v>22.15</v>
      </c>
      <c r="J8" s="54">
        <v>22.1</v>
      </c>
      <c r="L8" s="27">
        <v>15</v>
      </c>
      <c r="M8" s="28">
        <f t="shared" si="0"/>
        <v>46.522222222223292</v>
      </c>
      <c r="N8" s="29">
        <f t="shared" si="6"/>
        <v>36.636250000000153</v>
      </c>
      <c r="O8" s="28">
        <f t="shared" si="1"/>
        <v>41.870000000000971</v>
      </c>
      <c r="P8" s="28">
        <f t="shared" si="2"/>
        <v>270</v>
      </c>
      <c r="Q8" s="29">
        <f t="shared" si="3"/>
        <v>0.34048507872791528</v>
      </c>
      <c r="R8" s="29">
        <f t="shared" si="7"/>
        <v>0.40706944444444615</v>
      </c>
      <c r="S8" s="29">
        <f t="shared" si="14"/>
        <v>0.15507407407407767</v>
      </c>
      <c r="T8" s="41">
        <f t="shared" si="8"/>
        <v>7.2859744990894191E-4</v>
      </c>
      <c r="U8" s="30"/>
      <c r="V8" s="31">
        <f t="shared" si="9"/>
        <v>2.5499999999999989</v>
      </c>
      <c r="W8" s="32">
        <f t="shared" si="9"/>
        <v>3.75</v>
      </c>
      <c r="X8" s="32">
        <f t="shared" si="10"/>
        <v>1.3999999999999986</v>
      </c>
      <c r="Y8" s="32">
        <f t="shared" si="11"/>
        <v>0.13333333333333641</v>
      </c>
      <c r="Z8" s="32">
        <f t="shared" si="4"/>
        <v>12.066666666666668</v>
      </c>
      <c r="AA8" s="33">
        <f t="shared" si="12"/>
        <v>-12.730615507593772</v>
      </c>
      <c r="AB8" s="34">
        <f t="shared" si="13"/>
        <v>-20.172839506170451</v>
      </c>
      <c r="AC8" s="42">
        <f t="shared" si="5"/>
        <v>0</v>
      </c>
      <c r="AD8" s="35">
        <f t="shared" si="5"/>
        <v>0</v>
      </c>
    </row>
    <row r="9" spans="1:30" x14ac:dyDescent="0.3">
      <c r="A9" s="46">
        <v>42347.573263888888</v>
      </c>
      <c r="B9" s="47">
        <v>1200</v>
      </c>
      <c r="C9" s="47">
        <v>20</v>
      </c>
      <c r="D9" s="48">
        <v>15.75</v>
      </c>
      <c r="E9" s="49">
        <v>20</v>
      </c>
      <c r="F9" s="50">
        <v>12</v>
      </c>
      <c r="G9" s="51">
        <v>12.15</v>
      </c>
      <c r="H9" s="52">
        <v>12.15</v>
      </c>
      <c r="I9" s="53">
        <v>22.35</v>
      </c>
      <c r="J9" s="54">
        <v>22.35</v>
      </c>
      <c r="L9" s="27">
        <v>20</v>
      </c>
      <c r="M9" s="28">
        <f t="shared" si="0"/>
        <v>58.152777777778176</v>
      </c>
      <c r="N9" s="29">
        <f t="shared" si="6"/>
        <v>10.467499999999404</v>
      </c>
      <c r="O9" s="28">
        <f t="shared" si="1"/>
        <v>52.337500000000375</v>
      </c>
      <c r="P9" s="28">
        <f t="shared" si="2"/>
        <v>360</v>
      </c>
      <c r="Q9" s="29">
        <f t="shared" si="3"/>
        <v>0.47444642117824254</v>
      </c>
      <c r="R9" s="29">
        <f t="shared" si="7"/>
        <v>0.11630555555554893</v>
      </c>
      <c r="S9" s="29">
        <f t="shared" si="14"/>
        <v>0.14538194444444549</v>
      </c>
      <c r="T9" s="41">
        <f t="shared" si="8"/>
        <v>6.5359477124183468E-4</v>
      </c>
      <c r="U9" s="30"/>
      <c r="V9" s="31">
        <f t="shared" si="9"/>
        <v>3.0999999999999996</v>
      </c>
      <c r="W9" s="32">
        <f t="shared" si="9"/>
        <v>5.5</v>
      </c>
      <c r="X9" s="32">
        <f t="shared" si="10"/>
        <v>1.6000000000000014</v>
      </c>
      <c r="Y9" s="32">
        <f t="shared" si="11"/>
        <v>0.16666666666666785</v>
      </c>
      <c r="Z9" s="32">
        <f t="shared" si="4"/>
        <v>12.1</v>
      </c>
      <c r="AA9" s="33">
        <f t="shared" si="12"/>
        <v>-11.643518518518457</v>
      </c>
      <c r="AB9" s="34">
        <f t="shared" si="13"/>
        <v>11.895061728395921</v>
      </c>
      <c r="AC9" s="42">
        <f t="shared" si="5"/>
        <v>0</v>
      </c>
      <c r="AD9" s="35">
        <f t="shared" si="5"/>
        <v>11.895061728395921</v>
      </c>
    </row>
    <row r="10" spans="1:30" x14ac:dyDescent="0.3">
      <c r="A10" s="46">
        <v>42347.576736111107</v>
      </c>
      <c r="B10" s="47">
        <v>1500</v>
      </c>
      <c r="C10" s="47">
        <v>25</v>
      </c>
      <c r="D10" s="48">
        <v>16.5</v>
      </c>
      <c r="E10" s="49">
        <v>21.4</v>
      </c>
      <c r="F10" s="50">
        <v>12</v>
      </c>
      <c r="G10" s="51">
        <v>12.2</v>
      </c>
      <c r="H10" s="52">
        <v>12.2</v>
      </c>
      <c r="I10" s="53">
        <v>22.55</v>
      </c>
      <c r="J10" s="54">
        <v>22.5</v>
      </c>
      <c r="L10" s="27">
        <v>25</v>
      </c>
      <c r="M10" s="28">
        <f t="shared" si="0"/>
        <v>69.783333333333672</v>
      </c>
      <c r="N10" s="29">
        <f t="shared" si="6"/>
        <v>10.467499999999962</v>
      </c>
      <c r="O10" s="28">
        <f t="shared" si="1"/>
        <v>62.805000000000334</v>
      </c>
      <c r="P10" s="28">
        <f t="shared" si="2"/>
        <v>450</v>
      </c>
      <c r="Q10" s="29">
        <f t="shared" si="3"/>
        <v>0.54700881500550302</v>
      </c>
      <c r="R10" s="29">
        <f t="shared" si="7"/>
        <v>0.11630555555555513</v>
      </c>
      <c r="S10" s="29">
        <f t="shared" si="14"/>
        <v>0.13956666666666742</v>
      </c>
      <c r="T10" s="41">
        <f t="shared" si="8"/>
        <v>6.8027210884354105E-4</v>
      </c>
      <c r="U10" s="30"/>
      <c r="V10" s="31">
        <f t="shared" si="9"/>
        <v>3.8499999999999996</v>
      </c>
      <c r="W10" s="32">
        <f t="shared" si="9"/>
        <v>6.8999999999999986</v>
      </c>
      <c r="X10" s="32">
        <f t="shared" si="10"/>
        <v>1.8000000000000007</v>
      </c>
      <c r="Y10" s="32">
        <f t="shared" si="11"/>
        <v>0.20000000000000107</v>
      </c>
      <c r="Z10" s="32">
        <f t="shared" si="4"/>
        <v>12.133333333333333</v>
      </c>
      <c r="AA10" s="33">
        <f t="shared" si="12"/>
        <v>-10.779614325068813</v>
      </c>
      <c r="AB10" s="34">
        <f t="shared" si="13"/>
        <v>47.518518518519258</v>
      </c>
      <c r="AC10" s="42">
        <f t="shared" si="5"/>
        <v>0</v>
      </c>
      <c r="AD10" s="35">
        <f t="shared" si="5"/>
        <v>47.518518518519258</v>
      </c>
    </row>
    <row r="11" spans="1:30" x14ac:dyDescent="0.3">
      <c r="A11" s="46">
        <v>42347.580208333333</v>
      </c>
      <c r="B11" s="47">
        <v>1800</v>
      </c>
      <c r="C11" s="47">
        <v>30</v>
      </c>
      <c r="D11" s="48">
        <v>17.149999999999999</v>
      </c>
      <c r="E11" s="49">
        <v>22.65</v>
      </c>
      <c r="F11" s="50">
        <v>12</v>
      </c>
      <c r="G11" s="51">
        <v>12.2</v>
      </c>
      <c r="H11" s="52">
        <v>12.2</v>
      </c>
      <c r="I11" s="53">
        <v>22.55</v>
      </c>
      <c r="J11" s="54">
        <v>22.55</v>
      </c>
      <c r="L11" s="27">
        <v>30</v>
      </c>
      <c r="M11" s="28">
        <f t="shared" si="0"/>
        <v>69.783333333333701</v>
      </c>
      <c r="N11" s="29">
        <f t="shared" si="6"/>
        <v>0</v>
      </c>
      <c r="O11" s="28">
        <f t="shared" si="1"/>
        <v>62.805000000000334</v>
      </c>
      <c r="P11" s="28">
        <f t="shared" si="2"/>
        <v>540</v>
      </c>
      <c r="Q11" s="29">
        <f t="shared" si="3"/>
        <v>0.61398948623066674</v>
      </c>
      <c r="R11" s="29">
        <f t="shared" si="7"/>
        <v>0</v>
      </c>
      <c r="S11" s="29">
        <f t="shared" si="14"/>
        <v>0.11630555555555618</v>
      </c>
      <c r="T11" s="41">
        <f t="shared" si="8"/>
        <v>6.060606060606092E-4</v>
      </c>
      <c r="U11" s="30"/>
      <c r="V11" s="31">
        <f t="shared" si="9"/>
        <v>4.4999999999999982</v>
      </c>
      <c r="W11" s="32">
        <f t="shared" si="9"/>
        <v>8.1499999999999986</v>
      </c>
      <c r="X11" s="32">
        <f t="shared" si="10"/>
        <v>1.8000000000000007</v>
      </c>
      <c r="Y11" s="32">
        <f t="shared" si="11"/>
        <v>0.20000000000000107</v>
      </c>
      <c r="Z11" s="32">
        <f t="shared" si="4"/>
        <v>12.133333333333333</v>
      </c>
      <c r="AA11" s="33">
        <f t="shared" si="12"/>
        <v>-12.077160493827087</v>
      </c>
      <c r="AB11" s="34">
        <f t="shared" si="13"/>
        <v>59.074074074074851</v>
      </c>
      <c r="AC11" s="42">
        <f t="shared" si="5"/>
        <v>0</v>
      </c>
      <c r="AD11" s="35">
        <f t="shared" si="5"/>
        <v>59.074074074074851</v>
      </c>
    </row>
    <row r="12" spans="1:30" x14ac:dyDescent="0.3">
      <c r="A12" s="46">
        <v>42347.583680555559</v>
      </c>
      <c r="B12" s="47">
        <v>2100</v>
      </c>
      <c r="C12" s="47">
        <v>35</v>
      </c>
      <c r="D12" s="48">
        <v>17.55</v>
      </c>
      <c r="E12" s="49">
        <v>23.45</v>
      </c>
      <c r="F12" s="50">
        <v>12.05</v>
      </c>
      <c r="G12" s="51">
        <v>12.25</v>
      </c>
      <c r="H12" s="52">
        <v>12.3</v>
      </c>
      <c r="I12" s="53">
        <v>23</v>
      </c>
      <c r="J12" s="54">
        <v>22.7</v>
      </c>
      <c r="L12" s="27">
        <v>35</v>
      </c>
      <c r="M12" s="28">
        <f t="shared" si="0"/>
        <v>93.044444444445347</v>
      </c>
      <c r="N12" s="29">
        <f t="shared" si="6"/>
        <v>20.935000000000485</v>
      </c>
      <c r="O12" s="28">
        <f t="shared" si="1"/>
        <v>83.740000000000819</v>
      </c>
      <c r="P12" s="28">
        <f t="shared" si="2"/>
        <v>630</v>
      </c>
      <c r="Q12" s="29">
        <f t="shared" si="3"/>
        <v>0.65864326704744236</v>
      </c>
      <c r="R12" s="29">
        <f t="shared" si="7"/>
        <v>0.23261111111111649</v>
      </c>
      <c r="S12" s="29">
        <f t="shared" si="14"/>
        <v>0.13292063492063622</v>
      </c>
      <c r="T12" s="41">
        <f t="shared" si="8"/>
        <v>7.5329566854991331E-4</v>
      </c>
      <c r="U12" s="30"/>
      <c r="V12" s="31">
        <f t="shared" si="9"/>
        <v>4.9000000000000004</v>
      </c>
      <c r="W12" s="32">
        <f t="shared" si="9"/>
        <v>8.9499999999999993</v>
      </c>
      <c r="X12" s="32">
        <f t="shared" si="10"/>
        <v>2.25</v>
      </c>
      <c r="Y12" s="32">
        <f t="shared" si="11"/>
        <v>0.26666666666666927</v>
      </c>
      <c r="Z12" s="32">
        <f t="shared" si="4"/>
        <v>12.200000000000001</v>
      </c>
      <c r="AA12" s="33">
        <f t="shared" si="12"/>
        <v>-7.6982670744136987</v>
      </c>
      <c r="AB12" s="34">
        <f t="shared" si="13"/>
        <v>109.87654320987856</v>
      </c>
      <c r="AC12" s="42">
        <f t="shared" si="5"/>
        <v>0</v>
      </c>
      <c r="AD12" s="35">
        <f t="shared" si="5"/>
        <v>109.87654320987856</v>
      </c>
    </row>
    <row r="13" spans="1:30" x14ac:dyDescent="0.3">
      <c r="A13" s="46">
        <v>42347.587152777778</v>
      </c>
      <c r="B13" s="47">
        <v>2400</v>
      </c>
      <c r="C13" s="47">
        <v>40</v>
      </c>
      <c r="D13" s="48">
        <v>18.149999999999999</v>
      </c>
      <c r="E13" s="49">
        <v>24.1</v>
      </c>
      <c r="F13" s="50">
        <v>12.05</v>
      </c>
      <c r="G13" s="51">
        <v>12.3</v>
      </c>
      <c r="H13" s="52">
        <v>12.3</v>
      </c>
      <c r="I13" s="53">
        <v>23.05</v>
      </c>
      <c r="J13" s="54">
        <v>23.05</v>
      </c>
      <c r="L13" s="27">
        <v>40</v>
      </c>
      <c r="M13" s="28">
        <f t="shared" si="0"/>
        <v>98.859722222223382</v>
      </c>
      <c r="N13" s="29">
        <f t="shared" si="6"/>
        <v>5.2337500000002608</v>
      </c>
      <c r="O13" s="28">
        <f t="shared" si="1"/>
        <v>88.973750000001075</v>
      </c>
      <c r="P13" s="28">
        <f t="shared" si="2"/>
        <v>720</v>
      </c>
      <c r="Q13" s="29">
        <f t="shared" si="3"/>
        <v>0.66422498964953991</v>
      </c>
      <c r="R13" s="29">
        <f t="shared" si="7"/>
        <v>5.8152777777780676E-2</v>
      </c>
      <c r="S13" s="29">
        <f t="shared" si="14"/>
        <v>0.12357465277777926</v>
      </c>
      <c r="T13" s="41">
        <f t="shared" si="8"/>
        <v>7.9365079365080276E-4</v>
      </c>
      <c r="U13" s="30"/>
      <c r="V13" s="31">
        <f t="shared" si="9"/>
        <v>5.4999999999999982</v>
      </c>
      <c r="W13" s="32">
        <f t="shared" si="9"/>
        <v>9.6000000000000014</v>
      </c>
      <c r="X13" s="32">
        <f t="shared" si="10"/>
        <v>2.3000000000000007</v>
      </c>
      <c r="Y13" s="32">
        <f t="shared" si="11"/>
        <v>0.28333333333333677</v>
      </c>
      <c r="Z13" s="32">
        <f t="shared" si="4"/>
        <v>12.216666666666669</v>
      </c>
      <c r="AA13" s="33">
        <f t="shared" si="12"/>
        <v>-7.3755668934237963</v>
      </c>
      <c r="AB13" s="34">
        <f t="shared" si="13"/>
        <v>132.57716049382969</v>
      </c>
      <c r="AC13" s="42">
        <f t="shared" si="5"/>
        <v>0</v>
      </c>
      <c r="AD13" s="35">
        <f t="shared" si="5"/>
        <v>132.57716049382969</v>
      </c>
    </row>
    <row r="14" spans="1:30" x14ac:dyDescent="0.3">
      <c r="A14" s="46">
        <v>42347.590624999997</v>
      </c>
      <c r="B14" s="47">
        <v>2700</v>
      </c>
      <c r="C14" s="47">
        <v>45</v>
      </c>
      <c r="D14" s="48">
        <v>18.5</v>
      </c>
      <c r="E14" s="49">
        <v>24.35</v>
      </c>
      <c r="F14" s="50">
        <v>12.1</v>
      </c>
      <c r="G14" s="51">
        <v>12.3</v>
      </c>
      <c r="H14" s="52">
        <v>12.35</v>
      </c>
      <c r="I14" s="53">
        <v>23.25</v>
      </c>
      <c r="J14" s="54">
        <v>23.15</v>
      </c>
      <c r="L14" s="27">
        <v>45</v>
      </c>
      <c r="M14" s="28">
        <f t="shared" si="0"/>
        <v>110.4902777777783</v>
      </c>
      <c r="N14" s="29">
        <f t="shared" si="6"/>
        <v>10.467499999999404</v>
      </c>
      <c r="O14" s="28">
        <f t="shared" si="1"/>
        <v>99.441250000000494</v>
      </c>
      <c r="P14" s="28">
        <f t="shared" si="2"/>
        <v>810</v>
      </c>
      <c r="Q14" s="29">
        <f t="shared" si="3"/>
        <v>0.6530615444453457</v>
      </c>
      <c r="R14" s="29">
        <f t="shared" si="7"/>
        <v>0.11630555555554893</v>
      </c>
      <c r="S14" s="29">
        <f t="shared" si="14"/>
        <v>0.12276697530864258</v>
      </c>
      <c r="T14" s="41">
        <f t="shared" si="8"/>
        <v>9.0218423551757289E-4</v>
      </c>
      <c r="U14" s="30"/>
      <c r="V14" s="31">
        <f t="shared" si="9"/>
        <v>5.85</v>
      </c>
      <c r="W14" s="32">
        <f t="shared" si="9"/>
        <v>9.8500000000000014</v>
      </c>
      <c r="X14" s="32">
        <f t="shared" si="10"/>
        <v>2.5</v>
      </c>
      <c r="Y14" s="32">
        <f t="shared" si="11"/>
        <v>0.31666666666666821</v>
      </c>
      <c r="Z14" s="32">
        <f t="shared" si="4"/>
        <v>12.25</v>
      </c>
      <c r="AA14" s="33">
        <f t="shared" si="12"/>
        <v>-5.1599415204677257</v>
      </c>
      <c r="AB14" s="34">
        <f t="shared" si="13"/>
        <v>161.08950617284066</v>
      </c>
      <c r="AC14" s="42">
        <f t="shared" si="5"/>
        <v>0</v>
      </c>
      <c r="AD14" s="35">
        <f t="shared" si="5"/>
        <v>161.08950617284066</v>
      </c>
    </row>
    <row r="15" spans="1:30" x14ac:dyDescent="0.3">
      <c r="A15" s="46">
        <v>42347.594097222223</v>
      </c>
      <c r="B15" s="47">
        <v>3000</v>
      </c>
      <c r="C15" s="47">
        <v>50</v>
      </c>
      <c r="D15" s="48">
        <v>19</v>
      </c>
      <c r="E15" s="49">
        <v>24.6</v>
      </c>
      <c r="F15" s="50">
        <v>12.1</v>
      </c>
      <c r="G15" s="51">
        <v>12.35</v>
      </c>
      <c r="H15" s="52">
        <v>12.45</v>
      </c>
      <c r="I15" s="53">
        <v>23.15</v>
      </c>
      <c r="J15" s="54">
        <v>23.1</v>
      </c>
      <c r="L15" s="27">
        <v>50</v>
      </c>
      <c r="M15" s="28">
        <f t="shared" si="0"/>
        <v>127.93611111111123</v>
      </c>
      <c r="N15" s="29">
        <f t="shared" si="6"/>
        <v>15.701249999999666</v>
      </c>
      <c r="O15" s="28">
        <f t="shared" si="1"/>
        <v>115.14250000000015</v>
      </c>
      <c r="P15" s="28">
        <f t="shared" si="2"/>
        <v>900</v>
      </c>
      <c r="Q15" s="29">
        <f t="shared" si="3"/>
        <v>0.62515293143486095</v>
      </c>
      <c r="R15" s="29">
        <f t="shared" si="7"/>
        <v>0.17445833333332961</v>
      </c>
      <c r="S15" s="29">
        <f t="shared" si="14"/>
        <v>0.12793611111111128</v>
      </c>
      <c r="T15" s="41">
        <f t="shared" si="8"/>
        <v>1.0912698412698422E-3</v>
      </c>
      <c r="U15" s="30"/>
      <c r="V15" s="31">
        <f t="shared" si="9"/>
        <v>6.35</v>
      </c>
      <c r="W15" s="32">
        <f t="shared" si="9"/>
        <v>10.100000000000001</v>
      </c>
      <c r="X15" s="32">
        <f t="shared" si="10"/>
        <v>2.3999999999999986</v>
      </c>
      <c r="Y15" s="32">
        <f t="shared" si="11"/>
        <v>0.36666666666666714</v>
      </c>
      <c r="Z15" s="32">
        <f t="shared" si="4"/>
        <v>12.299999999999999</v>
      </c>
      <c r="AA15" s="33">
        <f t="shared" si="12"/>
        <v>-1.7021419009370533</v>
      </c>
      <c r="AB15" s="34">
        <f t="shared" si="13"/>
        <v>210.52469135802497</v>
      </c>
      <c r="AC15" s="42">
        <f t="shared" si="5"/>
        <v>0</v>
      </c>
      <c r="AD15" s="35">
        <f t="shared" si="5"/>
        <v>210.52469135802497</v>
      </c>
    </row>
    <row r="16" spans="1:30" x14ac:dyDescent="0.3">
      <c r="A16" s="46">
        <v>42347.597569444442</v>
      </c>
      <c r="B16" s="47">
        <v>3300</v>
      </c>
      <c r="C16" s="47">
        <v>55</v>
      </c>
      <c r="D16" s="48">
        <v>19.3</v>
      </c>
      <c r="E16" s="49">
        <v>25</v>
      </c>
      <c r="F16" s="50">
        <v>12.15</v>
      </c>
      <c r="G16" s="51">
        <v>12.4</v>
      </c>
      <c r="H16" s="52">
        <v>12.5</v>
      </c>
      <c r="I16" s="53">
        <v>23.3</v>
      </c>
      <c r="J16" s="54">
        <v>23.25</v>
      </c>
      <c r="L16" s="27">
        <v>55</v>
      </c>
      <c r="M16" s="28">
        <f t="shared" si="0"/>
        <v>145.38194444444483</v>
      </c>
      <c r="N16" s="29">
        <f t="shared" si="6"/>
        <v>15.701250000000224</v>
      </c>
      <c r="O16" s="28">
        <f t="shared" si="1"/>
        <v>130.84375000000037</v>
      </c>
      <c r="P16" s="28">
        <f t="shared" si="2"/>
        <v>990</v>
      </c>
      <c r="Q16" s="29">
        <f t="shared" si="3"/>
        <v>0.6363163766390546</v>
      </c>
      <c r="R16" s="29">
        <f t="shared" si="7"/>
        <v>0.17445833333333582</v>
      </c>
      <c r="S16" s="29">
        <f t="shared" si="14"/>
        <v>0.13216540404040442</v>
      </c>
      <c r="T16" s="41">
        <f t="shared" si="8"/>
        <v>1.2183235867446428E-3</v>
      </c>
      <c r="U16" s="30"/>
      <c r="V16" s="31">
        <f t="shared" si="9"/>
        <v>6.65</v>
      </c>
      <c r="W16" s="32">
        <f t="shared" si="9"/>
        <v>10.5</v>
      </c>
      <c r="X16" s="32">
        <f t="shared" si="10"/>
        <v>2.5500000000000007</v>
      </c>
      <c r="Y16" s="32">
        <f t="shared" si="11"/>
        <v>0.41666666666666785</v>
      </c>
      <c r="Z16" s="32">
        <f t="shared" si="4"/>
        <v>12.35</v>
      </c>
      <c r="AA16" s="33">
        <f t="shared" si="12"/>
        <v>2.5954861111112066</v>
      </c>
      <c r="AB16" s="34">
        <f t="shared" si="13"/>
        <v>251.95987654321073</v>
      </c>
      <c r="AC16" s="42">
        <f t="shared" si="5"/>
        <v>2.5954861111112066</v>
      </c>
      <c r="AD16" s="35">
        <f t="shared" si="5"/>
        <v>251.95987654321073</v>
      </c>
    </row>
    <row r="17" spans="1:30" x14ac:dyDescent="0.3">
      <c r="A17" s="46">
        <v>42347.601041666669</v>
      </c>
      <c r="B17" s="47">
        <v>3600</v>
      </c>
      <c r="C17" s="47">
        <v>60</v>
      </c>
      <c r="D17" s="48">
        <v>19.5</v>
      </c>
      <c r="E17" s="49">
        <v>25.2</v>
      </c>
      <c r="F17" s="50">
        <v>12.15</v>
      </c>
      <c r="G17" s="51">
        <v>12.45</v>
      </c>
      <c r="H17" s="52">
        <v>12.55</v>
      </c>
      <c r="I17" s="53">
        <v>23.35</v>
      </c>
      <c r="J17" s="54">
        <v>23.3</v>
      </c>
      <c r="L17" s="27">
        <v>60</v>
      </c>
      <c r="M17" s="28">
        <f t="shared" si="0"/>
        <v>157.01250000000098</v>
      </c>
      <c r="N17" s="29">
        <f t="shared" si="6"/>
        <v>10.467500000000522</v>
      </c>
      <c r="O17" s="28">
        <f t="shared" si="1"/>
        <v>141.31125000000091</v>
      </c>
      <c r="P17" s="28">
        <f t="shared" si="2"/>
        <v>1080</v>
      </c>
      <c r="Q17" s="29">
        <f t="shared" si="3"/>
        <v>0.6363163766390546</v>
      </c>
      <c r="R17" s="29">
        <f t="shared" si="7"/>
        <v>0.11630555555556135</v>
      </c>
      <c r="S17" s="29">
        <f t="shared" si="14"/>
        <v>0.13084375000000084</v>
      </c>
      <c r="T17" s="41">
        <f t="shared" si="8"/>
        <v>1.315789473684219E-3</v>
      </c>
      <c r="U17" s="30"/>
      <c r="V17" s="31">
        <f t="shared" si="9"/>
        <v>6.85</v>
      </c>
      <c r="W17" s="32">
        <f t="shared" si="9"/>
        <v>10.7</v>
      </c>
      <c r="X17" s="32">
        <f t="shared" si="10"/>
        <v>2.6000000000000014</v>
      </c>
      <c r="Y17" s="32">
        <f t="shared" si="11"/>
        <v>0.45000000000000284</v>
      </c>
      <c r="Z17" s="32">
        <f t="shared" si="4"/>
        <v>12.383333333333335</v>
      </c>
      <c r="AA17" s="33">
        <f t="shared" si="12"/>
        <v>5.7175324675327213</v>
      </c>
      <c r="AB17" s="34">
        <f t="shared" si="13"/>
        <v>280.47222222222439</v>
      </c>
      <c r="AC17" s="42">
        <f>IF(AA17&gt;0,AA17,0)</f>
        <v>5.7175324675327213</v>
      </c>
      <c r="AD17" s="35">
        <f t="shared" si="5"/>
        <v>280.47222222222439</v>
      </c>
    </row>
    <row r="18" spans="1:30" x14ac:dyDescent="0.3">
      <c r="A18" s="46">
        <v>42347.604513888888</v>
      </c>
      <c r="B18" s="47">
        <v>3900</v>
      </c>
      <c r="C18" s="47">
        <v>65</v>
      </c>
      <c r="D18" s="48">
        <v>19.7</v>
      </c>
      <c r="E18" s="49">
        <v>25.35</v>
      </c>
      <c r="F18" s="50">
        <v>12.15</v>
      </c>
      <c r="G18" s="51">
        <v>12.5</v>
      </c>
      <c r="H18" s="52">
        <v>12.55</v>
      </c>
      <c r="I18" s="53">
        <v>22.6</v>
      </c>
      <c r="J18" s="54">
        <v>22.45</v>
      </c>
      <c r="L18" s="27">
        <v>65</v>
      </c>
      <c r="M18" s="28">
        <f t="shared" si="0"/>
        <v>162.82777777777841</v>
      </c>
      <c r="N18" s="29">
        <f t="shared" si="6"/>
        <v>5.2337499999997021</v>
      </c>
      <c r="O18" s="28">
        <f t="shared" si="1"/>
        <v>146.54500000000061</v>
      </c>
      <c r="P18" s="28">
        <f t="shared" si="2"/>
        <v>1170</v>
      </c>
      <c r="Q18" s="29">
        <f t="shared" si="3"/>
        <v>0.63073465403695794</v>
      </c>
      <c r="R18" s="29">
        <f t="shared" si="7"/>
        <v>5.8152777777774466E-2</v>
      </c>
      <c r="S18" s="29">
        <f t="shared" si="14"/>
        <v>0.12525213675213728</v>
      </c>
      <c r="T18" s="41">
        <f t="shared" si="8"/>
        <v>1.3765978367748328E-3</v>
      </c>
      <c r="U18" s="30"/>
      <c r="V18" s="31">
        <f t="shared" si="9"/>
        <v>7.0499999999999989</v>
      </c>
      <c r="W18" s="32">
        <f t="shared" si="9"/>
        <v>10.850000000000001</v>
      </c>
      <c r="X18" s="32">
        <f t="shared" si="10"/>
        <v>1.8500000000000014</v>
      </c>
      <c r="Y18" s="32">
        <f t="shared" si="11"/>
        <v>0.46666666666666856</v>
      </c>
      <c r="Z18" s="32">
        <f t="shared" si="4"/>
        <v>12.4</v>
      </c>
      <c r="AA18" s="33">
        <f t="shared" si="12"/>
        <v>9.5957854406132377</v>
      </c>
      <c r="AB18" s="34">
        <f t="shared" si="13"/>
        <v>310.28395061728531</v>
      </c>
      <c r="AC18" s="42">
        <f t="shared" ref="AC18:AD29" si="15">IF(AA18&gt;0,AA18,0)</f>
        <v>9.5957854406132377</v>
      </c>
      <c r="AD18" s="35">
        <f t="shared" si="5"/>
        <v>310.28395061728531</v>
      </c>
    </row>
    <row r="19" spans="1:30" x14ac:dyDescent="0.3">
      <c r="A19" s="46">
        <v>42347.607986111107</v>
      </c>
      <c r="B19" s="47">
        <v>4200</v>
      </c>
      <c r="C19" s="47">
        <v>70</v>
      </c>
      <c r="D19" s="48">
        <v>20.100000000000001</v>
      </c>
      <c r="E19" s="49">
        <v>25.45</v>
      </c>
      <c r="F19" s="50">
        <v>12.2</v>
      </c>
      <c r="G19" s="51">
        <v>12.5</v>
      </c>
      <c r="H19" s="52">
        <v>12.6</v>
      </c>
      <c r="I19" s="53">
        <v>23.25</v>
      </c>
      <c r="J19" s="54">
        <v>23.25</v>
      </c>
      <c r="L19" s="27">
        <v>70</v>
      </c>
      <c r="M19" s="28">
        <f t="shared" si="0"/>
        <v>174.45833333333331</v>
      </c>
      <c r="N19" s="29">
        <f t="shared" si="6"/>
        <v>10.467499999999404</v>
      </c>
      <c r="O19" s="28">
        <f t="shared" si="1"/>
        <v>157.01250000000002</v>
      </c>
      <c r="P19" s="28">
        <f t="shared" si="2"/>
        <v>1260</v>
      </c>
      <c r="Q19" s="29">
        <f t="shared" si="3"/>
        <v>0.59724431842437575</v>
      </c>
      <c r="R19" s="29">
        <f t="shared" si="7"/>
        <v>0.11630555555554893</v>
      </c>
      <c r="S19" s="29">
        <f t="shared" si="14"/>
        <v>0.12461309523809525</v>
      </c>
      <c r="T19" s="41">
        <f t="shared" si="8"/>
        <v>1.5576323987538945E-3</v>
      </c>
      <c r="U19" s="30"/>
      <c r="V19" s="31">
        <f t="shared" si="9"/>
        <v>7.4500000000000011</v>
      </c>
      <c r="W19" s="32">
        <f t="shared" si="9"/>
        <v>10.95</v>
      </c>
      <c r="X19" s="32">
        <f t="shared" si="10"/>
        <v>2.5</v>
      </c>
      <c r="Y19" s="32">
        <f t="shared" si="11"/>
        <v>0.5</v>
      </c>
      <c r="Z19" s="32">
        <f t="shared" si="4"/>
        <v>12.433333333333332</v>
      </c>
      <c r="AA19" s="33">
        <f t="shared" si="12"/>
        <v>12.526455026455027</v>
      </c>
      <c r="AB19" s="34">
        <f t="shared" si="13"/>
        <v>331.68518518518516</v>
      </c>
      <c r="AC19" s="42">
        <f t="shared" si="15"/>
        <v>12.526455026455027</v>
      </c>
      <c r="AD19" s="35">
        <f t="shared" si="5"/>
        <v>331.68518518518516</v>
      </c>
    </row>
    <row r="20" spans="1:30" x14ac:dyDescent="0.3">
      <c r="A20" s="46">
        <v>42347.611458333333</v>
      </c>
      <c r="B20" s="47">
        <v>4500</v>
      </c>
      <c r="C20" s="47">
        <v>75</v>
      </c>
      <c r="D20" s="48">
        <v>20.3</v>
      </c>
      <c r="E20" s="49">
        <v>25.6</v>
      </c>
      <c r="F20" s="50">
        <v>12.2</v>
      </c>
      <c r="G20" s="51">
        <v>12.55</v>
      </c>
      <c r="H20" s="52">
        <v>12.65</v>
      </c>
      <c r="I20" s="53">
        <v>23.4</v>
      </c>
      <c r="J20" s="54">
        <v>23.35</v>
      </c>
      <c r="L20" s="27">
        <v>75</v>
      </c>
      <c r="M20" s="28">
        <f t="shared" si="0"/>
        <v>186.08888888888944</v>
      </c>
      <c r="N20" s="29">
        <f t="shared" si="6"/>
        <v>10.467500000000522</v>
      </c>
      <c r="O20" s="28">
        <f t="shared" si="1"/>
        <v>167.48000000000053</v>
      </c>
      <c r="P20" s="28">
        <f t="shared" si="2"/>
        <v>1350</v>
      </c>
      <c r="Q20" s="29">
        <f t="shared" si="3"/>
        <v>0.59166259582227909</v>
      </c>
      <c r="R20" s="29">
        <f t="shared" si="7"/>
        <v>0.11630555555556135</v>
      </c>
      <c r="S20" s="29">
        <f t="shared" si="14"/>
        <v>0.12405925925925965</v>
      </c>
      <c r="T20" s="41">
        <f t="shared" si="8"/>
        <v>1.6771488469601726E-3</v>
      </c>
      <c r="U20" s="30"/>
      <c r="V20" s="31">
        <f t="shared" si="9"/>
        <v>7.65</v>
      </c>
      <c r="W20" s="32">
        <f t="shared" si="9"/>
        <v>11.100000000000001</v>
      </c>
      <c r="X20" s="32">
        <f t="shared" si="10"/>
        <v>2.6499999999999986</v>
      </c>
      <c r="Y20" s="32">
        <f t="shared" si="11"/>
        <v>0.53333333333333499</v>
      </c>
      <c r="Z20" s="32">
        <f t="shared" si="4"/>
        <v>12.466666666666667</v>
      </c>
      <c r="AA20" s="33">
        <f t="shared" si="12"/>
        <v>16.480286738351445</v>
      </c>
      <c r="AB20" s="34">
        <f t="shared" si="13"/>
        <v>358.419753086421</v>
      </c>
      <c r="AC20" s="42">
        <f t="shared" si="15"/>
        <v>16.480286738351445</v>
      </c>
      <c r="AD20" s="35">
        <f t="shared" si="5"/>
        <v>358.419753086421</v>
      </c>
    </row>
    <row r="21" spans="1:30" x14ac:dyDescent="0.3">
      <c r="A21" s="46">
        <v>42347.614930555559</v>
      </c>
      <c r="B21" s="47">
        <v>4800</v>
      </c>
      <c r="C21" s="47">
        <v>80</v>
      </c>
      <c r="D21" s="48">
        <v>20.399999999999999</v>
      </c>
      <c r="E21" s="49">
        <v>25.65</v>
      </c>
      <c r="F21" s="50">
        <v>12.25</v>
      </c>
      <c r="G21" s="51">
        <v>12.6</v>
      </c>
      <c r="H21" s="52">
        <v>12.75</v>
      </c>
      <c r="I21" s="53">
        <v>23.5</v>
      </c>
      <c r="J21" s="54">
        <v>23.45</v>
      </c>
      <c r="L21" s="27">
        <v>80</v>
      </c>
      <c r="M21" s="28">
        <f t="shared" si="0"/>
        <v>209.35000000000048</v>
      </c>
      <c r="N21" s="29">
        <f t="shared" si="6"/>
        <v>20.934999999999924</v>
      </c>
      <c r="O21" s="28">
        <f t="shared" si="1"/>
        <v>188.41500000000045</v>
      </c>
      <c r="P21" s="28">
        <f t="shared" si="2"/>
        <v>1440</v>
      </c>
      <c r="Q21" s="29">
        <f t="shared" si="3"/>
        <v>0.58608087322018187</v>
      </c>
      <c r="R21" s="29">
        <f t="shared" si="7"/>
        <v>0.23261111111111027</v>
      </c>
      <c r="S21" s="29">
        <f t="shared" si="14"/>
        <v>0.13084375000000031</v>
      </c>
      <c r="T21" s="41">
        <f t="shared" si="8"/>
        <v>1.9047619047619091E-3</v>
      </c>
      <c r="U21" s="30"/>
      <c r="V21" s="31">
        <f t="shared" si="9"/>
        <v>7.7499999999999982</v>
      </c>
      <c r="W21" s="32">
        <f t="shared" si="9"/>
        <v>11.149999999999999</v>
      </c>
      <c r="X21" s="32">
        <f t="shared" si="10"/>
        <v>2.75</v>
      </c>
      <c r="Y21" s="32">
        <f t="shared" si="11"/>
        <v>0.60000000000000142</v>
      </c>
      <c r="Z21" s="32">
        <f t="shared" si="4"/>
        <v>12.533333333333333</v>
      </c>
      <c r="AA21" s="33">
        <f t="shared" si="12"/>
        <v>23.983870967742078</v>
      </c>
      <c r="AB21" s="34">
        <f t="shared" si="13"/>
        <v>410.11111111111211</v>
      </c>
      <c r="AC21" s="42">
        <f t="shared" si="15"/>
        <v>23.983870967742078</v>
      </c>
      <c r="AD21" s="35">
        <f t="shared" si="15"/>
        <v>410.11111111111211</v>
      </c>
    </row>
    <row r="22" spans="1:30" x14ac:dyDescent="0.3">
      <c r="A22" s="46">
        <v>42347.618402777778</v>
      </c>
      <c r="B22" s="47">
        <v>5100</v>
      </c>
      <c r="C22" s="47">
        <v>85</v>
      </c>
      <c r="D22" s="48">
        <v>20.55</v>
      </c>
      <c r="E22" s="49">
        <v>25.75</v>
      </c>
      <c r="F22" s="50">
        <v>12.25</v>
      </c>
      <c r="G22" s="51">
        <v>12.65</v>
      </c>
      <c r="H22" s="52">
        <v>12.75</v>
      </c>
      <c r="I22" s="53">
        <v>23.5</v>
      </c>
      <c r="J22" s="54">
        <v>23.4</v>
      </c>
      <c r="L22" s="27">
        <v>85</v>
      </c>
      <c r="M22" s="28">
        <f t="shared" si="0"/>
        <v>215.16527777777796</v>
      </c>
      <c r="N22" s="29">
        <f t="shared" si="6"/>
        <v>5.2337499999997021</v>
      </c>
      <c r="O22" s="28">
        <f t="shared" si="1"/>
        <v>193.64875000000015</v>
      </c>
      <c r="P22" s="28">
        <f t="shared" si="2"/>
        <v>1530</v>
      </c>
      <c r="Q22" s="29">
        <f t="shared" si="3"/>
        <v>0.58049915061808488</v>
      </c>
      <c r="R22" s="29">
        <f t="shared" si="7"/>
        <v>5.8152777777774466E-2</v>
      </c>
      <c r="S22" s="29">
        <f t="shared" si="14"/>
        <v>0.12656781045751644</v>
      </c>
      <c r="T22" s="41">
        <f t="shared" si="8"/>
        <v>1.9764957264957281E-3</v>
      </c>
      <c r="U22" s="30"/>
      <c r="V22" s="31">
        <f t="shared" ref="V22:W29" si="16">V21+(D22-D21)</f>
        <v>7.9</v>
      </c>
      <c r="W22" s="32">
        <f t="shared" si="16"/>
        <v>11.25</v>
      </c>
      <c r="X22" s="32">
        <f t="shared" si="10"/>
        <v>2.75</v>
      </c>
      <c r="Y22" s="32">
        <f t="shared" si="11"/>
        <v>0.61666666666666714</v>
      </c>
      <c r="Z22" s="32">
        <f t="shared" si="4"/>
        <v>12.549999999999999</v>
      </c>
      <c r="AA22" s="33">
        <f t="shared" si="12"/>
        <v>27.174670433145078</v>
      </c>
      <c r="AB22" s="34">
        <f t="shared" si="13"/>
        <v>425.70061728395103</v>
      </c>
      <c r="AC22" s="42">
        <f t="shared" si="15"/>
        <v>27.174670433145078</v>
      </c>
      <c r="AD22" s="35">
        <f t="shared" si="15"/>
        <v>425.70061728395103</v>
      </c>
    </row>
    <row r="23" spans="1:30" x14ac:dyDescent="0.3">
      <c r="A23" s="46">
        <v>42347.621874999997</v>
      </c>
      <c r="B23" s="47">
        <v>5400</v>
      </c>
      <c r="C23" s="47">
        <v>90</v>
      </c>
      <c r="D23" s="48">
        <v>20.65</v>
      </c>
      <c r="E23" s="49">
        <v>26.05</v>
      </c>
      <c r="F23" s="50">
        <v>12.3</v>
      </c>
      <c r="G23" s="51">
        <v>12.7</v>
      </c>
      <c r="H23" s="52">
        <v>13.05</v>
      </c>
      <c r="I23" s="53">
        <v>23.7</v>
      </c>
      <c r="J23" s="54">
        <v>23.65</v>
      </c>
      <c r="L23" s="27">
        <v>90</v>
      </c>
      <c r="M23" s="28">
        <f t="shared" si="0"/>
        <v>261.68749999999994</v>
      </c>
      <c r="N23" s="29">
        <f t="shared" si="6"/>
        <v>41.869999999999848</v>
      </c>
      <c r="O23" s="28">
        <f t="shared" si="1"/>
        <v>235.51875000000001</v>
      </c>
      <c r="P23" s="28">
        <f t="shared" si="2"/>
        <v>1620</v>
      </c>
      <c r="Q23" s="29">
        <f t="shared" si="3"/>
        <v>0.60282604102647308</v>
      </c>
      <c r="R23" s="29">
        <f t="shared" si="7"/>
        <v>0.46522222222222054</v>
      </c>
      <c r="S23" s="29">
        <f t="shared" si="14"/>
        <v>0.14538194444444444</v>
      </c>
      <c r="T23" s="41">
        <f t="shared" si="8"/>
        <v>2.3148148148148134E-3</v>
      </c>
      <c r="U23" s="30"/>
      <c r="V23" s="31">
        <f t="shared" si="16"/>
        <v>7.9999999999999982</v>
      </c>
      <c r="W23" s="32">
        <f t="shared" si="16"/>
        <v>11.55</v>
      </c>
      <c r="X23" s="32">
        <f t="shared" si="10"/>
        <v>2.9499999999999993</v>
      </c>
      <c r="Y23" s="32">
        <f t="shared" si="11"/>
        <v>0.75</v>
      </c>
      <c r="Z23" s="32">
        <f t="shared" si="4"/>
        <v>12.683333333333332</v>
      </c>
      <c r="AA23" s="33">
        <f t="shared" si="12"/>
        <v>41.536885245901608</v>
      </c>
      <c r="AB23" s="34">
        <f t="shared" si="13"/>
        <v>527.30555555555543</v>
      </c>
      <c r="AC23" s="42">
        <f t="shared" si="15"/>
        <v>41.536885245901608</v>
      </c>
      <c r="AD23" s="35">
        <f t="shared" si="15"/>
        <v>527.30555555555543</v>
      </c>
    </row>
    <row r="24" spans="1:30" ht="15.75" customHeight="1" x14ac:dyDescent="0.3">
      <c r="A24" s="46">
        <v>42347.625347222223</v>
      </c>
      <c r="B24" s="47">
        <v>5700</v>
      </c>
      <c r="C24" s="47">
        <v>95</v>
      </c>
      <c r="D24" s="48">
        <v>21</v>
      </c>
      <c r="E24" s="49">
        <v>26.15</v>
      </c>
      <c r="F24" s="50">
        <v>12.35</v>
      </c>
      <c r="G24" s="51">
        <v>12.75</v>
      </c>
      <c r="H24" s="52">
        <v>13.1</v>
      </c>
      <c r="I24" s="53">
        <v>23.7</v>
      </c>
      <c r="J24" s="54">
        <v>23.6</v>
      </c>
      <c r="L24" s="43">
        <v>95</v>
      </c>
      <c r="M24" s="28">
        <f t="shared" si="0"/>
        <v>279.13333333333412</v>
      </c>
      <c r="N24" s="29">
        <f t="shared" si="6"/>
        <v>15.701250000000783</v>
      </c>
      <c r="O24" s="28">
        <f t="shared" si="1"/>
        <v>251.22000000000079</v>
      </c>
      <c r="P24" s="28">
        <f t="shared" si="2"/>
        <v>1710</v>
      </c>
      <c r="Q24" s="29">
        <f t="shared" si="3"/>
        <v>0.57491742801598789</v>
      </c>
      <c r="R24" s="29">
        <f t="shared" si="7"/>
        <v>0.17445833333334204</v>
      </c>
      <c r="S24" s="29">
        <f t="shared" si="14"/>
        <v>0.14691228070175485</v>
      </c>
      <c r="T24" s="41">
        <f t="shared" si="8"/>
        <v>2.5889967637540536E-3</v>
      </c>
      <c r="U24" s="30"/>
      <c r="V24" s="31">
        <f t="shared" si="16"/>
        <v>8.35</v>
      </c>
      <c r="W24" s="32">
        <f t="shared" si="16"/>
        <v>11.649999999999999</v>
      </c>
      <c r="X24" s="32">
        <f t="shared" si="10"/>
        <v>2.9499999999999993</v>
      </c>
      <c r="Y24" s="32">
        <f t="shared" si="11"/>
        <v>0.80000000000000249</v>
      </c>
      <c r="Z24" s="32">
        <f t="shared" si="4"/>
        <v>12.733333333333334</v>
      </c>
      <c r="AA24" s="33">
        <f t="shared" si="12"/>
        <v>53.382716049383021</v>
      </c>
      <c r="AB24" s="34">
        <f t="shared" si="13"/>
        <v>572.29629629629801</v>
      </c>
      <c r="AC24" s="42">
        <f t="shared" si="15"/>
        <v>53.382716049383021</v>
      </c>
      <c r="AD24" s="35">
        <f t="shared" si="15"/>
        <v>572.29629629629801</v>
      </c>
    </row>
    <row r="25" spans="1:30" x14ac:dyDescent="0.3">
      <c r="A25" s="46">
        <v>42347.628819444442</v>
      </c>
      <c r="B25" s="47">
        <v>6000</v>
      </c>
      <c r="C25" s="47">
        <v>100</v>
      </c>
      <c r="D25" s="48">
        <v>21.05</v>
      </c>
      <c r="E25" s="49">
        <v>26.25</v>
      </c>
      <c r="F25" s="50">
        <v>12.35</v>
      </c>
      <c r="G25" s="51">
        <v>13</v>
      </c>
      <c r="H25" s="52">
        <v>13.15</v>
      </c>
      <c r="I25" s="53">
        <v>23.75</v>
      </c>
      <c r="J25" s="54">
        <v>23.7</v>
      </c>
      <c r="L25" s="43">
        <v>100</v>
      </c>
      <c r="M25" s="28">
        <f t="shared" si="0"/>
        <v>314.02500000000072</v>
      </c>
      <c r="N25" s="29">
        <f t="shared" si="6"/>
        <v>31.402499999999893</v>
      </c>
      <c r="O25" s="28">
        <f t="shared" si="1"/>
        <v>282.62250000000068</v>
      </c>
      <c r="P25" s="28">
        <f t="shared" si="2"/>
        <v>1800</v>
      </c>
      <c r="Q25" s="29">
        <f t="shared" si="3"/>
        <v>0.58049915061808488</v>
      </c>
      <c r="R25" s="29">
        <f t="shared" si="7"/>
        <v>0.34891666666666549</v>
      </c>
      <c r="S25" s="29">
        <f t="shared" si="14"/>
        <v>0.15701250000000039</v>
      </c>
      <c r="T25" s="41">
        <f t="shared" si="8"/>
        <v>2.8846153846153917E-3</v>
      </c>
      <c r="U25" s="36"/>
      <c r="V25" s="31">
        <f t="shared" si="16"/>
        <v>8.4</v>
      </c>
      <c r="W25" s="32">
        <f t="shared" si="16"/>
        <v>11.75</v>
      </c>
      <c r="X25" s="32">
        <f t="shared" si="10"/>
        <v>3</v>
      </c>
      <c r="Y25" s="32">
        <f t="shared" si="11"/>
        <v>0.90000000000000213</v>
      </c>
      <c r="Z25" s="32">
        <f t="shared" si="4"/>
        <v>12.833333333333334</v>
      </c>
      <c r="AA25" s="33">
        <f t="shared" si="12"/>
        <v>66.305555555555841</v>
      </c>
      <c r="AB25" s="34">
        <f t="shared" si="13"/>
        <v>649.83333333333496</v>
      </c>
      <c r="AC25" s="42">
        <f t="shared" si="15"/>
        <v>66.305555555555841</v>
      </c>
      <c r="AD25" s="35">
        <f t="shared" si="15"/>
        <v>649.83333333333496</v>
      </c>
    </row>
    <row r="26" spans="1:30" x14ac:dyDescent="0.3">
      <c r="A26" s="46">
        <v>42347.632291666669</v>
      </c>
      <c r="B26" s="47">
        <v>6300</v>
      </c>
      <c r="C26" s="47">
        <v>105</v>
      </c>
      <c r="D26" s="48">
        <v>21.15</v>
      </c>
      <c r="E26" s="49">
        <v>26.3</v>
      </c>
      <c r="F26" s="50">
        <v>12.4</v>
      </c>
      <c r="G26" s="51">
        <v>13.05</v>
      </c>
      <c r="H26" s="52">
        <v>13.2</v>
      </c>
      <c r="I26" s="53">
        <v>23.7</v>
      </c>
      <c r="J26" s="54">
        <v>23.6</v>
      </c>
      <c r="L26" s="43">
        <v>105</v>
      </c>
      <c r="M26" s="28">
        <f t="shared" si="0"/>
        <v>331.47083333333416</v>
      </c>
      <c r="N26" s="29">
        <f t="shared" si="6"/>
        <v>15.701250000000224</v>
      </c>
      <c r="O26" s="28">
        <f t="shared" si="1"/>
        <v>298.32375000000087</v>
      </c>
      <c r="P26" s="28">
        <f t="shared" si="2"/>
        <v>1890</v>
      </c>
      <c r="Q26" s="29">
        <f t="shared" si="3"/>
        <v>0.57491742801598822</v>
      </c>
      <c r="R26" s="29">
        <f t="shared" si="7"/>
        <v>0.17445833333333582</v>
      </c>
      <c r="S26" s="29">
        <f t="shared" si="14"/>
        <v>0.15784325396825444</v>
      </c>
      <c r="T26" s="41">
        <f t="shared" si="8"/>
        <v>3.0744336569579356E-3</v>
      </c>
      <c r="U26" s="36"/>
      <c r="V26" s="31">
        <f t="shared" si="16"/>
        <v>8.4999999999999982</v>
      </c>
      <c r="W26" s="32">
        <f t="shared" si="16"/>
        <v>11.8</v>
      </c>
      <c r="X26" s="32">
        <f t="shared" si="10"/>
        <v>2.9499999999999993</v>
      </c>
      <c r="Y26" s="32">
        <f t="shared" si="11"/>
        <v>0.95000000000000284</v>
      </c>
      <c r="Z26" s="32">
        <f t="shared" si="4"/>
        <v>12.883333333333335</v>
      </c>
      <c r="AA26" s="33">
        <f t="shared" si="12"/>
        <v>77.047385620915335</v>
      </c>
      <c r="AB26" s="34">
        <f t="shared" si="13"/>
        <v>691.2685185185203</v>
      </c>
      <c r="AC26" s="42">
        <f t="shared" si="15"/>
        <v>77.047385620915335</v>
      </c>
      <c r="AD26" s="35">
        <f t="shared" si="15"/>
        <v>691.2685185185203</v>
      </c>
    </row>
    <row r="27" spans="1:30" x14ac:dyDescent="0.3">
      <c r="A27" s="46">
        <v>42347.635763888888</v>
      </c>
      <c r="B27" s="47">
        <v>6600</v>
      </c>
      <c r="C27" s="47">
        <v>110</v>
      </c>
      <c r="D27" s="48">
        <v>21.3</v>
      </c>
      <c r="E27" s="49">
        <v>26.4</v>
      </c>
      <c r="F27" s="50">
        <v>12.45</v>
      </c>
      <c r="G27" s="51">
        <v>13.05</v>
      </c>
      <c r="H27" s="52">
        <v>13.25</v>
      </c>
      <c r="I27" s="53">
        <v>24</v>
      </c>
      <c r="J27" s="54">
        <v>23.7</v>
      </c>
      <c r="L27" s="43">
        <v>110</v>
      </c>
      <c r="M27" s="28">
        <f t="shared" si="0"/>
        <v>343.10138888888912</v>
      </c>
      <c r="N27" s="29">
        <f t="shared" si="6"/>
        <v>10.467499999999404</v>
      </c>
      <c r="O27" s="28">
        <f t="shared" si="1"/>
        <v>308.79125000000033</v>
      </c>
      <c r="P27" s="28">
        <f t="shared" si="2"/>
        <v>1980</v>
      </c>
      <c r="Q27" s="29">
        <f t="shared" si="3"/>
        <v>0.56933570541389078</v>
      </c>
      <c r="R27" s="29">
        <f t="shared" si="7"/>
        <v>0.11630555555554893</v>
      </c>
      <c r="S27" s="29">
        <f t="shared" si="14"/>
        <v>0.15595517676767692</v>
      </c>
      <c r="T27" s="41">
        <f t="shared" si="8"/>
        <v>3.2135076252723352E-3</v>
      </c>
      <c r="V27" s="31">
        <f t="shared" si="16"/>
        <v>8.65</v>
      </c>
      <c r="W27" s="32">
        <f t="shared" si="16"/>
        <v>11.899999999999999</v>
      </c>
      <c r="X27" s="32">
        <f t="shared" si="10"/>
        <v>3.25</v>
      </c>
      <c r="Y27" s="32">
        <f t="shared" si="11"/>
        <v>0.98333333333333428</v>
      </c>
      <c r="Z27" s="32">
        <f t="shared" si="4"/>
        <v>12.916666666666666</v>
      </c>
      <c r="AA27" s="33">
        <f t="shared" si="12"/>
        <v>77.074588477366362</v>
      </c>
      <c r="AB27" s="34">
        <f t="shared" si="13"/>
        <v>714.44753086419803</v>
      </c>
      <c r="AC27" s="42">
        <f t="shared" si="15"/>
        <v>77.074588477366362</v>
      </c>
      <c r="AD27" s="35">
        <f t="shared" si="15"/>
        <v>714.44753086419803</v>
      </c>
    </row>
    <row r="28" spans="1:30" x14ac:dyDescent="0.3">
      <c r="A28" s="46">
        <v>42347.639236111107</v>
      </c>
      <c r="B28" s="47">
        <v>6900</v>
      </c>
      <c r="C28" s="47">
        <v>115</v>
      </c>
      <c r="D28" s="48">
        <v>21.3</v>
      </c>
      <c r="E28" s="49">
        <v>26.4</v>
      </c>
      <c r="F28" s="50">
        <v>12.45</v>
      </c>
      <c r="G28" s="51">
        <v>13.15</v>
      </c>
      <c r="H28" s="52">
        <v>13.3</v>
      </c>
      <c r="I28" s="53">
        <v>24.1</v>
      </c>
      <c r="J28" s="54">
        <v>24.05</v>
      </c>
      <c r="L28" s="43">
        <v>115</v>
      </c>
      <c r="M28" s="28">
        <f t="shared" si="0"/>
        <v>360.54722222222335</v>
      </c>
      <c r="N28" s="29">
        <f t="shared" si="6"/>
        <v>15.701250000000783</v>
      </c>
      <c r="O28" s="28">
        <f t="shared" si="1"/>
        <v>324.49250000000109</v>
      </c>
      <c r="P28" s="28">
        <f t="shared" si="2"/>
        <v>2070</v>
      </c>
      <c r="Q28" s="29">
        <f t="shared" si="3"/>
        <v>0.56933570541389078</v>
      </c>
      <c r="R28" s="29">
        <f t="shared" si="7"/>
        <v>0.17445833333334204</v>
      </c>
      <c r="S28" s="29">
        <f t="shared" si="14"/>
        <v>0.15675966183574933</v>
      </c>
      <c r="T28" s="41">
        <f t="shared" si="8"/>
        <v>3.3769063180828008E-3</v>
      </c>
      <c r="V28" s="31">
        <f t="shared" si="16"/>
        <v>8.65</v>
      </c>
      <c r="W28" s="32">
        <f t="shared" si="16"/>
        <v>11.899999999999999</v>
      </c>
      <c r="X28" s="32">
        <f t="shared" si="10"/>
        <v>3.3500000000000014</v>
      </c>
      <c r="Y28" s="32">
        <f t="shared" si="11"/>
        <v>1.0333333333333368</v>
      </c>
      <c r="Z28" s="32">
        <f t="shared" si="4"/>
        <v>12.966666666666669</v>
      </c>
      <c r="AA28" s="33">
        <f t="shared" si="12"/>
        <v>80.552579365079751</v>
      </c>
      <c r="AB28" s="34">
        <f t="shared" si="13"/>
        <v>751.43827160494084</v>
      </c>
      <c r="AC28" s="42">
        <f t="shared" si="15"/>
        <v>80.552579365079751</v>
      </c>
      <c r="AD28" s="35">
        <f t="shared" si="15"/>
        <v>751.43827160494084</v>
      </c>
    </row>
    <row r="29" spans="1:30" ht="19.5" thickBot="1" x14ac:dyDescent="0.35">
      <c r="A29" s="46">
        <v>42347.642708333333</v>
      </c>
      <c r="B29" s="47">
        <v>7200</v>
      </c>
      <c r="C29" s="47">
        <v>120</v>
      </c>
      <c r="D29" s="48">
        <v>21.45</v>
      </c>
      <c r="E29" s="49">
        <v>26.5</v>
      </c>
      <c r="F29" s="50">
        <v>12.5</v>
      </c>
      <c r="G29" s="51">
        <v>13.2</v>
      </c>
      <c r="H29" s="52">
        <v>13.35</v>
      </c>
      <c r="I29" s="53">
        <v>24</v>
      </c>
      <c r="J29" s="54">
        <v>23.7</v>
      </c>
      <c r="L29" s="43">
        <v>120</v>
      </c>
      <c r="M29" s="28">
        <f t="shared" si="0"/>
        <v>377.99305555555577</v>
      </c>
      <c r="N29" s="29">
        <f t="shared" si="6"/>
        <v>15.701249999999108</v>
      </c>
      <c r="O29" s="28">
        <f t="shared" si="1"/>
        <v>340.19375000000025</v>
      </c>
      <c r="P29" s="28">
        <f t="shared" si="2"/>
        <v>2160</v>
      </c>
      <c r="Q29" s="29">
        <f t="shared" si="3"/>
        <v>0.56375398281179423</v>
      </c>
      <c r="R29" s="29">
        <f t="shared" si="7"/>
        <v>0.17445833333332342</v>
      </c>
      <c r="S29" s="29">
        <f t="shared" si="14"/>
        <v>0.1574971064814816</v>
      </c>
      <c r="T29" s="41">
        <f t="shared" si="8"/>
        <v>3.5753575357535768E-3</v>
      </c>
      <c r="V29" s="31">
        <f t="shared" si="16"/>
        <v>8.7999999999999989</v>
      </c>
      <c r="W29" s="32">
        <f t="shared" si="16"/>
        <v>12</v>
      </c>
      <c r="X29" s="32">
        <f t="shared" si="10"/>
        <v>3.25</v>
      </c>
      <c r="Y29" s="32">
        <f t="shared" si="11"/>
        <v>1.0833333333333339</v>
      </c>
      <c r="Z29" s="32">
        <f t="shared" si="4"/>
        <v>13.016666666666666</v>
      </c>
      <c r="AA29" s="33">
        <f t="shared" si="12"/>
        <v>95.291394335512038</v>
      </c>
      <c r="AB29" s="34">
        <f t="shared" si="13"/>
        <v>794.65123456790172</v>
      </c>
      <c r="AC29" s="42">
        <f t="shared" si="15"/>
        <v>95.291394335512038</v>
      </c>
      <c r="AD29" s="35">
        <f t="shared" si="15"/>
        <v>794.65123456790172</v>
      </c>
    </row>
    <row r="30" spans="1:30" ht="19.5" thickTop="1" x14ac:dyDescent="0.3">
      <c r="L30" s="110" t="s">
        <v>23</v>
      </c>
      <c r="M30" s="107">
        <f>AVERAGE(M6:M29)</f>
        <v>174.94293981481533</v>
      </c>
      <c r="N30" s="65">
        <f>AVERAGE(N6:N29)</f>
        <v>14.174739583333341</v>
      </c>
      <c r="O30" s="65">
        <f t="shared" ref="O30:S30" si="17">AVERAGE(O6:O29)</f>
        <v>157.44864583333387</v>
      </c>
      <c r="P30" s="65">
        <f t="shared" si="17"/>
        <v>1125</v>
      </c>
      <c r="Q30" s="65">
        <f>AVERAGE(Q6:Q29)</f>
        <v>0.5546836835833866</v>
      </c>
      <c r="R30" s="65">
        <f t="shared" si="17"/>
        <v>0.15749710648148157</v>
      </c>
      <c r="S30" s="65">
        <f t="shared" si="17"/>
        <v>0.1276795889039411</v>
      </c>
      <c r="T30" s="66">
        <f>AVERAGE(T6:T29)</f>
        <v>1.5997294297865692E-3</v>
      </c>
      <c r="U30" s="101" t="s">
        <v>23</v>
      </c>
      <c r="V30" s="104">
        <f>AVERAGE(V6:V29)</f>
        <v>6.2500000000000009</v>
      </c>
      <c r="W30" s="65">
        <f>AVERAGE(W6:W29)</f>
        <v>9.3687500000000039</v>
      </c>
      <c r="X30" s="65">
        <f>AVERAGE(X6:X29)</f>
        <v>2.385416666666667</v>
      </c>
      <c r="Y30" s="65">
        <f t="shared" ref="Y30:Z30" si="18">AVERAGE(Y6:Y29)</f>
        <v>0.50138888888889055</v>
      </c>
      <c r="Z30" s="65">
        <f t="shared" si="18"/>
        <v>12.434722222222225</v>
      </c>
      <c r="AA30" s="65">
        <f>AVERAGE(AA6:AA29)</f>
        <v>20.232018813623892</v>
      </c>
      <c r="AB30" s="65">
        <f t="shared" ref="AB30:AD30" si="19">AVERAGE(AB6:AB29)</f>
        <v>313.46579218107109</v>
      </c>
      <c r="AC30" s="65">
        <f t="shared" si="19"/>
        <v>24.552716326444365</v>
      </c>
      <c r="AD30" s="66">
        <f t="shared" si="19"/>
        <v>325.10120884773761</v>
      </c>
    </row>
    <row r="31" spans="1:30" x14ac:dyDescent="0.3">
      <c r="L31" s="111" t="s">
        <v>24</v>
      </c>
      <c r="M31" s="108">
        <f>MIN(M6:M29)</f>
        <v>0</v>
      </c>
      <c r="N31" s="29">
        <f>MIN(N6:N29)</f>
        <v>0</v>
      </c>
      <c r="O31" s="29">
        <f>MIN(O6:O29)</f>
        <v>0</v>
      </c>
      <c r="P31" s="29">
        <f>MIN(P6:P29)</f>
        <v>90</v>
      </c>
      <c r="Q31" s="29">
        <f>MIN(Q6:Q29)</f>
        <v>0.20094201367549103</v>
      </c>
      <c r="R31" s="29">
        <f t="shared" ref="R31:T31" si="20">MIN(R6:R29)</f>
        <v>0</v>
      </c>
      <c r="S31" s="29">
        <f t="shared" si="20"/>
        <v>0</v>
      </c>
      <c r="T31" s="68">
        <f t="shared" si="20"/>
        <v>0</v>
      </c>
      <c r="U31" s="102" t="s">
        <v>24</v>
      </c>
      <c r="V31" s="105">
        <f t="shared" ref="V31:AA31" si="21">MIN(V6:V29)</f>
        <v>0.94999999999999929</v>
      </c>
      <c r="W31" s="29">
        <f t="shared" si="21"/>
        <v>0.90000000000000036</v>
      </c>
      <c r="X31" s="29">
        <f t="shared" si="21"/>
        <v>0.60000000000000142</v>
      </c>
      <c r="Y31" s="29">
        <f t="shared" si="21"/>
        <v>0</v>
      </c>
      <c r="Z31" s="29">
        <f t="shared" si="21"/>
        <v>11.933333333333332</v>
      </c>
      <c r="AA31" s="29">
        <f t="shared" si="21"/>
        <v>-17.419354838709673</v>
      </c>
      <c r="AB31" s="29">
        <f t="shared" ref="AB31:AC31" si="22">MIN(AB6:AB29)</f>
        <v>-137.7777777777778</v>
      </c>
      <c r="AC31" s="29">
        <f t="shared" si="22"/>
        <v>0</v>
      </c>
      <c r="AD31" s="68">
        <f>MIN(AD6:AD29)</f>
        <v>0</v>
      </c>
    </row>
    <row r="32" spans="1:30" ht="19.5" thickBot="1" x14ac:dyDescent="0.35">
      <c r="L32" s="112" t="s">
        <v>25</v>
      </c>
      <c r="M32" s="109">
        <f t="shared" ref="M32:T32" si="23">MAX(M6:M29)</f>
        <v>377.99305555555577</v>
      </c>
      <c r="N32" s="70">
        <f t="shared" si="23"/>
        <v>41.869999999999848</v>
      </c>
      <c r="O32" s="70">
        <f t="shared" si="23"/>
        <v>340.19375000000025</v>
      </c>
      <c r="P32" s="70">
        <f t="shared" si="23"/>
        <v>2160</v>
      </c>
      <c r="Q32" s="70">
        <f t="shared" si="23"/>
        <v>0.66422498964953991</v>
      </c>
      <c r="R32" s="70">
        <f t="shared" si="23"/>
        <v>0.46522222222222054</v>
      </c>
      <c r="S32" s="70">
        <f t="shared" si="23"/>
        <v>0.15784325396825444</v>
      </c>
      <c r="T32" s="71">
        <f t="shared" si="23"/>
        <v>3.5753575357535768E-3</v>
      </c>
      <c r="U32" s="103" t="s">
        <v>25</v>
      </c>
      <c r="V32" s="106">
        <f t="shared" ref="V32:AC32" si="24">MAX(V6:V29)</f>
        <v>8.7999999999999989</v>
      </c>
      <c r="W32" s="70">
        <f t="shared" si="24"/>
        <v>12</v>
      </c>
      <c r="X32" s="70">
        <f t="shared" si="24"/>
        <v>3.3500000000000014</v>
      </c>
      <c r="Y32" s="70">
        <f t="shared" si="24"/>
        <v>1.0833333333333339</v>
      </c>
      <c r="Z32" s="70">
        <f t="shared" si="24"/>
        <v>13.016666666666666</v>
      </c>
      <c r="AA32" s="70">
        <f t="shared" si="24"/>
        <v>95.291394335512038</v>
      </c>
      <c r="AB32" s="70">
        <f t="shared" si="24"/>
        <v>794.65123456790172</v>
      </c>
      <c r="AC32" s="70">
        <f t="shared" si="24"/>
        <v>95.291394335512038</v>
      </c>
      <c r="AD32" s="71">
        <f>MAX(AD6:AD29)</f>
        <v>794.65123456790172</v>
      </c>
    </row>
    <row r="33" ht="19.5" thickTop="1" x14ac:dyDescent="0.3"/>
  </sheetData>
  <mergeCells count="6">
    <mergeCell ref="V3:Z3"/>
    <mergeCell ref="A1:J1"/>
    <mergeCell ref="A2:J2"/>
    <mergeCell ref="A3:A4"/>
    <mergeCell ref="B3:C3"/>
    <mergeCell ref="D3:J3"/>
  </mergeCells>
  <printOptions horizontalCentered="1"/>
  <pageMargins left="0.75" right="0.75" top="1" bottom="1" header="0.5" footer="0.5"/>
  <pageSetup paperSize="9" fitToHeight="0" orientation="portrait" r:id="rId1"/>
  <headerFooter>
    <oddHeader>&amp;C&amp;"Times New Roman,Bold"&amp;14&amp;K000000d10l10x20v0,15V15лI600</oddHead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3"/>
  <sheetViews>
    <sheetView topLeftCell="J1" zoomScale="85" zoomScaleNormal="85" workbookViewId="0">
      <selection activeCell="M30" sqref="M30:S30"/>
    </sheetView>
  </sheetViews>
  <sheetFormatPr defaultColWidth="11.42578125" defaultRowHeight="18.75" x14ac:dyDescent="0.3"/>
  <cols>
    <col min="1" max="1" width="27.140625" style="45" customWidth="1"/>
    <col min="2" max="2" width="8.5703125" style="45" customWidth="1"/>
    <col min="3" max="3" width="9" style="45" customWidth="1"/>
    <col min="4" max="4" width="8.28515625" style="45" customWidth="1"/>
    <col min="5" max="5" width="7.5703125" style="45" customWidth="1"/>
    <col min="6" max="6" width="7.42578125" style="45" customWidth="1"/>
    <col min="7" max="10" width="7.28515625" style="45" customWidth="1"/>
    <col min="11" max="11" width="23.28515625" style="45" customWidth="1"/>
    <col min="12" max="12" width="9.5703125" style="45" customWidth="1"/>
    <col min="13" max="13" width="13.140625" style="45" customWidth="1"/>
    <col min="14" max="14" width="12.5703125" style="45" customWidth="1"/>
    <col min="15" max="15" width="11.42578125" style="45"/>
    <col min="16" max="16" width="16.140625" style="45" customWidth="1"/>
    <col min="17" max="17" width="10.5703125" style="45" customWidth="1"/>
    <col min="18" max="18" width="9.85546875" style="45" customWidth="1"/>
    <col min="19" max="19" width="11.140625" style="45" customWidth="1"/>
    <col min="20" max="20" width="11" style="45" customWidth="1"/>
    <col min="21" max="21" width="10.5703125" style="45" customWidth="1"/>
    <col min="22" max="22" width="9.42578125" style="45" customWidth="1"/>
    <col min="23" max="24" width="11.42578125" style="45"/>
    <col min="25" max="25" width="10.28515625" style="45" customWidth="1"/>
    <col min="26" max="26" width="14.7109375" style="45" customWidth="1"/>
    <col min="27" max="27" width="12.7109375" style="45" customWidth="1"/>
    <col min="28" max="28" width="10.42578125" style="45" customWidth="1"/>
    <col min="29" max="16384" width="11.42578125" style="45"/>
  </cols>
  <sheetData>
    <row r="1" spans="1:30" ht="23.25" customHeight="1" thickBot="1" x14ac:dyDescent="0.35">
      <c r="A1" s="115" t="s">
        <v>54</v>
      </c>
      <c r="B1" s="116"/>
      <c r="C1" s="116"/>
      <c r="D1" s="116"/>
      <c r="E1" s="116"/>
      <c r="F1" s="116"/>
      <c r="G1" s="116"/>
      <c r="H1" s="116"/>
      <c r="I1" s="116"/>
      <c r="J1" s="117"/>
      <c r="L1" s="1" t="s">
        <v>30</v>
      </c>
      <c r="M1" s="2">
        <f>T30</f>
        <v>7.1338054867407146E-4</v>
      </c>
      <c r="O1" s="3" t="s">
        <v>0</v>
      </c>
      <c r="P1" s="4">
        <v>0.2</v>
      </c>
      <c r="Z1" s="3" t="s">
        <v>1</v>
      </c>
      <c r="AA1" s="4">
        <v>8</v>
      </c>
    </row>
    <row r="2" spans="1:30" ht="31.5" customHeight="1" thickBot="1" x14ac:dyDescent="0.4">
      <c r="A2" s="118" t="s">
        <v>52</v>
      </c>
      <c r="B2" s="116"/>
      <c r="C2" s="116"/>
      <c r="D2" s="116"/>
      <c r="E2" s="116"/>
      <c r="F2" s="116"/>
      <c r="G2" s="116"/>
      <c r="H2" s="116"/>
      <c r="I2" s="116"/>
      <c r="J2" s="117"/>
      <c r="L2" s="5" t="s">
        <v>2</v>
      </c>
      <c r="M2" s="6">
        <v>300</v>
      </c>
      <c r="O2" s="7" t="s">
        <v>3</v>
      </c>
      <c r="P2" s="8">
        <v>15</v>
      </c>
      <c r="Z2" s="7" t="s">
        <v>4</v>
      </c>
      <c r="AA2" s="9">
        <v>0.45</v>
      </c>
    </row>
    <row r="3" spans="1:30" ht="23.25" customHeight="1" thickBot="1" x14ac:dyDescent="0.35">
      <c r="A3" s="115" t="s">
        <v>5</v>
      </c>
      <c r="B3" s="120" t="s">
        <v>6</v>
      </c>
      <c r="C3" s="121"/>
      <c r="D3" s="122" t="s">
        <v>7</v>
      </c>
      <c r="E3" s="123"/>
      <c r="F3" s="123"/>
      <c r="G3" s="123"/>
      <c r="H3" s="123"/>
      <c r="I3" s="123"/>
      <c r="J3" s="121"/>
      <c r="V3" s="124" t="s">
        <v>8</v>
      </c>
      <c r="W3" s="125"/>
      <c r="X3" s="125"/>
      <c r="Y3" s="125"/>
      <c r="Z3" s="125"/>
    </row>
    <row r="4" spans="1:30" ht="128.25" customHeight="1" thickBot="1" x14ac:dyDescent="0.35">
      <c r="A4" s="119"/>
      <c r="B4" s="10" t="s">
        <v>9</v>
      </c>
      <c r="C4" s="10" t="s">
        <v>10</v>
      </c>
      <c r="D4" s="55" t="s">
        <v>35</v>
      </c>
      <c r="E4" s="56" t="s">
        <v>36</v>
      </c>
      <c r="F4" s="57" t="s">
        <v>37</v>
      </c>
      <c r="G4" s="58" t="s">
        <v>38</v>
      </c>
      <c r="H4" s="59" t="s">
        <v>39</v>
      </c>
      <c r="I4" s="60" t="s">
        <v>40</v>
      </c>
      <c r="J4" s="61" t="s">
        <v>41</v>
      </c>
      <c r="L4" s="11" t="s">
        <v>11</v>
      </c>
      <c r="M4" s="12" t="s">
        <v>12</v>
      </c>
      <c r="N4" s="12" t="s">
        <v>28</v>
      </c>
      <c r="O4" s="12" t="s">
        <v>29</v>
      </c>
      <c r="P4" s="12" t="s">
        <v>13</v>
      </c>
      <c r="Q4" s="12" t="s">
        <v>14</v>
      </c>
      <c r="R4" s="12" t="s">
        <v>31</v>
      </c>
      <c r="S4" s="13" t="s">
        <v>15</v>
      </c>
      <c r="T4" s="14" t="s">
        <v>32</v>
      </c>
      <c r="U4" s="15"/>
      <c r="V4" s="37" t="s">
        <v>26</v>
      </c>
      <c r="W4" s="38" t="s">
        <v>16</v>
      </c>
      <c r="X4" s="38" t="s">
        <v>17</v>
      </c>
      <c r="Y4" s="38" t="s">
        <v>18</v>
      </c>
      <c r="Z4" s="38" t="s">
        <v>27</v>
      </c>
      <c r="AA4" s="38" t="s">
        <v>19</v>
      </c>
      <c r="AB4" s="38" t="s">
        <v>20</v>
      </c>
      <c r="AC4" s="38" t="s">
        <v>21</v>
      </c>
      <c r="AD4" s="39" t="s">
        <v>22</v>
      </c>
    </row>
    <row r="5" spans="1:30" x14ac:dyDescent="0.3">
      <c r="A5" s="46">
        <v>42347.437847222223</v>
      </c>
      <c r="B5" s="47">
        <v>0</v>
      </c>
      <c r="C5" s="47">
        <v>0</v>
      </c>
      <c r="D5" s="48">
        <v>12.4</v>
      </c>
      <c r="E5" s="49">
        <v>13.15</v>
      </c>
      <c r="F5" s="50">
        <v>11.2</v>
      </c>
      <c r="G5" s="51">
        <v>11.25</v>
      </c>
      <c r="H5" s="52">
        <v>11.15</v>
      </c>
      <c r="I5" s="53">
        <v>15.45</v>
      </c>
      <c r="J5" s="54">
        <v>15.5</v>
      </c>
      <c r="L5" s="16">
        <v>0</v>
      </c>
      <c r="M5" s="17">
        <f t="shared" ref="M5:M29" si="0">4187*T5*(E5-D5)/$P$1</f>
        <v>0</v>
      </c>
      <c r="N5" s="18">
        <f>4.187*$P$2*(Z5-Z5)/$P$1</f>
        <v>0</v>
      </c>
      <c r="O5" s="17">
        <f t="shared" ref="O5:O29" si="1">4.187*$P$2*(Z5-$Z$5)/$P$1</f>
        <v>0</v>
      </c>
      <c r="P5" s="17">
        <f t="shared" ref="P5:P29" si="2">$M$2*B5/1000</f>
        <v>0</v>
      </c>
      <c r="Q5" s="18">
        <f t="shared" ref="Q5:Q29" si="3">4187*$M$1*(E5-D5)/($P$1*$M$2)</f>
        <v>3.7336554466229216E-2</v>
      </c>
      <c r="R5" s="19">
        <v>0</v>
      </c>
      <c r="S5" s="19">
        <v>0</v>
      </c>
      <c r="T5" s="20">
        <f>O5/(300*4.187*$P$2*(E5-D5))</f>
        <v>0</v>
      </c>
      <c r="U5" s="21"/>
      <c r="V5" s="22">
        <f>D5-D5</f>
        <v>0</v>
      </c>
      <c r="W5" s="23">
        <f>E5-E5</f>
        <v>0</v>
      </c>
      <c r="X5" s="23">
        <f>I5-I5</f>
        <v>0</v>
      </c>
      <c r="Y5" s="23">
        <f>Z5-Z5</f>
        <v>0</v>
      </c>
      <c r="Z5" s="23">
        <f t="shared" ref="Z5:Z29" si="4">(F5+G5+H5)/3</f>
        <v>11.200000000000001</v>
      </c>
      <c r="AA5" s="24">
        <f>($M$2*$AA$2-M5)/(D5-I5)</f>
        <v>-44.262295081967231</v>
      </c>
      <c r="AB5" s="25">
        <f>($AA$1*(D5-I5)+M5)/$AA$2</f>
        <v>-54.2222222222222</v>
      </c>
      <c r="AC5" s="40">
        <f t="shared" ref="AC5:AD20" si="5">IF(AA5&gt;0,AA5,0)</f>
        <v>0</v>
      </c>
      <c r="AD5" s="26">
        <f t="shared" si="5"/>
        <v>0</v>
      </c>
    </row>
    <row r="6" spans="1:30" x14ac:dyDescent="0.3">
      <c r="A6" s="46">
        <v>42347.441319444442</v>
      </c>
      <c r="B6" s="47">
        <v>300</v>
      </c>
      <c r="C6" s="47">
        <v>5</v>
      </c>
      <c r="D6" s="48">
        <v>12.6</v>
      </c>
      <c r="E6" s="49">
        <v>13.45</v>
      </c>
      <c r="F6" s="50">
        <v>11.2</v>
      </c>
      <c r="G6" s="51">
        <v>11.25</v>
      </c>
      <c r="H6" s="52">
        <v>11.2</v>
      </c>
      <c r="I6" s="53">
        <v>15.75</v>
      </c>
      <c r="J6" s="54">
        <v>16.05</v>
      </c>
      <c r="L6" s="27">
        <v>5</v>
      </c>
      <c r="M6" s="28">
        <f t="shared" si="0"/>
        <v>5.8152777777774451</v>
      </c>
      <c r="N6" s="29">
        <f t="shared" ref="N6:N29" si="6">4.187*$P$2*(Z6-Z5)/$P$1</f>
        <v>5.2337499999997021</v>
      </c>
      <c r="O6" s="28">
        <f t="shared" si="1"/>
        <v>5.2337499999997021</v>
      </c>
      <c r="P6" s="28">
        <f t="shared" si="2"/>
        <v>90</v>
      </c>
      <c r="Q6" s="29">
        <f t="shared" si="3"/>
        <v>4.2314761728393095E-2</v>
      </c>
      <c r="R6" s="29">
        <f t="shared" ref="R6:R29" si="7">1000*N6/((B6-B5)*$M$2)</f>
        <v>5.8152777777774466E-2</v>
      </c>
      <c r="S6" s="29">
        <f>O6/P6</f>
        <v>5.8152777777774466E-2</v>
      </c>
      <c r="T6" s="41">
        <f t="shared" ref="T6:T29" si="8">O6/(300*4.187*$P$2*(E6-D6))</f>
        <v>3.2679738562089652E-4</v>
      </c>
      <c r="U6" s="30"/>
      <c r="V6" s="31">
        <f t="shared" ref="V6:W21" si="9">V5+(D6-D5)</f>
        <v>0.19999999999999929</v>
      </c>
      <c r="W6" s="32">
        <f t="shared" si="9"/>
        <v>0.29999999999999893</v>
      </c>
      <c r="X6" s="32">
        <f t="shared" ref="X6:X29" si="10">X5+(I6-I5)</f>
        <v>0.30000000000000071</v>
      </c>
      <c r="Y6" s="32">
        <f t="shared" ref="Y6:Y29" si="11">Y5+(Z6-Z5)</f>
        <v>1.6666666666665719E-2</v>
      </c>
      <c r="Z6" s="32">
        <f t="shared" si="4"/>
        <v>11.216666666666667</v>
      </c>
      <c r="AA6" s="33">
        <f t="shared" ref="AA6:AA29" si="12">($M$2*$AA$2-M6)/(D6-I6)</f>
        <v>-41.011022927689694</v>
      </c>
      <c r="AB6" s="34">
        <f t="shared" ref="AB6:AB29" si="13">($AA$1*(D6-I6)+M6)/$AA$2</f>
        <v>-43.077160493827904</v>
      </c>
      <c r="AC6" s="42">
        <f t="shared" si="5"/>
        <v>0</v>
      </c>
      <c r="AD6" s="35">
        <f t="shared" si="5"/>
        <v>0</v>
      </c>
    </row>
    <row r="7" spans="1:30" x14ac:dyDescent="0.3">
      <c r="A7" s="46">
        <v>42347.444791666669</v>
      </c>
      <c r="B7" s="47">
        <v>600</v>
      </c>
      <c r="C7" s="47">
        <v>10</v>
      </c>
      <c r="D7" s="48">
        <v>13</v>
      </c>
      <c r="E7" s="49">
        <v>13.75</v>
      </c>
      <c r="F7" s="50">
        <v>11.2</v>
      </c>
      <c r="G7" s="51">
        <v>11.3</v>
      </c>
      <c r="H7" s="52">
        <v>11.2</v>
      </c>
      <c r="I7" s="53">
        <v>16.2</v>
      </c>
      <c r="J7" s="54">
        <v>16.25</v>
      </c>
      <c r="L7" s="27">
        <v>10</v>
      </c>
      <c r="M7" s="28">
        <f t="shared" si="0"/>
        <v>11.63055555555551</v>
      </c>
      <c r="N7" s="29">
        <f t="shared" si="6"/>
        <v>5.2337500000002608</v>
      </c>
      <c r="O7" s="28">
        <f t="shared" si="1"/>
        <v>10.467499999999962</v>
      </c>
      <c r="P7" s="28">
        <f t="shared" si="2"/>
        <v>180</v>
      </c>
      <c r="Q7" s="29">
        <f t="shared" si="3"/>
        <v>3.7336554466229216E-2</v>
      </c>
      <c r="R7" s="29">
        <f t="shared" si="7"/>
        <v>5.8152777777780676E-2</v>
      </c>
      <c r="S7" s="29">
        <f t="shared" ref="S7:S29" si="14">O7/P7</f>
        <v>5.8152777777777567E-2</v>
      </c>
      <c r="T7" s="41">
        <f t="shared" si="8"/>
        <v>7.4074074074073789E-4</v>
      </c>
      <c r="U7" s="30"/>
      <c r="V7" s="31">
        <f t="shared" si="9"/>
        <v>0.59999999999999964</v>
      </c>
      <c r="W7" s="32">
        <f t="shared" si="9"/>
        <v>0.59999999999999964</v>
      </c>
      <c r="X7" s="32">
        <f t="shared" si="10"/>
        <v>0.75</v>
      </c>
      <c r="Y7" s="32">
        <f t="shared" si="11"/>
        <v>3.3333333333333215E-2</v>
      </c>
      <c r="Z7" s="32">
        <f t="shared" si="4"/>
        <v>11.233333333333334</v>
      </c>
      <c r="AA7" s="33">
        <f t="shared" si="12"/>
        <v>-38.552951388888914</v>
      </c>
      <c r="AB7" s="34">
        <f t="shared" si="13"/>
        <v>-31.043209876543298</v>
      </c>
      <c r="AC7" s="42">
        <f t="shared" si="5"/>
        <v>0</v>
      </c>
      <c r="AD7" s="35">
        <f>IF(AB7&gt;0,AB7,0)</f>
        <v>0</v>
      </c>
    </row>
    <row r="8" spans="1:30" x14ac:dyDescent="0.3">
      <c r="A8" s="46">
        <v>42347.448263888888</v>
      </c>
      <c r="B8" s="47">
        <v>900</v>
      </c>
      <c r="C8" s="47">
        <v>15</v>
      </c>
      <c r="D8" s="48">
        <v>13.2</v>
      </c>
      <c r="E8" s="49">
        <v>14.3</v>
      </c>
      <c r="F8" s="50">
        <v>11.2</v>
      </c>
      <c r="G8" s="51">
        <v>11.25</v>
      </c>
      <c r="H8" s="52">
        <v>11.2</v>
      </c>
      <c r="I8" s="53">
        <v>16.600000000000001</v>
      </c>
      <c r="J8" s="54">
        <v>16.7</v>
      </c>
      <c r="L8" s="27">
        <v>15</v>
      </c>
      <c r="M8" s="28">
        <f t="shared" si="0"/>
        <v>5.8152777777774451</v>
      </c>
      <c r="N8" s="29">
        <f t="shared" si="6"/>
        <v>-5.2337500000002608</v>
      </c>
      <c r="O8" s="28">
        <f t="shared" si="1"/>
        <v>5.2337499999997021</v>
      </c>
      <c r="P8" s="28">
        <f t="shared" si="2"/>
        <v>270</v>
      </c>
      <c r="Q8" s="29">
        <f t="shared" si="3"/>
        <v>5.4760279883802922E-2</v>
      </c>
      <c r="R8" s="29">
        <f t="shared" si="7"/>
        <v>-5.8152777777780676E-2</v>
      </c>
      <c r="S8" s="29">
        <f t="shared" si="14"/>
        <v>1.9384259259258158E-2</v>
      </c>
      <c r="T8" s="41">
        <f t="shared" si="8"/>
        <v>2.5252525252523778E-4</v>
      </c>
      <c r="U8" s="30"/>
      <c r="V8" s="31">
        <f t="shared" si="9"/>
        <v>0.79999999999999893</v>
      </c>
      <c r="W8" s="32">
        <f t="shared" si="9"/>
        <v>1.1500000000000004</v>
      </c>
      <c r="X8" s="32">
        <f t="shared" si="10"/>
        <v>1.1500000000000021</v>
      </c>
      <c r="Y8" s="32">
        <f t="shared" si="11"/>
        <v>1.6666666666665719E-2</v>
      </c>
      <c r="Z8" s="32">
        <f t="shared" si="4"/>
        <v>11.216666666666667</v>
      </c>
      <c r="AA8" s="33">
        <f t="shared" si="12"/>
        <v>-37.995506535947783</v>
      </c>
      <c r="AB8" s="34">
        <f t="shared" si="13"/>
        <v>-47.521604938272382</v>
      </c>
      <c r="AC8" s="42">
        <f t="shared" si="5"/>
        <v>0</v>
      </c>
      <c r="AD8" s="35">
        <f t="shared" si="5"/>
        <v>0</v>
      </c>
    </row>
    <row r="9" spans="1:30" x14ac:dyDescent="0.3">
      <c r="A9" s="46">
        <v>42347.451736111107</v>
      </c>
      <c r="B9" s="47">
        <v>1200</v>
      </c>
      <c r="C9" s="47">
        <v>20</v>
      </c>
      <c r="D9" s="48">
        <v>13.45</v>
      </c>
      <c r="E9" s="49">
        <v>15</v>
      </c>
      <c r="F9" s="50">
        <v>11.2</v>
      </c>
      <c r="G9" s="51">
        <v>11.3</v>
      </c>
      <c r="H9" s="52">
        <v>11.25</v>
      </c>
      <c r="I9" s="53">
        <v>17.100000000000001</v>
      </c>
      <c r="J9" s="54">
        <v>17.2</v>
      </c>
      <c r="L9" s="27">
        <v>20</v>
      </c>
      <c r="M9" s="28">
        <f t="shared" si="0"/>
        <v>17.445833333332956</v>
      </c>
      <c r="N9" s="29">
        <f t="shared" si="6"/>
        <v>10.467499999999962</v>
      </c>
      <c r="O9" s="28">
        <f t="shared" si="1"/>
        <v>15.701249999999666</v>
      </c>
      <c r="P9" s="28">
        <f t="shared" si="2"/>
        <v>360</v>
      </c>
      <c r="Q9" s="29">
        <f t="shared" si="3"/>
        <v>7.7162212563540417E-2</v>
      </c>
      <c r="R9" s="29">
        <f t="shared" si="7"/>
        <v>0.11630555555555513</v>
      </c>
      <c r="S9" s="29">
        <f t="shared" si="14"/>
        <v>4.3614583333332409E-2</v>
      </c>
      <c r="T9" s="41">
        <f t="shared" si="8"/>
        <v>5.3763440860213872E-4</v>
      </c>
      <c r="U9" s="30"/>
      <c r="V9" s="31">
        <f t="shared" si="9"/>
        <v>1.0499999999999989</v>
      </c>
      <c r="W9" s="32">
        <f t="shared" si="9"/>
        <v>1.8499999999999996</v>
      </c>
      <c r="X9" s="32">
        <f t="shared" si="10"/>
        <v>1.6500000000000021</v>
      </c>
      <c r="Y9" s="32">
        <f t="shared" si="11"/>
        <v>4.9999999999998934E-2</v>
      </c>
      <c r="Z9" s="32">
        <f t="shared" si="4"/>
        <v>11.25</v>
      </c>
      <c r="AA9" s="33">
        <f t="shared" si="12"/>
        <v>-32.206621004566294</v>
      </c>
      <c r="AB9" s="34">
        <f t="shared" si="13"/>
        <v>-26.120370370371244</v>
      </c>
      <c r="AC9" s="42">
        <f t="shared" si="5"/>
        <v>0</v>
      </c>
      <c r="AD9" s="35">
        <f t="shared" si="5"/>
        <v>0</v>
      </c>
    </row>
    <row r="10" spans="1:30" x14ac:dyDescent="0.3">
      <c r="A10" s="46">
        <v>42347.455208333333</v>
      </c>
      <c r="B10" s="47">
        <v>1500</v>
      </c>
      <c r="C10" s="47">
        <v>25</v>
      </c>
      <c r="D10" s="48">
        <v>13.7</v>
      </c>
      <c r="E10" s="49">
        <v>16.05</v>
      </c>
      <c r="F10" s="50">
        <v>11.2</v>
      </c>
      <c r="G10" s="51">
        <v>11.3</v>
      </c>
      <c r="H10" s="52">
        <v>11.25</v>
      </c>
      <c r="I10" s="53">
        <v>17.3</v>
      </c>
      <c r="J10" s="54">
        <v>17.350000000000001</v>
      </c>
      <c r="L10" s="27">
        <v>25</v>
      </c>
      <c r="M10" s="28">
        <f t="shared" si="0"/>
        <v>17.445833333332956</v>
      </c>
      <c r="N10" s="29">
        <f t="shared" si="6"/>
        <v>0</v>
      </c>
      <c r="O10" s="28">
        <f t="shared" si="1"/>
        <v>15.701249999999666</v>
      </c>
      <c r="P10" s="28">
        <f t="shared" si="2"/>
        <v>450</v>
      </c>
      <c r="Q10" s="29">
        <f t="shared" si="3"/>
        <v>0.11698787066085162</v>
      </c>
      <c r="R10" s="29">
        <f t="shared" si="7"/>
        <v>0</v>
      </c>
      <c r="S10" s="29">
        <f t="shared" si="14"/>
        <v>3.4891666666665926E-2</v>
      </c>
      <c r="T10" s="41">
        <f t="shared" si="8"/>
        <v>3.5460992907800635E-4</v>
      </c>
      <c r="U10" s="30"/>
      <c r="V10" s="31">
        <f t="shared" si="9"/>
        <v>1.2999999999999989</v>
      </c>
      <c r="W10" s="32">
        <f t="shared" si="9"/>
        <v>2.9000000000000004</v>
      </c>
      <c r="X10" s="32">
        <f t="shared" si="10"/>
        <v>1.8500000000000014</v>
      </c>
      <c r="Y10" s="32">
        <f t="shared" si="11"/>
        <v>4.9999999999998934E-2</v>
      </c>
      <c r="Z10" s="32">
        <f t="shared" si="4"/>
        <v>11.25</v>
      </c>
      <c r="AA10" s="33">
        <f t="shared" si="12"/>
        <v>-32.653935185185276</v>
      </c>
      <c r="AB10" s="34">
        <f t="shared" si="13"/>
        <v>-25.231481481482344</v>
      </c>
      <c r="AC10" s="42">
        <f t="shared" si="5"/>
        <v>0</v>
      </c>
      <c r="AD10" s="35">
        <f t="shared" si="5"/>
        <v>0</v>
      </c>
    </row>
    <row r="11" spans="1:30" x14ac:dyDescent="0.3">
      <c r="A11" s="46">
        <v>42347.458680555559</v>
      </c>
      <c r="B11" s="47">
        <v>1800</v>
      </c>
      <c r="C11" s="47">
        <v>30</v>
      </c>
      <c r="D11" s="48">
        <v>14.1</v>
      </c>
      <c r="E11" s="49">
        <v>17.100000000000001</v>
      </c>
      <c r="F11" s="50">
        <v>11.25</v>
      </c>
      <c r="G11" s="51">
        <v>11.35</v>
      </c>
      <c r="H11" s="52">
        <v>11.3</v>
      </c>
      <c r="I11" s="53">
        <v>17.399999999999999</v>
      </c>
      <c r="J11" s="54">
        <v>17.45</v>
      </c>
      <c r="L11" s="27">
        <v>30</v>
      </c>
      <c r="M11" s="28">
        <f t="shared" si="0"/>
        <v>34.891666666667156</v>
      </c>
      <c r="N11" s="29">
        <f t="shared" si="6"/>
        <v>15.701250000000783</v>
      </c>
      <c r="O11" s="28">
        <f t="shared" si="1"/>
        <v>31.402500000000447</v>
      </c>
      <c r="P11" s="28">
        <f t="shared" si="2"/>
        <v>540</v>
      </c>
      <c r="Q11" s="29">
        <f t="shared" si="3"/>
        <v>0.14934621786491695</v>
      </c>
      <c r="R11" s="29">
        <f t="shared" si="7"/>
        <v>0.17445833333334204</v>
      </c>
      <c r="S11" s="29">
        <f t="shared" si="14"/>
        <v>5.8152777777778608E-2</v>
      </c>
      <c r="T11" s="41">
        <f t="shared" si="8"/>
        <v>5.5555555555556304E-4</v>
      </c>
      <c r="U11" s="30"/>
      <c r="V11" s="31">
        <f t="shared" si="9"/>
        <v>1.6999999999999993</v>
      </c>
      <c r="W11" s="32">
        <f t="shared" si="9"/>
        <v>3.9500000000000011</v>
      </c>
      <c r="X11" s="32">
        <f t="shared" si="10"/>
        <v>1.9499999999999993</v>
      </c>
      <c r="Y11" s="32">
        <f t="shared" si="11"/>
        <v>0.10000000000000142</v>
      </c>
      <c r="Z11" s="32">
        <f t="shared" si="4"/>
        <v>11.300000000000002</v>
      </c>
      <c r="AA11" s="33">
        <f t="shared" si="12"/>
        <v>-30.335858585858446</v>
      </c>
      <c r="AB11" s="34">
        <f t="shared" si="13"/>
        <v>18.870370370371475</v>
      </c>
      <c r="AC11" s="42">
        <f t="shared" si="5"/>
        <v>0</v>
      </c>
      <c r="AD11" s="35">
        <f t="shared" si="5"/>
        <v>18.870370370371475</v>
      </c>
    </row>
    <row r="12" spans="1:30" x14ac:dyDescent="0.3">
      <c r="A12" s="46">
        <v>42347.462152777778</v>
      </c>
      <c r="B12" s="47">
        <v>2100</v>
      </c>
      <c r="C12" s="47">
        <v>35</v>
      </c>
      <c r="D12" s="48">
        <v>14.3</v>
      </c>
      <c r="E12" s="49">
        <v>18.100000000000001</v>
      </c>
      <c r="F12" s="50">
        <v>11.25</v>
      </c>
      <c r="G12" s="51">
        <v>11.35</v>
      </c>
      <c r="H12" s="52">
        <v>11.3</v>
      </c>
      <c r="I12" s="53">
        <v>17.55</v>
      </c>
      <c r="J12" s="54">
        <v>17.600000000000001</v>
      </c>
      <c r="L12" s="27">
        <v>35</v>
      </c>
      <c r="M12" s="28">
        <f t="shared" si="0"/>
        <v>34.891666666667156</v>
      </c>
      <c r="N12" s="29">
        <f t="shared" si="6"/>
        <v>0</v>
      </c>
      <c r="O12" s="28">
        <f t="shared" si="1"/>
        <v>31.402500000000447</v>
      </c>
      <c r="P12" s="28">
        <f t="shared" si="2"/>
        <v>630</v>
      </c>
      <c r="Q12" s="29">
        <f t="shared" si="3"/>
        <v>0.18917187596222806</v>
      </c>
      <c r="R12" s="29">
        <f t="shared" si="7"/>
        <v>0</v>
      </c>
      <c r="S12" s="29">
        <f t="shared" si="14"/>
        <v>4.9845238095238803E-2</v>
      </c>
      <c r="T12" s="41">
        <f t="shared" si="8"/>
        <v>4.3859649122807626E-4</v>
      </c>
      <c r="U12" s="30"/>
      <c r="V12" s="31">
        <f t="shared" si="9"/>
        <v>1.9000000000000004</v>
      </c>
      <c r="W12" s="32">
        <f t="shared" si="9"/>
        <v>4.9500000000000011</v>
      </c>
      <c r="X12" s="32">
        <f t="shared" si="10"/>
        <v>2.1000000000000014</v>
      </c>
      <c r="Y12" s="32">
        <f t="shared" si="11"/>
        <v>0.10000000000000142</v>
      </c>
      <c r="Z12" s="32">
        <f t="shared" si="4"/>
        <v>11.300000000000002</v>
      </c>
      <c r="AA12" s="33">
        <f t="shared" si="12"/>
        <v>-30.802564102563949</v>
      </c>
      <c r="AB12" s="34">
        <f t="shared" si="13"/>
        <v>19.759259259260347</v>
      </c>
      <c r="AC12" s="42">
        <f t="shared" si="5"/>
        <v>0</v>
      </c>
      <c r="AD12" s="35">
        <f t="shared" si="5"/>
        <v>19.759259259260347</v>
      </c>
    </row>
    <row r="13" spans="1:30" x14ac:dyDescent="0.3">
      <c r="A13" s="46">
        <v>42347.465624999997</v>
      </c>
      <c r="B13" s="47">
        <v>2400</v>
      </c>
      <c r="C13" s="47">
        <v>40</v>
      </c>
      <c r="D13" s="48">
        <v>14.5</v>
      </c>
      <c r="E13" s="49">
        <v>19</v>
      </c>
      <c r="F13" s="50">
        <v>11.25</v>
      </c>
      <c r="G13" s="51">
        <v>11.35</v>
      </c>
      <c r="H13" s="52">
        <v>11.35</v>
      </c>
      <c r="I13" s="53">
        <v>17.7</v>
      </c>
      <c r="J13" s="54">
        <v>18</v>
      </c>
      <c r="L13" s="27">
        <v>40</v>
      </c>
      <c r="M13" s="28">
        <f t="shared" si="0"/>
        <v>40.706944444444609</v>
      </c>
      <c r="N13" s="29">
        <f t="shared" si="6"/>
        <v>5.2337499999997021</v>
      </c>
      <c r="O13" s="28">
        <f t="shared" si="1"/>
        <v>36.636250000000153</v>
      </c>
      <c r="P13" s="28">
        <f t="shared" si="2"/>
        <v>720</v>
      </c>
      <c r="Q13" s="29">
        <f t="shared" si="3"/>
        <v>0.2240193267973753</v>
      </c>
      <c r="R13" s="29">
        <f t="shared" si="7"/>
        <v>5.8152777777774466E-2</v>
      </c>
      <c r="S13" s="29">
        <f t="shared" si="14"/>
        <v>5.0883680555555769E-2</v>
      </c>
      <c r="T13" s="41">
        <f t="shared" si="8"/>
        <v>4.3209876543210052E-4</v>
      </c>
      <c r="U13" s="30"/>
      <c r="V13" s="31">
        <f t="shared" si="9"/>
        <v>2.0999999999999996</v>
      </c>
      <c r="W13" s="32">
        <f t="shared" si="9"/>
        <v>5.85</v>
      </c>
      <c r="X13" s="32">
        <f t="shared" si="10"/>
        <v>2.25</v>
      </c>
      <c r="Y13" s="32">
        <f t="shared" si="11"/>
        <v>0.11666666666666714</v>
      </c>
      <c r="Z13" s="32">
        <f t="shared" si="4"/>
        <v>11.316666666666668</v>
      </c>
      <c r="AA13" s="33">
        <f t="shared" si="12"/>
        <v>-29.466579861111065</v>
      </c>
      <c r="AB13" s="34">
        <f t="shared" si="13"/>
        <v>33.570987654321364</v>
      </c>
      <c r="AC13" s="42">
        <f t="shared" si="5"/>
        <v>0</v>
      </c>
      <c r="AD13" s="35">
        <f t="shared" si="5"/>
        <v>33.570987654321364</v>
      </c>
    </row>
    <row r="14" spans="1:30" x14ac:dyDescent="0.3">
      <c r="A14" s="46">
        <v>42347.469097222223</v>
      </c>
      <c r="B14" s="47">
        <v>2700</v>
      </c>
      <c r="C14" s="47">
        <v>45</v>
      </c>
      <c r="D14" s="48">
        <v>14.65</v>
      </c>
      <c r="E14" s="49">
        <v>19.55</v>
      </c>
      <c r="F14" s="50">
        <v>11.25</v>
      </c>
      <c r="G14" s="51">
        <v>11.4</v>
      </c>
      <c r="H14" s="52">
        <v>11.35</v>
      </c>
      <c r="I14" s="53">
        <v>18.100000000000001</v>
      </c>
      <c r="J14" s="54">
        <v>18.149999999999999</v>
      </c>
      <c r="L14" s="27">
        <v>45</v>
      </c>
      <c r="M14" s="28">
        <f t="shared" si="0"/>
        <v>46.522222222222041</v>
      </c>
      <c r="N14" s="29">
        <f t="shared" si="6"/>
        <v>5.2337499999997021</v>
      </c>
      <c r="O14" s="28">
        <f t="shared" si="1"/>
        <v>41.869999999999848</v>
      </c>
      <c r="P14" s="28">
        <f t="shared" si="2"/>
        <v>810</v>
      </c>
      <c r="Q14" s="29">
        <f t="shared" si="3"/>
        <v>0.2439321558460309</v>
      </c>
      <c r="R14" s="29">
        <f t="shared" si="7"/>
        <v>5.8152777777774466E-2</v>
      </c>
      <c r="S14" s="29">
        <f t="shared" si="14"/>
        <v>5.1691358024691172E-2</v>
      </c>
      <c r="T14" s="41">
        <f t="shared" si="8"/>
        <v>4.5351473922902318E-4</v>
      </c>
      <c r="U14" s="30"/>
      <c r="V14" s="31">
        <f t="shared" si="9"/>
        <v>2.25</v>
      </c>
      <c r="W14" s="32">
        <f t="shared" si="9"/>
        <v>6.4</v>
      </c>
      <c r="X14" s="32">
        <f t="shared" si="10"/>
        <v>2.6500000000000021</v>
      </c>
      <c r="Y14" s="32">
        <f t="shared" si="11"/>
        <v>0.13333333333333286</v>
      </c>
      <c r="Z14" s="32">
        <f t="shared" si="4"/>
        <v>11.333333333333334</v>
      </c>
      <c r="AA14" s="33">
        <f t="shared" si="12"/>
        <v>-25.645732689210995</v>
      </c>
      <c r="AB14" s="34">
        <f t="shared" si="13"/>
        <v>42.04938271604896</v>
      </c>
      <c r="AC14" s="42">
        <f t="shared" si="5"/>
        <v>0</v>
      </c>
      <c r="AD14" s="35">
        <f t="shared" si="5"/>
        <v>42.04938271604896</v>
      </c>
    </row>
    <row r="15" spans="1:30" x14ac:dyDescent="0.3">
      <c r="A15" s="46">
        <v>42347.472569444442</v>
      </c>
      <c r="B15" s="47">
        <v>3000</v>
      </c>
      <c r="C15" s="47">
        <v>50</v>
      </c>
      <c r="D15" s="48">
        <v>15.05</v>
      </c>
      <c r="E15" s="49">
        <v>20.25</v>
      </c>
      <c r="F15" s="50">
        <v>11.3</v>
      </c>
      <c r="G15" s="51">
        <v>11.4</v>
      </c>
      <c r="H15" s="52">
        <v>11.4</v>
      </c>
      <c r="I15" s="53">
        <v>18.2</v>
      </c>
      <c r="J15" s="54">
        <v>18.25</v>
      </c>
      <c r="L15" s="27">
        <v>50</v>
      </c>
      <c r="M15" s="28">
        <f t="shared" si="0"/>
        <v>58.152777777777558</v>
      </c>
      <c r="N15" s="29">
        <f t="shared" si="6"/>
        <v>10.467499999999962</v>
      </c>
      <c r="O15" s="28">
        <f t="shared" si="1"/>
        <v>52.337499999999814</v>
      </c>
      <c r="P15" s="28">
        <f t="shared" si="2"/>
        <v>900</v>
      </c>
      <c r="Q15" s="29">
        <f t="shared" si="3"/>
        <v>0.25886677763252253</v>
      </c>
      <c r="R15" s="29">
        <f t="shared" si="7"/>
        <v>0.11630555555555513</v>
      </c>
      <c r="S15" s="29">
        <f t="shared" si="14"/>
        <v>5.8152777777777574E-2</v>
      </c>
      <c r="T15" s="41">
        <f t="shared" si="8"/>
        <v>5.3418803418803229E-4</v>
      </c>
      <c r="U15" s="30"/>
      <c r="V15" s="31">
        <f t="shared" si="9"/>
        <v>2.6500000000000004</v>
      </c>
      <c r="W15" s="32">
        <f t="shared" si="9"/>
        <v>7.1</v>
      </c>
      <c r="X15" s="32">
        <f t="shared" si="10"/>
        <v>2.75</v>
      </c>
      <c r="Y15" s="32">
        <f t="shared" si="11"/>
        <v>0.16666666666666607</v>
      </c>
      <c r="Z15" s="32">
        <f t="shared" si="4"/>
        <v>11.366666666666667</v>
      </c>
      <c r="AA15" s="33">
        <f t="shared" si="12"/>
        <v>-24.395943562610309</v>
      </c>
      <c r="AB15" s="34">
        <f t="shared" si="13"/>
        <v>73.228395061727937</v>
      </c>
      <c r="AC15" s="42">
        <f t="shared" si="5"/>
        <v>0</v>
      </c>
      <c r="AD15" s="35">
        <f t="shared" si="5"/>
        <v>73.228395061727937</v>
      </c>
    </row>
    <row r="16" spans="1:30" x14ac:dyDescent="0.3">
      <c r="A16" s="46">
        <v>42347.476041666669</v>
      </c>
      <c r="B16" s="47">
        <v>3300</v>
      </c>
      <c r="C16" s="47">
        <v>55</v>
      </c>
      <c r="D16" s="48">
        <v>15.2</v>
      </c>
      <c r="E16" s="49">
        <v>20.65</v>
      </c>
      <c r="F16" s="50">
        <v>11.3</v>
      </c>
      <c r="G16" s="51">
        <v>11.45</v>
      </c>
      <c r="H16" s="52">
        <v>11.4</v>
      </c>
      <c r="I16" s="53">
        <v>18.350000000000001</v>
      </c>
      <c r="J16" s="54">
        <v>18.399999999999999</v>
      </c>
      <c r="L16" s="27">
        <v>55</v>
      </c>
      <c r="M16" s="28">
        <f t="shared" si="0"/>
        <v>63.968055555555026</v>
      </c>
      <c r="N16" s="29">
        <f t="shared" si="6"/>
        <v>5.2337499999997021</v>
      </c>
      <c r="O16" s="28">
        <f t="shared" si="1"/>
        <v>57.571249999999523</v>
      </c>
      <c r="P16" s="28">
        <f t="shared" si="2"/>
        <v>990</v>
      </c>
      <c r="Q16" s="29">
        <f t="shared" si="3"/>
        <v>0.27131229578793226</v>
      </c>
      <c r="R16" s="29">
        <f t="shared" si="7"/>
        <v>5.8152777777774466E-2</v>
      </c>
      <c r="S16" s="29">
        <f t="shared" si="14"/>
        <v>5.8152777777777297E-2</v>
      </c>
      <c r="T16" s="41">
        <f t="shared" si="8"/>
        <v>5.6065239551477623E-4</v>
      </c>
      <c r="U16" s="30"/>
      <c r="V16" s="31">
        <f t="shared" si="9"/>
        <v>2.7999999999999989</v>
      </c>
      <c r="W16" s="32">
        <f t="shared" si="9"/>
        <v>7.4999999999999982</v>
      </c>
      <c r="X16" s="32">
        <f t="shared" si="10"/>
        <v>2.9000000000000021</v>
      </c>
      <c r="Y16" s="32">
        <f t="shared" si="11"/>
        <v>0.18333333333333179</v>
      </c>
      <c r="Z16" s="32">
        <f t="shared" si="4"/>
        <v>11.383333333333333</v>
      </c>
      <c r="AA16" s="33">
        <f t="shared" si="12"/>
        <v>-22.549823633157118</v>
      </c>
      <c r="AB16" s="34">
        <f t="shared" si="13"/>
        <v>86.151234567900019</v>
      </c>
      <c r="AC16" s="42">
        <f t="shared" si="5"/>
        <v>0</v>
      </c>
      <c r="AD16" s="35">
        <f t="shared" si="5"/>
        <v>86.151234567900019</v>
      </c>
    </row>
    <row r="17" spans="1:30" x14ac:dyDescent="0.3">
      <c r="A17" s="46">
        <v>42347.479513888888</v>
      </c>
      <c r="B17" s="47">
        <v>3600</v>
      </c>
      <c r="C17" s="47">
        <v>60</v>
      </c>
      <c r="D17" s="48">
        <v>15.35</v>
      </c>
      <c r="E17" s="49">
        <v>21.15</v>
      </c>
      <c r="F17" s="50">
        <v>11.3</v>
      </c>
      <c r="G17" s="51">
        <v>11.45</v>
      </c>
      <c r="H17" s="52">
        <v>11.45</v>
      </c>
      <c r="I17" s="53">
        <v>18.55</v>
      </c>
      <c r="J17" s="54">
        <v>18.600000000000001</v>
      </c>
      <c r="L17" s="27">
        <v>60</v>
      </c>
      <c r="M17" s="28">
        <f t="shared" si="0"/>
        <v>69.783333333333076</v>
      </c>
      <c r="N17" s="29">
        <f t="shared" si="6"/>
        <v>5.2337500000002608</v>
      </c>
      <c r="O17" s="28">
        <f t="shared" si="1"/>
        <v>62.804999999999787</v>
      </c>
      <c r="P17" s="28">
        <f t="shared" si="2"/>
        <v>1080</v>
      </c>
      <c r="Q17" s="29">
        <f t="shared" si="3"/>
        <v>0.2887360212055059</v>
      </c>
      <c r="R17" s="29">
        <f t="shared" si="7"/>
        <v>5.8152777777780676E-2</v>
      </c>
      <c r="S17" s="29">
        <f t="shared" si="14"/>
        <v>5.8152777777777581E-2</v>
      </c>
      <c r="T17" s="41">
        <f t="shared" si="8"/>
        <v>5.7471264367815896E-4</v>
      </c>
      <c r="U17" s="30"/>
      <c r="V17" s="31">
        <f t="shared" si="9"/>
        <v>2.9499999999999993</v>
      </c>
      <c r="W17" s="32">
        <f t="shared" si="9"/>
        <v>7.9999999999999982</v>
      </c>
      <c r="X17" s="32">
        <f t="shared" si="10"/>
        <v>3.1000000000000014</v>
      </c>
      <c r="Y17" s="32">
        <f t="shared" si="11"/>
        <v>0.19999999999999929</v>
      </c>
      <c r="Z17" s="32">
        <f t="shared" si="4"/>
        <v>11.4</v>
      </c>
      <c r="AA17" s="33">
        <f t="shared" si="12"/>
        <v>-20.380208333333407</v>
      </c>
      <c r="AB17" s="34">
        <f t="shared" si="13"/>
        <v>98.185185185184594</v>
      </c>
      <c r="AC17" s="42">
        <f>IF(AA17&gt;0,AA17,0)</f>
        <v>0</v>
      </c>
      <c r="AD17" s="35">
        <f t="shared" si="5"/>
        <v>98.185185185184594</v>
      </c>
    </row>
    <row r="18" spans="1:30" x14ac:dyDescent="0.3">
      <c r="A18" s="46">
        <v>42347.482986111107</v>
      </c>
      <c r="B18" s="47">
        <v>3900</v>
      </c>
      <c r="C18" s="47">
        <v>65</v>
      </c>
      <c r="D18" s="48">
        <v>15.5</v>
      </c>
      <c r="E18" s="49">
        <v>21.35</v>
      </c>
      <c r="F18" s="50">
        <v>11.3</v>
      </c>
      <c r="G18" s="51">
        <v>11.45</v>
      </c>
      <c r="H18" s="52">
        <v>11.5</v>
      </c>
      <c r="I18" s="53">
        <v>18.75</v>
      </c>
      <c r="J18" s="54">
        <v>18.75</v>
      </c>
      <c r="L18" s="27">
        <v>65</v>
      </c>
      <c r="M18" s="28">
        <f t="shared" si="0"/>
        <v>75.598611111110515</v>
      </c>
      <c r="N18" s="29">
        <f t="shared" si="6"/>
        <v>5.2337499999997021</v>
      </c>
      <c r="O18" s="28">
        <f t="shared" si="1"/>
        <v>68.038749999999482</v>
      </c>
      <c r="P18" s="28">
        <f t="shared" si="2"/>
        <v>1170</v>
      </c>
      <c r="Q18" s="29">
        <f t="shared" si="3"/>
        <v>0.29122512483658797</v>
      </c>
      <c r="R18" s="29">
        <f t="shared" si="7"/>
        <v>5.8152777777774466E-2</v>
      </c>
      <c r="S18" s="29">
        <f t="shared" si="14"/>
        <v>5.8152777777777331E-2</v>
      </c>
      <c r="T18" s="41">
        <f t="shared" si="8"/>
        <v>6.1728395061727895E-4</v>
      </c>
      <c r="U18" s="30"/>
      <c r="V18" s="31">
        <f t="shared" si="9"/>
        <v>3.0999999999999996</v>
      </c>
      <c r="W18" s="32">
        <f t="shared" si="9"/>
        <v>8.2000000000000011</v>
      </c>
      <c r="X18" s="32">
        <f t="shared" si="10"/>
        <v>3.3000000000000007</v>
      </c>
      <c r="Y18" s="32">
        <f t="shared" si="11"/>
        <v>0.21666666666666501</v>
      </c>
      <c r="Z18" s="32">
        <f t="shared" si="4"/>
        <v>11.416666666666666</v>
      </c>
      <c r="AA18" s="33">
        <f t="shared" si="12"/>
        <v>-18.277350427350612</v>
      </c>
      <c r="AB18" s="34">
        <f t="shared" si="13"/>
        <v>110.2191358024678</v>
      </c>
      <c r="AC18" s="42">
        <f t="shared" ref="AC18:AD29" si="15">IF(AA18&gt;0,AA18,0)</f>
        <v>0</v>
      </c>
      <c r="AD18" s="35">
        <f t="shared" si="5"/>
        <v>110.2191358024678</v>
      </c>
    </row>
    <row r="19" spans="1:30" x14ac:dyDescent="0.3">
      <c r="A19" s="46">
        <v>42347.486458333333</v>
      </c>
      <c r="B19" s="47">
        <v>4200</v>
      </c>
      <c r="C19" s="47">
        <v>70</v>
      </c>
      <c r="D19" s="48">
        <v>15.65</v>
      </c>
      <c r="E19" s="49">
        <v>21.55</v>
      </c>
      <c r="F19" s="50">
        <v>11.3</v>
      </c>
      <c r="G19" s="51">
        <v>11.5</v>
      </c>
      <c r="H19" s="52">
        <v>11.5</v>
      </c>
      <c r="I19" s="53">
        <v>19</v>
      </c>
      <c r="J19" s="54">
        <v>19.05</v>
      </c>
      <c r="L19" s="27">
        <v>70</v>
      </c>
      <c r="M19" s="28">
        <f t="shared" si="0"/>
        <v>81.413888888887953</v>
      </c>
      <c r="N19" s="29">
        <f t="shared" si="6"/>
        <v>5.2337499999997021</v>
      </c>
      <c r="O19" s="28">
        <f t="shared" si="1"/>
        <v>73.272499999999184</v>
      </c>
      <c r="P19" s="28">
        <f t="shared" si="2"/>
        <v>1260</v>
      </c>
      <c r="Q19" s="29">
        <f t="shared" si="3"/>
        <v>0.29371422846766987</v>
      </c>
      <c r="R19" s="29">
        <f t="shared" si="7"/>
        <v>5.8152777777774466E-2</v>
      </c>
      <c r="S19" s="29">
        <f t="shared" si="14"/>
        <v>5.815277777777713E-2</v>
      </c>
      <c r="T19" s="41">
        <f t="shared" si="8"/>
        <v>6.5913370998116002E-4</v>
      </c>
      <c r="U19" s="30"/>
      <c r="V19" s="31">
        <f t="shared" si="9"/>
        <v>3.25</v>
      </c>
      <c r="W19" s="32">
        <f t="shared" si="9"/>
        <v>8.4</v>
      </c>
      <c r="X19" s="32">
        <f t="shared" si="10"/>
        <v>3.5500000000000007</v>
      </c>
      <c r="Y19" s="32">
        <f t="shared" si="11"/>
        <v>0.23333333333333073</v>
      </c>
      <c r="Z19" s="32">
        <f t="shared" si="4"/>
        <v>11.433333333333332</v>
      </c>
      <c r="AA19" s="33">
        <f t="shared" si="12"/>
        <v>-15.995854063018523</v>
      </c>
      <c r="AB19" s="34">
        <f t="shared" si="13"/>
        <v>121.36419753086213</v>
      </c>
      <c r="AC19" s="42">
        <f t="shared" si="15"/>
        <v>0</v>
      </c>
      <c r="AD19" s="35">
        <f t="shared" si="5"/>
        <v>121.36419753086213</v>
      </c>
    </row>
    <row r="20" spans="1:30" x14ac:dyDescent="0.3">
      <c r="A20" s="46">
        <v>42347.489930555559</v>
      </c>
      <c r="B20" s="47">
        <v>4500</v>
      </c>
      <c r="C20" s="47">
        <v>75</v>
      </c>
      <c r="D20" s="48">
        <v>16</v>
      </c>
      <c r="E20" s="49">
        <v>21.75</v>
      </c>
      <c r="F20" s="50">
        <v>11.35</v>
      </c>
      <c r="G20" s="51">
        <v>11.5</v>
      </c>
      <c r="H20" s="52">
        <v>11.5</v>
      </c>
      <c r="I20" s="53">
        <v>19.149999999999999</v>
      </c>
      <c r="J20" s="54">
        <v>19.149999999999999</v>
      </c>
      <c r="L20" s="27">
        <v>75</v>
      </c>
      <c r="M20" s="28">
        <f t="shared" si="0"/>
        <v>87.229166666666657</v>
      </c>
      <c r="N20" s="29">
        <f t="shared" si="6"/>
        <v>5.2337500000008186</v>
      </c>
      <c r="O20" s="28">
        <f t="shared" si="1"/>
        <v>78.506250000000009</v>
      </c>
      <c r="P20" s="28">
        <f t="shared" si="2"/>
        <v>1350</v>
      </c>
      <c r="Q20" s="29">
        <f t="shared" si="3"/>
        <v>0.286246917574424</v>
      </c>
      <c r="R20" s="29">
        <f t="shared" si="7"/>
        <v>5.8152777777786872E-2</v>
      </c>
      <c r="S20" s="29">
        <f t="shared" si="14"/>
        <v>5.8152777777777782E-2</v>
      </c>
      <c r="T20" s="41">
        <f t="shared" si="8"/>
        <v>7.246376811594203E-4</v>
      </c>
      <c r="U20" s="30"/>
      <c r="V20" s="31">
        <f t="shared" si="9"/>
        <v>3.5999999999999996</v>
      </c>
      <c r="W20" s="32">
        <f t="shared" si="9"/>
        <v>8.6</v>
      </c>
      <c r="X20" s="32">
        <f t="shared" si="10"/>
        <v>3.6999999999999993</v>
      </c>
      <c r="Y20" s="32">
        <f t="shared" si="11"/>
        <v>0.25</v>
      </c>
      <c r="Z20" s="32">
        <f t="shared" si="4"/>
        <v>11.450000000000001</v>
      </c>
      <c r="AA20" s="33">
        <f t="shared" si="12"/>
        <v>-15.165343915343925</v>
      </c>
      <c r="AB20" s="34">
        <f t="shared" si="13"/>
        <v>137.84259259259258</v>
      </c>
      <c r="AC20" s="42">
        <f t="shared" si="15"/>
        <v>0</v>
      </c>
      <c r="AD20" s="35">
        <f t="shared" si="5"/>
        <v>137.84259259259258</v>
      </c>
    </row>
    <row r="21" spans="1:30" x14ac:dyDescent="0.3">
      <c r="A21" s="46">
        <v>42347.493402777778</v>
      </c>
      <c r="B21" s="47">
        <v>4800</v>
      </c>
      <c r="C21" s="47">
        <v>80</v>
      </c>
      <c r="D21" s="48">
        <v>16.149999999999999</v>
      </c>
      <c r="E21" s="49">
        <v>22.15</v>
      </c>
      <c r="F21" s="50">
        <v>11.35</v>
      </c>
      <c r="G21" s="51">
        <v>11.55</v>
      </c>
      <c r="H21" s="52">
        <v>11.55</v>
      </c>
      <c r="I21" s="53">
        <v>19.149999999999999</v>
      </c>
      <c r="J21" s="54">
        <v>19.25</v>
      </c>
      <c r="L21" s="27">
        <v>80</v>
      </c>
      <c r="M21" s="28">
        <f t="shared" si="0"/>
        <v>98.859722222222146</v>
      </c>
      <c r="N21" s="29">
        <f t="shared" si="6"/>
        <v>10.467499999999962</v>
      </c>
      <c r="O21" s="28">
        <f t="shared" si="1"/>
        <v>88.973749999999967</v>
      </c>
      <c r="P21" s="28">
        <f t="shared" si="2"/>
        <v>1440</v>
      </c>
      <c r="Q21" s="29">
        <f t="shared" si="3"/>
        <v>0.29869243572983373</v>
      </c>
      <c r="R21" s="29">
        <f t="shared" si="7"/>
        <v>0.11630555555555513</v>
      </c>
      <c r="S21" s="29">
        <f t="shared" si="14"/>
        <v>6.1787326388888869E-2</v>
      </c>
      <c r="T21" s="41">
        <f t="shared" si="8"/>
        <v>7.870370370370365E-4</v>
      </c>
      <c r="U21" s="30"/>
      <c r="V21" s="31">
        <f t="shared" si="9"/>
        <v>3.7499999999999982</v>
      </c>
      <c r="W21" s="32">
        <f t="shared" si="9"/>
        <v>8.9999999999999982</v>
      </c>
      <c r="X21" s="32">
        <f t="shared" si="10"/>
        <v>3.6999999999999993</v>
      </c>
      <c r="Y21" s="32">
        <f t="shared" si="11"/>
        <v>0.28333333333333321</v>
      </c>
      <c r="Z21" s="32">
        <f t="shared" si="4"/>
        <v>11.483333333333334</v>
      </c>
      <c r="AA21" s="33">
        <f t="shared" si="12"/>
        <v>-12.046759259259284</v>
      </c>
      <c r="AB21" s="34">
        <f t="shared" si="13"/>
        <v>166.35493827160477</v>
      </c>
      <c r="AC21" s="42">
        <f t="shared" si="15"/>
        <v>0</v>
      </c>
      <c r="AD21" s="35">
        <f t="shared" si="15"/>
        <v>166.35493827160477</v>
      </c>
    </row>
    <row r="22" spans="1:30" x14ac:dyDescent="0.3">
      <c r="A22" s="46">
        <v>42347.496874999997</v>
      </c>
      <c r="B22" s="47">
        <v>5100</v>
      </c>
      <c r="C22" s="47">
        <v>85</v>
      </c>
      <c r="D22" s="48">
        <v>16.3</v>
      </c>
      <c r="E22" s="49">
        <v>22.35</v>
      </c>
      <c r="F22" s="50">
        <v>11.35</v>
      </c>
      <c r="G22" s="51">
        <v>11.55</v>
      </c>
      <c r="H22" s="52">
        <v>11.55</v>
      </c>
      <c r="I22" s="53">
        <v>19.25</v>
      </c>
      <c r="J22" s="54">
        <v>19.3</v>
      </c>
      <c r="L22" s="27">
        <v>85</v>
      </c>
      <c r="M22" s="28">
        <f t="shared" si="0"/>
        <v>98.859722222222146</v>
      </c>
      <c r="N22" s="29">
        <f t="shared" si="6"/>
        <v>0</v>
      </c>
      <c r="O22" s="28">
        <f t="shared" si="1"/>
        <v>88.973749999999967</v>
      </c>
      <c r="P22" s="28">
        <f t="shared" si="2"/>
        <v>1530</v>
      </c>
      <c r="Q22" s="29">
        <f t="shared" si="3"/>
        <v>0.30118153936091568</v>
      </c>
      <c r="R22" s="29">
        <f t="shared" si="7"/>
        <v>0</v>
      </c>
      <c r="S22" s="29">
        <f t="shared" si="14"/>
        <v>5.8152777777777755E-2</v>
      </c>
      <c r="T22" s="41">
        <f t="shared" si="8"/>
        <v>7.8053259871441627E-4</v>
      </c>
      <c r="U22" s="30"/>
      <c r="V22" s="31">
        <f t="shared" ref="V22:W29" si="16">V21+(D22-D21)</f>
        <v>3.9000000000000004</v>
      </c>
      <c r="W22" s="32">
        <f t="shared" si="16"/>
        <v>9.2000000000000011</v>
      </c>
      <c r="X22" s="32">
        <f t="shared" si="10"/>
        <v>3.8000000000000007</v>
      </c>
      <c r="Y22" s="32">
        <f t="shared" si="11"/>
        <v>0.28333333333333321</v>
      </c>
      <c r="Z22" s="32">
        <f t="shared" si="4"/>
        <v>11.483333333333334</v>
      </c>
      <c r="AA22" s="33">
        <f t="shared" si="12"/>
        <v>-12.250941619585715</v>
      </c>
      <c r="AB22" s="34">
        <f t="shared" si="13"/>
        <v>167.24382716049368</v>
      </c>
      <c r="AC22" s="42">
        <f t="shared" si="15"/>
        <v>0</v>
      </c>
      <c r="AD22" s="35">
        <f t="shared" si="15"/>
        <v>167.24382716049368</v>
      </c>
    </row>
    <row r="23" spans="1:30" x14ac:dyDescent="0.3">
      <c r="A23" s="46">
        <v>42347.500347222223</v>
      </c>
      <c r="B23" s="47">
        <v>5400</v>
      </c>
      <c r="C23" s="47">
        <v>90</v>
      </c>
      <c r="D23" s="48">
        <v>16.45</v>
      </c>
      <c r="E23" s="49">
        <v>22.55</v>
      </c>
      <c r="F23" s="50">
        <v>11.4</v>
      </c>
      <c r="G23" s="51">
        <v>11.6</v>
      </c>
      <c r="H23" s="52">
        <v>11.6</v>
      </c>
      <c r="I23" s="53">
        <v>19.45</v>
      </c>
      <c r="J23" s="54">
        <v>19.55</v>
      </c>
      <c r="L23" s="27">
        <v>90</v>
      </c>
      <c r="M23" s="28">
        <f t="shared" si="0"/>
        <v>116.3055555555551</v>
      </c>
      <c r="N23" s="29">
        <f t="shared" si="6"/>
        <v>15.701249999999666</v>
      </c>
      <c r="O23" s="28">
        <f t="shared" si="1"/>
        <v>104.67499999999963</v>
      </c>
      <c r="P23" s="28">
        <f t="shared" si="2"/>
        <v>1620</v>
      </c>
      <c r="Q23" s="29">
        <f t="shared" si="3"/>
        <v>0.3036706429919977</v>
      </c>
      <c r="R23" s="29">
        <f t="shared" si="7"/>
        <v>0.17445833333332961</v>
      </c>
      <c r="S23" s="29">
        <f t="shared" si="14"/>
        <v>6.4614197530863962E-2</v>
      </c>
      <c r="T23" s="41">
        <f t="shared" si="8"/>
        <v>9.1074681238615296E-4</v>
      </c>
      <c r="U23" s="30"/>
      <c r="V23" s="31">
        <f t="shared" si="16"/>
        <v>4.0499999999999989</v>
      </c>
      <c r="W23" s="32">
        <f t="shared" si="16"/>
        <v>9.4</v>
      </c>
      <c r="X23" s="32">
        <f t="shared" si="10"/>
        <v>4</v>
      </c>
      <c r="Y23" s="32">
        <f t="shared" si="11"/>
        <v>0.33333333333333215</v>
      </c>
      <c r="Z23" s="32">
        <f t="shared" si="4"/>
        <v>11.533333333333333</v>
      </c>
      <c r="AA23" s="33">
        <f t="shared" si="12"/>
        <v>-6.2314814814816328</v>
      </c>
      <c r="AB23" s="34">
        <f t="shared" si="13"/>
        <v>205.12345679012245</v>
      </c>
      <c r="AC23" s="42">
        <f t="shared" si="15"/>
        <v>0</v>
      </c>
      <c r="AD23" s="35">
        <f t="shared" si="15"/>
        <v>205.12345679012245</v>
      </c>
    </row>
    <row r="24" spans="1:30" ht="15.75" customHeight="1" x14ac:dyDescent="0.3">
      <c r="A24" s="46">
        <v>42347.503819444442</v>
      </c>
      <c r="B24" s="47">
        <v>5700</v>
      </c>
      <c r="C24" s="47">
        <v>95</v>
      </c>
      <c r="D24" s="48">
        <v>16.600000000000001</v>
      </c>
      <c r="E24" s="49">
        <v>22.65</v>
      </c>
      <c r="F24" s="50">
        <v>11.4</v>
      </c>
      <c r="G24" s="51">
        <v>11.6</v>
      </c>
      <c r="H24" s="52">
        <v>11.6</v>
      </c>
      <c r="I24" s="53">
        <v>19.55</v>
      </c>
      <c r="J24" s="54">
        <v>19.600000000000001</v>
      </c>
      <c r="L24" s="43">
        <v>95</v>
      </c>
      <c r="M24" s="28">
        <f t="shared" si="0"/>
        <v>116.3055555555551</v>
      </c>
      <c r="N24" s="29">
        <f t="shared" si="6"/>
        <v>0</v>
      </c>
      <c r="O24" s="28">
        <f t="shared" si="1"/>
        <v>104.67499999999963</v>
      </c>
      <c r="P24" s="28">
        <f t="shared" si="2"/>
        <v>1710</v>
      </c>
      <c r="Q24" s="29">
        <f t="shared" si="3"/>
        <v>0.30118153936091552</v>
      </c>
      <c r="R24" s="29">
        <f t="shared" si="7"/>
        <v>0</v>
      </c>
      <c r="S24" s="29">
        <f t="shared" si="14"/>
        <v>6.1213450292397442E-2</v>
      </c>
      <c r="T24" s="41">
        <f t="shared" si="8"/>
        <v>9.1827364554636977E-4</v>
      </c>
      <c r="U24" s="30"/>
      <c r="V24" s="31">
        <f t="shared" si="16"/>
        <v>4.2000000000000011</v>
      </c>
      <c r="W24" s="32">
        <f t="shared" si="16"/>
        <v>9.4999999999999982</v>
      </c>
      <c r="X24" s="32">
        <f t="shared" si="10"/>
        <v>4.1000000000000014</v>
      </c>
      <c r="Y24" s="32">
        <f t="shared" si="11"/>
        <v>0.33333333333333215</v>
      </c>
      <c r="Z24" s="32">
        <f t="shared" si="4"/>
        <v>11.533333333333333</v>
      </c>
      <c r="AA24" s="33">
        <f t="shared" si="12"/>
        <v>-6.3370998116762376</v>
      </c>
      <c r="AB24" s="34">
        <f t="shared" si="13"/>
        <v>206.01234567901133</v>
      </c>
      <c r="AC24" s="42">
        <f t="shared" si="15"/>
        <v>0</v>
      </c>
      <c r="AD24" s="35">
        <f t="shared" si="15"/>
        <v>206.01234567901133</v>
      </c>
    </row>
    <row r="25" spans="1:30" x14ac:dyDescent="0.3">
      <c r="A25" s="46">
        <v>42347.507291666669</v>
      </c>
      <c r="B25" s="47">
        <v>6000</v>
      </c>
      <c r="C25" s="47">
        <v>100</v>
      </c>
      <c r="D25" s="48">
        <v>16.7</v>
      </c>
      <c r="E25" s="49">
        <v>23.05</v>
      </c>
      <c r="F25" s="50">
        <v>11.4</v>
      </c>
      <c r="G25" s="51">
        <v>11.65</v>
      </c>
      <c r="H25" s="52">
        <v>11.65</v>
      </c>
      <c r="I25" s="53">
        <v>20.05</v>
      </c>
      <c r="J25" s="54">
        <v>20.05</v>
      </c>
      <c r="L25" s="43">
        <v>100</v>
      </c>
      <c r="M25" s="28">
        <f t="shared" si="0"/>
        <v>127.93611111111126</v>
      </c>
      <c r="N25" s="29">
        <f t="shared" si="6"/>
        <v>10.467500000000522</v>
      </c>
      <c r="O25" s="28">
        <f t="shared" si="1"/>
        <v>115.14250000000015</v>
      </c>
      <c r="P25" s="28">
        <f t="shared" si="2"/>
        <v>1800</v>
      </c>
      <c r="Q25" s="29">
        <f t="shared" si="3"/>
        <v>0.31611616114740743</v>
      </c>
      <c r="R25" s="29">
        <f t="shared" si="7"/>
        <v>0.11630555555556135</v>
      </c>
      <c r="S25" s="29">
        <f t="shared" si="14"/>
        <v>6.3968055555555639E-2</v>
      </c>
      <c r="T25" s="41">
        <f t="shared" si="8"/>
        <v>9.6237970253718367E-4</v>
      </c>
      <c r="U25" s="36"/>
      <c r="V25" s="31">
        <f t="shared" si="16"/>
        <v>4.2999999999999989</v>
      </c>
      <c r="W25" s="32">
        <f t="shared" si="16"/>
        <v>9.9</v>
      </c>
      <c r="X25" s="32">
        <f t="shared" si="10"/>
        <v>4.6000000000000014</v>
      </c>
      <c r="Y25" s="32">
        <f t="shared" si="11"/>
        <v>0.36666666666666714</v>
      </c>
      <c r="Z25" s="32">
        <f t="shared" si="4"/>
        <v>11.566666666666668</v>
      </c>
      <c r="AA25" s="33">
        <f t="shared" si="12"/>
        <v>-2.1086235489220111</v>
      </c>
      <c r="AB25" s="34">
        <f t="shared" si="13"/>
        <v>224.74691358024722</v>
      </c>
      <c r="AC25" s="42">
        <f t="shared" si="15"/>
        <v>0</v>
      </c>
      <c r="AD25" s="35">
        <f t="shared" si="15"/>
        <v>224.74691358024722</v>
      </c>
    </row>
    <row r="26" spans="1:30" x14ac:dyDescent="0.3">
      <c r="A26" s="46">
        <v>42347.510763888888</v>
      </c>
      <c r="B26" s="47">
        <v>6300</v>
      </c>
      <c r="C26" s="47">
        <v>105</v>
      </c>
      <c r="D26" s="48">
        <v>17.05</v>
      </c>
      <c r="E26" s="49">
        <v>23.15</v>
      </c>
      <c r="F26" s="50">
        <v>11.4</v>
      </c>
      <c r="G26" s="51">
        <v>11.65</v>
      </c>
      <c r="H26" s="52">
        <v>11.7</v>
      </c>
      <c r="I26" s="53">
        <v>20.2</v>
      </c>
      <c r="J26" s="54">
        <v>20.25</v>
      </c>
      <c r="L26" s="43">
        <v>105</v>
      </c>
      <c r="M26" s="28">
        <f t="shared" si="0"/>
        <v>133.7513888888887</v>
      </c>
      <c r="N26" s="29">
        <f t="shared" si="6"/>
        <v>5.2337499999997021</v>
      </c>
      <c r="O26" s="28">
        <f t="shared" si="1"/>
        <v>120.37624999999986</v>
      </c>
      <c r="P26" s="28">
        <f t="shared" si="2"/>
        <v>1890</v>
      </c>
      <c r="Q26" s="29">
        <f t="shared" si="3"/>
        <v>0.30367064299199753</v>
      </c>
      <c r="R26" s="29">
        <f t="shared" si="7"/>
        <v>5.8152777777774466E-2</v>
      </c>
      <c r="S26" s="29">
        <f t="shared" si="14"/>
        <v>6.3691137566137493E-2</v>
      </c>
      <c r="T26" s="41">
        <f t="shared" si="8"/>
        <v>1.0473588342440792E-3</v>
      </c>
      <c r="U26" s="36"/>
      <c r="V26" s="31">
        <f t="shared" si="16"/>
        <v>4.6500000000000004</v>
      </c>
      <c r="W26" s="32">
        <f t="shared" si="16"/>
        <v>9.9999999999999982</v>
      </c>
      <c r="X26" s="32">
        <f t="shared" si="10"/>
        <v>4.75</v>
      </c>
      <c r="Y26" s="32">
        <f t="shared" si="11"/>
        <v>0.38333333333333286</v>
      </c>
      <c r="Z26" s="32">
        <f t="shared" si="4"/>
        <v>11.583333333333334</v>
      </c>
      <c r="AA26" s="33">
        <f t="shared" si="12"/>
        <v>-0.39638447971787377</v>
      </c>
      <c r="AB26" s="34">
        <f t="shared" si="13"/>
        <v>241.22530864197489</v>
      </c>
      <c r="AC26" s="42">
        <f t="shared" si="15"/>
        <v>0</v>
      </c>
      <c r="AD26" s="35">
        <f t="shared" si="15"/>
        <v>241.22530864197489</v>
      </c>
    </row>
    <row r="27" spans="1:30" x14ac:dyDescent="0.3">
      <c r="A27" s="46">
        <v>42347.514236111107</v>
      </c>
      <c r="B27" s="47">
        <v>6600</v>
      </c>
      <c r="C27" s="47">
        <v>110</v>
      </c>
      <c r="D27" s="48">
        <v>17.2</v>
      </c>
      <c r="E27" s="49">
        <v>23.35</v>
      </c>
      <c r="F27" s="50">
        <v>11.45</v>
      </c>
      <c r="G27" s="51">
        <v>11.7</v>
      </c>
      <c r="H27" s="52">
        <v>11.75</v>
      </c>
      <c r="I27" s="53">
        <v>20.350000000000001</v>
      </c>
      <c r="J27" s="54">
        <v>20.350000000000001</v>
      </c>
      <c r="L27" s="43">
        <v>110</v>
      </c>
      <c r="M27" s="28">
        <f t="shared" si="0"/>
        <v>151.19722222222165</v>
      </c>
      <c r="N27" s="29">
        <f t="shared" si="6"/>
        <v>15.701249999999666</v>
      </c>
      <c r="O27" s="28">
        <f t="shared" si="1"/>
        <v>136.07749999999953</v>
      </c>
      <c r="P27" s="28">
        <f t="shared" si="2"/>
        <v>1980</v>
      </c>
      <c r="Q27" s="29">
        <f t="shared" si="3"/>
        <v>0.30615974662307971</v>
      </c>
      <c r="R27" s="29">
        <f t="shared" si="7"/>
        <v>0.17445833333332961</v>
      </c>
      <c r="S27" s="29">
        <f t="shared" si="14"/>
        <v>6.8726010101009871E-2</v>
      </c>
      <c r="T27" s="41">
        <f t="shared" si="8"/>
        <v>1.1743450767840965E-3</v>
      </c>
      <c r="V27" s="31">
        <f t="shared" si="16"/>
        <v>4.7999999999999989</v>
      </c>
      <c r="W27" s="32">
        <f t="shared" si="16"/>
        <v>10.200000000000001</v>
      </c>
      <c r="X27" s="32">
        <f t="shared" si="10"/>
        <v>4.9000000000000021</v>
      </c>
      <c r="Y27" s="32">
        <f t="shared" si="11"/>
        <v>0.43333333333333179</v>
      </c>
      <c r="Z27" s="32">
        <f t="shared" si="4"/>
        <v>11.633333333333333</v>
      </c>
      <c r="AA27" s="33">
        <f t="shared" si="12"/>
        <v>5.1419753086417916</v>
      </c>
      <c r="AB27" s="34">
        <f t="shared" si="13"/>
        <v>279.99382716049251</v>
      </c>
      <c r="AC27" s="42">
        <f t="shared" si="15"/>
        <v>5.1419753086417916</v>
      </c>
      <c r="AD27" s="35">
        <f t="shared" si="15"/>
        <v>279.99382716049251</v>
      </c>
    </row>
    <row r="28" spans="1:30" x14ac:dyDescent="0.3">
      <c r="A28" s="46">
        <v>42347.517708333333</v>
      </c>
      <c r="B28" s="47">
        <v>6900</v>
      </c>
      <c r="C28" s="47">
        <v>115</v>
      </c>
      <c r="D28" s="48">
        <v>17.350000000000001</v>
      </c>
      <c r="E28" s="49">
        <v>23.45</v>
      </c>
      <c r="F28" s="50">
        <v>11.5</v>
      </c>
      <c r="G28" s="51">
        <v>11.75</v>
      </c>
      <c r="H28" s="52">
        <v>11.75</v>
      </c>
      <c r="I28" s="53">
        <v>20.55</v>
      </c>
      <c r="J28" s="54">
        <v>20.55</v>
      </c>
      <c r="L28" s="43">
        <v>115</v>
      </c>
      <c r="M28" s="28">
        <f t="shared" si="0"/>
        <v>162.82777777777716</v>
      </c>
      <c r="N28" s="29">
        <f t="shared" si="6"/>
        <v>10.467499999999962</v>
      </c>
      <c r="O28" s="28">
        <f t="shared" si="1"/>
        <v>146.54499999999948</v>
      </c>
      <c r="P28" s="28">
        <f t="shared" si="2"/>
        <v>2070</v>
      </c>
      <c r="Q28" s="29">
        <f t="shared" si="3"/>
        <v>0.30367064299199753</v>
      </c>
      <c r="R28" s="29">
        <f t="shared" si="7"/>
        <v>0.11630555555555513</v>
      </c>
      <c r="S28" s="29">
        <f t="shared" si="14"/>
        <v>7.0794685990337905E-2</v>
      </c>
      <c r="T28" s="41">
        <f t="shared" si="8"/>
        <v>1.275045537340615E-3</v>
      </c>
      <c r="V28" s="31">
        <f t="shared" si="16"/>
        <v>4.9500000000000011</v>
      </c>
      <c r="W28" s="32">
        <f t="shared" si="16"/>
        <v>10.299999999999999</v>
      </c>
      <c r="X28" s="32">
        <f t="shared" si="10"/>
        <v>5.1000000000000014</v>
      </c>
      <c r="Y28" s="32">
        <f t="shared" si="11"/>
        <v>0.46666666666666501</v>
      </c>
      <c r="Z28" s="32">
        <f t="shared" si="4"/>
        <v>11.666666666666666</v>
      </c>
      <c r="AA28" s="33">
        <f t="shared" si="12"/>
        <v>8.6961805555553635</v>
      </c>
      <c r="AB28" s="34">
        <f t="shared" si="13"/>
        <v>304.95061728394927</v>
      </c>
      <c r="AC28" s="42">
        <f t="shared" si="15"/>
        <v>8.6961805555553635</v>
      </c>
      <c r="AD28" s="35">
        <f t="shared" si="15"/>
        <v>304.95061728394927</v>
      </c>
    </row>
    <row r="29" spans="1:30" ht="19.5" thickBot="1" x14ac:dyDescent="0.35">
      <c r="A29" s="46">
        <v>42347.521180555559</v>
      </c>
      <c r="B29" s="47">
        <v>7200</v>
      </c>
      <c r="C29" s="47">
        <v>120</v>
      </c>
      <c r="D29" s="48">
        <v>17.5</v>
      </c>
      <c r="E29" s="49">
        <v>23.6</v>
      </c>
      <c r="F29" s="50">
        <v>11.5</v>
      </c>
      <c r="G29" s="51">
        <v>11.75</v>
      </c>
      <c r="H29" s="52">
        <v>12</v>
      </c>
      <c r="I29" s="53">
        <v>20.65</v>
      </c>
      <c r="J29" s="54">
        <v>20.7</v>
      </c>
      <c r="L29" s="43">
        <v>120</v>
      </c>
      <c r="M29" s="28">
        <f t="shared" si="0"/>
        <v>191.90416666666624</v>
      </c>
      <c r="N29" s="29">
        <f t="shared" si="6"/>
        <v>26.168750000000188</v>
      </c>
      <c r="O29" s="28">
        <f t="shared" si="1"/>
        <v>172.71374999999966</v>
      </c>
      <c r="P29" s="28">
        <f t="shared" si="2"/>
        <v>2160</v>
      </c>
      <c r="Q29" s="29">
        <f t="shared" si="3"/>
        <v>0.3036706429919977</v>
      </c>
      <c r="R29" s="29">
        <f t="shared" si="7"/>
        <v>0.29076388888889099</v>
      </c>
      <c r="S29" s="29">
        <f t="shared" si="14"/>
        <v>7.9960069444444296E-2</v>
      </c>
      <c r="T29" s="41">
        <f t="shared" si="8"/>
        <v>1.5027322404371549E-3</v>
      </c>
      <c r="V29" s="31">
        <f t="shared" si="16"/>
        <v>5.0999999999999996</v>
      </c>
      <c r="W29" s="32">
        <f t="shared" si="16"/>
        <v>10.450000000000001</v>
      </c>
      <c r="X29" s="32">
        <f t="shared" si="10"/>
        <v>5.1999999999999993</v>
      </c>
      <c r="Y29" s="32">
        <f t="shared" si="11"/>
        <v>0.54999999999999893</v>
      </c>
      <c r="Z29" s="32">
        <f t="shared" si="4"/>
        <v>11.75</v>
      </c>
      <c r="AA29" s="33">
        <f t="shared" si="12"/>
        <v>18.064814814814689</v>
      </c>
      <c r="AB29" s="34">
        <f t="shared" si="13"/>
        <v>370.45370370370279</v>
      </c>
      <c r="AC29" s="42">
        <f t="shared" si="15"/>
        <v>18.064814814814689</v>
      </c>
      <c r="AD29" s="35">
        <f t="shared" si="15"/>
        <v>370.45370370370279</v>
      </c>
    </row>
    <row r="30" spans="1:30" ht="19.5" thickTop="1" x14ac:dyDescent="0.3">
      <c r="L30" s="110" t="s">
        <v>23</v>
      </c>
      <c r="M30" s="107">
        <f>AVERAGE(M6:M29)</f>
        <v>77.052430555555318</v>
      </c>
      <c r="N30" s="65">
        <f>AVERAGE(N6:N29)</f>
        <v>7.1964062499999875</v>
      </c>
      <c r="O30" s="65">
        <f t="shared" ref="O30:S30" si="17">AVERAGE(O6:O29)</f>
        <v>69.347187499999791</v>
      </c>
      <c r="P30" s="65">
        <f t="shared" si="17"/>
        <v>1125</v>
      </c>
      <c r="Q30" s="65">
        <f>AVERAGE(Q6:Q29)</f>
        <v>0.23179777564450643</v>
      </c>
      <c r="R30" s="65">
        <f t="shared" si="17"/>
        <v>7.9960069444444296E-2</v>
      </c>
      <c r="S30" s="65">
        <f t="shared" si="17"/>
        <v>5.6941395690922957E-2</v>
      </c>
      <c r="T30" s="66">
        <f>AVERAGE(T6:T29)</f>
        <v>7.1338054867407146E-4</v>
      </c>
      <c r="U30" s="101" t="s">
        <v>23</v>
      </c>
      <c r="V30" s="104">
        <f>AVERAGE(V6:V29)</f>
        <v>2.9145833333333324</v>
      </c>
      <c r="W30" s="65">
        <f>AVERAGE(W6:W29)</f>
        <v>6.8208333333333329</v>
      </c>
      <c r="X30" s="65">
        <f>AVERAGE(X6:X29)</f>
        <v>3.0875000000000017</v>
      </c>
      <c r="Y30" s="65">
        <f t="shared" ref="Y30:Z30" si="18">AVERAGE(Y6:Y29)</f>
        <v>0.22083333333333269</v>
      </c>
      <c r="Z30" s="65">
        <f t="shared" si="18"/>
        <v>11.420833333333333</v>
      </c>
      <c r="AA30" s="65">
        <f>AVERAGE(AA6:AA29)</f>
        <v>-17.620983989061134</v>
      </c>
      <c r="AB30" s="65">
        <f t="shared" ref="AB30:AD30" si="19">AVERAGE(AB6:AB29)</f>
        <v>113.93132716049327</v>
      </c>
      <c r="AC30" s="65">
        <f t="shared" si="19"/>
        <v>1.3292904449588268</v>
      </c>
      <c r="AD30" s="66">
        <f t="shared" si="19"/>
        <v>121.13940329218069</v>
      </c>
    </row>
    <row r="31" spans="1:30" x14ac:dyDescent="0.3">
      <c r="L31" s="111" t="s">
        <v>24</v>
      </c>
      <c r="M31" s="108">
        <f>MIN(M6:M29)</f>
        <v>5.8152777777774451</v>
      </c>
      <c r="N31" s="29">
        <f>MIN(N6:N29)</f>
        <v>-5.2337500000002608</v>
      </c>
      <c r="O31" s="29">
        <f>MIN(O6:O29)</f>
        <v>5.2337499999997021</v>
      </c>
      <c r="P31" s="29">
        <f>MIN(P6:P29)</f>
        <v>90</v>
      </c>
      <c r="Q31" s="29">
        <f>MIN(Q6:Q29)</f>
        <v>3.7336554466229216E-2</v>
      </c>
      <c r="R31" s="29">
        <f t="shared" ref="R31:T31" si="20">MIN(R6:R29)</f>
        <v>-5.8152777777780676E-2</v>
      </c>
      <c r="S31" s="29">
        <f t="shared" si="20"/>
        <v>1.9384259259258158E-2</v>
      </c>
      <c r="T31" s="68">
        <f t="shared" si="20"/>
        <v>2.5252525252523778E-4</v>
      </c>
      <c r="U31" s="102" t="s">
        <v>24</v>
      </c>
      <c r="V31" s="105">
        <f t="shared" ref="V31:AA31" si="21">MIN(V6:V29)</f>
        <v>0.19999999999999929</v>
      </c>
      <c r="W31" s="29">
        <f t="shared" si="21"/>
        <v>0.29999999999999893</v>
      </c>
      <c r="X31" s="29">
        <f t="shared" si="21"/>
        <v>0.30000000000000071</v>
      </c>
      <c r="Y31" s="29">
        <f t="shared" si="21"/>
        <v>1.6666666666665719E-2</v>
      </c>
      <c r="Z31" s="29">
        <f t="shared" si="21"/>
        <v>11.216666666666667</v>
      </c>
      <c r="AA31" s="29">
        <f t="shared" si="21"/>
        <v>-41.011022927689694</v>
      </c>
      <c r="AB31" s="29">
        <f t="shared" ref="AB31:AC31" si="22">MIN(AB6:AB29)</f>
        <v>-47.521604938272382</v>
      </c>
      <c r="AC31" s="29">
        <f t="shared" si="22"/>
        <v>0</v>
      </c>
      <c r="AD31" s="68">
        <f>MIN(AD6:AD29)</f>
        <v>0</v>
      </c>
    </row>
    <row r="32" spans="1:30" ht="19.5" thickBot="1" x14ac:dyDescent="0.35">
      <c r="L32" s="112" t="s">
        <v>25</v>
      </c>
      <c r="M32" s="109">
        <f t="shared" ref="M32:T32" si="23">MAX(M6:M29)</f>
        <v>191.90416666666624</v>
      </c>
      <c r="N32" s="70">
        <f t="shared" si="23"/>
        <v>26.168750000000188</v>
      </c>
      <c r="O32" s="70">
        <f t="shared" si="23"/>
        <v>172.71374999999966</v>
      </c>
      <c r="P32" s="70">
        <f t="shared" si="23"/>
        <v>2160</v>
      </c>
      <c r="Q32" s="70">
        <f t="shared" si="23"/>
        <v>0.31611616114740743</v>
      </c>
      <c r="R32" s="70">
        <f t="shared" si="23"/>
        <v>0.29076388888889099</v>
      </c>
      <c r="S32" s="70">
        <f t="shared" si="23"/>
        <v>7.9960069444444296E-2</v>
      </c>
      <c r="T32" s="71">
        <f t="shared" si="23"/>
        <v>1.5027322404371549E-3</v>
      </c>
      <c r="U32" s="103" t="s">
        <v>25</v>
      </c>
      <c r="V32" s="106">
        <f t="shared" ref="V32:AC32" si="24">MAX(V6:V29)</f>
        <v>5.0999999999999996</v>
      </c>
      <c r="W32" s="70">
        <f t="shared" si="24"/>
        <v>10.450000000000001</v>
      </c>
      <c r="X32" s="70">
        <f t="shared" si="24"/>
        <v>5.1999999999999993</v>
      </c>
      <c r="Y32" s="70">
        <f t="shared" si="24"/>
        <v>0.54999999999999893</v>
      </c>
      <c r="Z32" s="70">
        <f t="shared" si="24"/>
        <v>11.75</v>
      </c>
      <c r="AA32" s="70">
        <f t="shared" si="24"/>
        <v>18.064814814814689</v>
      </c>
      <c r="AB32" s="70">
        <f t="shared" si="24"/>
        <v>370.45370370370279</v>
      </c>
      <c r="AC32" s="70">
        <f t="shared" si="24"/>
        <v>18.064814814814689</v>
      </c>
      <c r="AD32" s="71">
        <f>MAX(AD6:AD29)</f>
        <v>370.45370370370279</v>
      </c>
    </row>
    <row r="33" ht="19.5" thickTop="1" x14ac:dyDescent="0.3"/>
  </sheetData>
  <mergeCells count="6">
    <mergeCell ref="V3:Z3"/>
    <mergeCell ref="A1:J1"/>
    <mergeCell ref="A2:J2"/>
    <mergeCell ref="A3:A4"/>
    <mergeCell ref="B3:C3"/>
    <mergeCell ref="D3:J3"/>
  </mergeCells>
  <printOptions horizontalCentered="1"/>
  <pageMargins left="0.75" right="0.75" top="1" bottom="1" header="0.5" footer="0.5"/>
  <pageSetup paperSize="9" fitToHeight="0" orientation="portrait" r:id="rId1"/>
  <headerFooter>
    <oddHeader>&amp;C&amp;"Times New Roman,Bold"&amp;14&amp;K000000d10l10x20v0,15V15лI600</oddHead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3"/>
  <sheetViews>
    <sheetView topLeftCell="J4" zoomScale="85" zoomScaleNormal="85" workbookViewId="0">
      <selection activeCell="M30" sqref="M30:S30"/>
    </sheetView>
  </sheetViews>
  <sheetFormatPr defaultColWidth="11.42578125" defaultRowHeight="18.75" x14ac:dyDescent="0.3"/>
  <cols>
    <col min="1" max="1" width="27.140625" style="45" customWidth="1"/>
    <col min="2" max="2" width="8.5703125" style="45" customWidth="1"/>
    <col min="3" max="3" width="9" style="45" customWidth="1"/>
    <col min="4" max="4" width="8.28515625" style="45" customWidth="1"/>
    <col min="5" max="5" width="7.5703125" style="45" customWidth="1"/>
    <col min="6" max="6" width="7.42578125" style="45" customWidth="1"/>
    <col min="7" max="10" width="7.28515625" style="45" customWidth="1"/>
    <col min="11" max="11" width="23.28515625" style="45" customWidth="1"/>
    <col min="12" max="12" width="9.5703125" style="45" customWidth="1"/>
    <col min="13" max="13" width="13.140625" style="45" customWidth="1"/>
    <col min="14" max="14" width="12.5703125" style="45" customWidth="1"/>
    <col min="15" max="15" width="11.42578125" style="45"/>
    <col min="16" max="16" width="16.140625" style="45" customWidth="1"/>
    <col min="17" max="17" width="10.5703125" style="45" customWidth="1"/>
    <col min="18" max="18" width="9.85546875" style="45" customWidth="1"/>
    <col min="19" max="19" width="11.140625" style="45" customWidth="1"/>
    <col min="20" max="20" width="11" style="45" customWidth="1"/>
    <col min="21" max="21" width="10.5703125" style="45" customWidth="1"/>
    <col min="22" max="22" width="9.42578125" style="45" customWidth="1"/>
    <col min="23" max="24" width="11.42578125" style="45"/>
    <col min="25" max="25" width="10.28515625" style="45" customWidth="1"/>
    <col min="26" max="26" width="14.7109375" style="45" customWidth="1"/>
    <col min="27" max="27" width="12.7109375" style="45" customWidth="1"/>
    <col min="28" max="28" width="10.42578125" style="45" customWidth="1"/>
    <col min="29" max="16384" width="11.42578125" style="45"/>
  </cols>
  <sheetData>
    <row r="1" spans="1:30" ht="23.25" customHeight="1" thickBot="1" x14ac:dyDescent="0.35">
      <c r="A1" s="115" t="s">
        <v>51</v>
      </c>
      <c r="B1" s="116"/>
      <c r="C1" s="116"/>
      <c r="D1" s="116"/>
      <c r="E1" s="116"/>
      <c r="F1" s="116"/>
      <c r="G1" s="116"/>
      <c r="H1" s="116"/>
      <c r="I1" s="116"/>
      <c r="J1" s="117"/>
      <c r="L1" s="1" t="s">
        <v>30</v>
      </c>
      <c r="M1" s="2">
        <f>T30</f>
        <v>4.7488046729110521E-3</v>
      </c>
      <c r="O1" s="3" t="s">
        <v>0</v>
      </c>
      <c r="P1" s="4">
        <v>0.2</v>
      </c>
      <c r="Z1" s="3" t="s">
        <v>1</v>
      </c>
      <c r="AA1" s="4">
        <v>8</v>
      </c>
    </row>
    <row r="2" spans="1:30" ht="31.5" customHeight="1" thickBot="1" x14ac:dyDescent="0.4">
      <c r="A2" s="118" t="s">
        <v>52</v>
      </c>
      <c r="B2" s="116"/>
      <c r="C2" s="116"/>
      <c r="D2" s="116"/>
      <c r="E2" s="116"/>
      <c r="F2" s="116"/>
      <c r="G2" s="116"/>
      <c r="H2" s="116"/>
      <c r="I2" s="116"/>
      <c r="J2" s="117"/>
      <c r="L2" s="5" t="s">
        <v>2</v>
      </c>
      <c r="M2" s="6">
        <v>300</v>
      </c>
      <c r="O2" s="7" t="s">
        <v>3</v>
      </c>
      <c r="P2" s="8">
        <v>15</v>
      </c>
      <c r="Z2" s="7" t="s">
        <v>4</v>
      </c>
      <c r="AA2" s="9">
        <v>0.45</v>
      </c>
    </row>
    <row r="3" spans="1:30" ht="23.25" customHeight="1" thickBot="1" x14ac:dyDescent="0.35">
      <c r="A3" s="115" t="s">
        <v>5</v>
      </c>
      <c r="B3" s="120" t="s">
        <v>6</v>
      </c>
      <c r="C3" s="121"/>
      <c r="D3" s="122" t="s">
        <v>7</v>
      </c>
      <c r="E3" s="123"/>
      <c r="F3" s="123"/>
      <c r="G3" s="123"/>
      <c r="H3" s="123"/>
      <c r="I3" s="123"/>
      <c r="J3" s="121"/>
      <c r="V3" s="124" t="s">
        <v>8</v>
      </c>
      <c r="W3" s="125"/>
      <c r="X3" s="125"/>
      <c r="Y3" s="125"/>
      <c r="Z3" s="125"/>
    </row>
    <row r="4" spans="1:30" ht="128.25" customHeight="1" thickBot="1" x14ac:dyDescent="0.35">
      <c r="A4" s="119"/>
      <c r="B4" s="10" t="s">
        <v>9</v>
      </c>
      <c r="C4" s="10" t="s">
        <v>10</v>
      </c>
      <c r="D4" s="55" t="s">
        <v>35</v>
      </c>
      <c r="E4" s="56" t="s">
        <v>36</v>
      </c>
      <c r="F4" s="57" t="s">
        <v>37</v>
      </c>
      <c r="G4" s="58" t="s">
        <v>38</v>
      </c>
      <c r="H4" s="59" t="s">
        <v>39</v>
      </c>
      <c r="I4" s="60" t="s">
        <v>40</v>
      </c>
      <c r="J4" s="61" t="s">
        <v>41</v>
      </c>
      <c r="L4" s="11" t="s">
        <v>11</v>
      </c>
      <c r="M4" s="12" t="s">
        <v>12</v>
      </c>
      <c r="N4" s="12" t="s">
        <v>28</v>
      </c>
      <c r="O4" s="12" t="s">
        <v>29</v>
      </c>
      <c r="P4" s="12" t="s">
        <v>13</v>
      </c>
      <c r="Q4" s="12" t="s">
        <v>14</v>
      </c>
      <c r="R4" s="12" t="s">
        <v>31</v>
      </c>
      <c r="S4" s="13" t="s">
        <v>15</v>
      </c>
      <c r="T4" s="14" t="s">
        <v>32</v>
      </c>
      <c r="U4" s="15"/>
      <c r="V4" s="37" t="s">
        <v>26</v>
      </c>
      <c r="W4" s="38" t="s">
        <v>16</v>
      </c>
      <c r="X4" s="38" t="s">
        <v>17</v>
      </c>
      <c r="Y4" s="38" t="s">
        <v>18</v>
      </c>
      <c r="Z4" s="38" t="s">
        <v>27</v>
      </c>
      <c r="AA4" s="38" t="s">
        <v>19</v>
      </c>
      <c r="AB4" s="38" t="s">
        <v>20</v>
      </c>
      <c r="AC4" s="38" t="s">
        <v>21</v>
      </c>
      <c r="AD4" s="39" t="s">
        <v>22</v>
      </c>
    </row>
    <row r="5" spans="1:30" x14ac:dyDescent="0.3">
      <c r="A5" s="46">
        <v>42346.423946759263</v>
      </c>
      <c r="B5" s="47">
        <v>0</v>
      </c>
      <c r="C5" s="47">
        <v>0</v>
      </c>
      <c r="D5" s="48">
        <v>11.1</v>
      </c>
      <c r="E5" s="49">
        <v>11.15</v>
      </c>
      <c r="F5" s="50">
        <v>11.15</v>
      </c>
      <c r="G5" s="51">
        <v>11.15</v>
      </c>
      <c r="H5" s="52">
        <v>10.6</v>
      </c>
      <c r="I5" s="53">
        <v>12.55</v>
      </c>
      <c r="J5" s="54">
        <v>12.7</v>
      </c>
      <c r="L5" s="16">
        <v>0</v>
      </c>
      <c r="M5" s="17">
        <f t="shared" ref="M5:M29" si="0">4187*T5*(E5-D5)/$P$1</f>
        <v>0</v>
      </c>
      <c r="N5" s="18">
        <f>4.187*$P$2*(Z5-Z5)/$P$1</f>
        <v>0</v>
      </c>
      <c r="O5" s="17">
        <f t="shared" ref="O5:O29" si="1">4.187*$P$2*(Z5-$Z$5)/$P$1</f>
        <v>0</v>
      </c>
      <c r="P5" s="17">
        <f t="shared" ref="P5:P29" si="2">$M$2*B5/1000</f>
        <v>0</v>
      </c>
      <c r="Q5" s="18">
        <f t="shared" ref="Q5:Q29" si="3">4187*$M$1*(E5-D5)/($P$1*$M$2)</f>
        <v>1.6569370971232379E-2</v>
      </c>
      <c r="R5" s="19">
        <v>0</v>
      </c>
      <c r="S5" s="19">
        <v>0</v>
      </c>
      <c r="T5" s="20">
        <f>O5/(300*4.187*$P$2*(E5-D5))</f>
        <v>0</v>
      </c>
      <c r="U5" s="21"/>
      <c r="V5" s="22">
        <f>D5-D5</f>
        <v>0</v>
      </c>
      <c r="W5" s="23">
        <f>E5-E5</f>
        <v>0</v>
      </c>
      <c r="X5" s="23">
        <f>I5-I5</f>
        <v>0</v>
      </c>
      <c r="Y5" s="23">
        <f>Z5-Z5</f>
        <v>0</v>
      </c>
      <c r="Z5" s="23">
        <f t="shared" ref="Z5:Z29" si="4">(F5+G5+H5)/3</f>
        <v>10.966666666666667</v>
      </c>
      <c r="AA5" s="24">
        <f>($M$2*$AA$2-M5)/(D5-I5)</f>
        <v>-93.103448275862007</v>
      </c>
      <c r="AB5" s="25">
        <f>($AA$1*(D5-I5)+M5)/$AA$2</f>
        <v>-25.777777777777796</v>
      </c>
      <c r="AC5" s="40">
        <f t="shared" ref="AC5:AD20" si="5">IF(AA5&gt;0,AA5,0)</f>
        <v>0</v>
      </c>
      <c r="AD5" s="26">
        <f t="shared" si="5"/>
        <v>0</v>
      </c>
    </row>
    <row r="6" spans="1:30" x14ac:dyDescent="0.3">
      <c r="A6" s="46">
        <v>42346.427418981482</v>
      </c>
      <c r="B6" s="47">
        <v>300</v>
      </c>
      <c r="C6" s="47">
        <v>5</v>
      </c>
      <c r="D6" s="48">
        <v>11.15</v>
      </c>
      <c r="E6" s="49">
        <v>11.3</v>
      </c>
      <c r="F6" s="50">
        <v>11.15</v>
      </c>
      <c r="G6" s="51">
        <v>11.1</v>
      </c>
      <c r="H6" s="52">
        <v>10.75</v>
      </c>
      <c r="I6" s="53">
        <v>13</v>
      </c>
      <c r="J6" s="54">
        <v>13.1</v>
      </c>
      <c r="L6" s="27">
        <v>5</v>
      </c>
      <c r="M6" s="28">
        <f t="shared" si="0"/>
        <v>11.63055555555551</v>
      </c>
      <c r="N6" s="29">
        <f t="shared" ref="N6:N29" si="6">4.187*$P$2*(Z6-Z5)/$P$1</f>
        <v>10.467499999999962</v>
      </c>
      <c r="O6" s="28">
        <f t="shared" si="1"/>
        <v>10.467499999999962</v>
      </c>
      <c r="P6" s="28">
        <f t="shared" si="2"/>
        <v>90</v>
      </c>
      <c r="Q6" s="29">
        <f t="shared" si="3"/>
        <v>4.9708112913696555E-2</v>
      </c>
      <c r="R6" s="29">
        <f t="shared" ref="R6:R29" si="7">1000*N6/((B6-B5)*$M$2)</f>
        <v>0.11630555555555513</v>
      </c>
      <c r="S6" s="29">
        <f>O6/P6</f>
        <v>0.11630555555555513</v>
      </c>
      <c r="T6" s="41">
        <f t="shared" ref="T6:T29" si="8">O6/(300*4.187*$P$2*(E6-D6))</f>
        <v>3.7037037037036809E-3</v>
      </c>
      <c r="U6" s="30"/>
      <c r="V6" s="31">
        <f t="shared" ref="V6:W21" si="9">V5+(D6-D5)</f>
        <v>5.0000000000000711E-2</v>
      </c>
      <c r="W6" s="32">
        <f t="shared" si="9"/>
        <v>0.15000000000000036</v>
      </c>
      <c r="X6" s="32">
        <f t="shared" ref="X6:X29" si="10">X5+(I6-I5)</f>
        <v>0.44999999999999929</v>
      </c>
      <c r="Y6" s="32">
        <f t="shared" ref="Y6:Y29" si="11">Y5+(Z6-Z5)</f>
        <v>3.3333333333333215E-2</v>
      </c>
      <c r="Z6" s="32">
        <f t="shared" si="4"/>
        <v>11</v>
      </c>
      <c r="AA6" s="33">
        <f t="shared" ref="AA6:AA29" si="12">($M$2*$AA$2-M6)/(D6-I6)</f>
        <v>-66.686186186186234</v>
      </c>
      <c r="AB6" s="34">
        <f t="shared" ref="AB6:AB29" si="13">($AA$1*(D6-I6)+M6)/$AA$2</f>
        <v>-7.0432098765433038</v>
      </c>
      <c r="AC6" s="42">
        <f t="shared" si="5"/>
        <v>0</v>
      </c>
      <c r="AD6" s="35">
        <f t="shared" si="5"/>
        <v>0</v>
      </c>
    </row>
    <row r="7" spans="1:30" x14ac:dyDescent="0.3">
      <c r="A7" s="46">
        <v>42346.430891203701</v>
      </c>
      <c r="B7" s="47">
        <v>600</v>
      </c>
      <c r="C7" s="47">
        <v>10</v>
      </c>
      <c r="D7" s="48">
        <v>11.25</v>
      </c>
      <c r="E7" s="49">
        <v>11.35</v>
      </c>
      <c r="F7" s="50">
        <v>11.15</v>
      </c>
      <c r="G7" s="51">
        <v>11.15</v>
      </c>
      <c r="H7" s="52">
        <v>11</v>
      </c>
      <c r="I7" s="53">
        <v>13.4</v>
      </c>
      <c r="J7" s="54">
        <v>13.5</v>
      </c>
      <c r="L7" s="27">
        <v>10</v>
      </c>
      <c r="M7" s="28">
        <f t="shared" si="0"/>
        <v>46.522222222222041</v>
      </c>
      <c r="N7" s="29">
        <f t="shared" si="6"/>
        <v>31.402499999999893</v>
      </c>
      <c r="O7" s="28">
        <f t="shared" si="1"/>
        <v>41.869999999999848</v>
      </c>
      <c r="P7" s="28">
        <f t="shared" si="2"/>
        <v>180</v>
      </c>
      <c r="Q7" s="29">
        <f t="shared" si="3"/>
        <v>3.3138741942464169E-2</v>
      </c>
      <c r="R7" s="29">
        <f t="shared" si="7"/>
        <v>0.34891666666666549</v>
      </c>
      <c r="S7" s="29">
        <f t="shared" ref="S7:S29" si="14">O7/P7</f>
        <v>0.23261111111111027</v>
      </c>
      <c r="T7" s="41">
        <f t="shared" si="8"/>
        <v>2.2222222222222216E-2</v>
      </c>
      <c r="U7" s="30"/>
      <c r="V7" s="31">
        <f t="shared" si="9"/>
        <v>0.15000000000000036</v>
      </c>
      <c r="W7" s="32">
        <f t="shared" si="9"/>
        <v>0.19999999999999929</v>
      </c>
      <c r="X7" s="32">
        <f t="shared" si="10"/>
        <v>0.84999999999999964</v>
      </c>
      <c r="Y7" s="32">
        <f t="shared" si="11"/>
        <v>0.13333333333333286</v>
      </c>
      <c r="Z7" s="32">
        <f t="shared" si="4"/>
        <v>11.1</v>
      </c>
      <c r="AA7" s="33">
        <f t="shared" si="12"/>
        <v>-41.152454780361836</v>
      </c>
      <c r="AB7" s="34">
        <f t="shared" si="13"/>
        <v>65.160493827160082</v>
      </c>
      <c r="AC7" s="42">
        <f t="shared" si="5"/>
        <v>0</v>
      </c>
      <c r="AD7" s="35">
        <f>IF(AB7&gt;0,AB7,0)</f>
        <v>65.160493827160082</v>
      </c>
    </row>
    <row r="8" spans="1:30" x14ac:dyDescent="0.3">
      <c r="A8" s="46">
        <v>42346.434363425928</v>
      </c>
      <c r="B8" s="47">
        <v>900</v>
      </c>
      <c r="C8" s="47">
        <v>15</v>
      </c>
      <c r="D8" s="48">
        <v>11.4</v>
      </c>
      <c r="E8" s="49">
        <v>11.45</v>
      </c>
      <c r="F8" s="50">
        <v>11.15</v>
      </c>
      <c r="G8" s="51">
        <v>11.15</v>
      </c>
      <c r="H8" s="52">
        <v>11</v>
      </c>
      <c r="I8" s="53">
        <v>13.6</v>
      </c>
      <c r="J8" s="54">
        <v>13.75</v>
      </c>
      <c r="L8" s="27">
        <v>15</v>
      </c>
      <c r="M8" s="28">
        <f t="shared" si="0"/>
        <v>46.522222222222034</v>
      </c>
      <c r="N8" s="29">
        <f t="shared" si="6"/>
        <v>0</v>
      </c>
      <c r="O8" s="28">
        <f t="shared" si="1"/>
        <v>41.869999999999848</v>
      </c>
      <c r="P8" s="28">
        <f t="shared" si="2"/>
        <v>270</v>
      </c>
      <c r="Q8" s="29">
        <f t="shared" si="3"/>
        <v>1.6569370971231793E-2</v>
      </c>
      <c r="R8" s="29">
        <f t="shared" si="7"/>
        <v>0</v>
      </c>
      <c r="S8" s="29">
        <f t="shared" si="14"/>
        <v>0.1550740740740735</v>
      </c>
      <c r="T8" s="41">
        <f t="shared" si="8"/>
        <v>4.4444444444445216E-2</v>
      </c>
      <c r="U8" s="30"/>
      <c r="V8" s="31">
        <f t="shared" si="9"/>
        <v>0.30000000000000071</v>
      </c>
      <c r="W8" s="32">
        <f t="shared" si="9"/>
        <v>0.29999999999999893</v>
      </c>
      <c r="X8" s="32">
        <f t="shared" si="10"/>
        <v>1.0499999999999989</v>
      </c>
      <c r="Y8" s="32">
        <f t="shared" si="11"/>
        <v>0.13333333333333286</v>
      </c>
      <c r="Z8" s="32">
        <f t="shared" si="4"/>
        <v>11.1</v>
      </c>
      <c r="AA8" s="33">
        <f t="shared" si="12"/>
        <v>-40.217171717171816</v>
      </c>
      <c r="AB8" s="34">
        <f t="shared" si="13"/>
        <v>64.271604938271196</v>
      </c>
      <c r="AC8" s="42">
        <f t="shared" si="5"/>
        <v>0</v>
      </c>
      <c r="AD8" s="35">
        <f t="shared" si="5"/>
        <v>64.271604938271196</v>
      </c>
    </row>
    <row r="9" spans="1:30" x14ac:dyDescent="0.3">
      <c r="A9" s="46">
        <v>42346.437835648147</v>
      </c>
      <c r="B9" s="47">
        <v>1200</v>
      </c>
      <c r="C9" s="47">
        <v>20</v>
      </c>
      <c r="D9" s="48">
        <v>11.55</v>
      </c>
      <c r="E9" s="49">
        <v>11.65</v>
      </c>
      <c r="F9" s="50">
        <v>11.15</v>
      </c>
      <c r="G9" s="51">
        <v>11.15</v>
      </c>
      <c r="H9" s="52">
        <v>11</v>
      </c>
      <c r="I9" s="53">
        <v>13.55</v>
      </c>
      <c r="J9" s="54">
        <v>13.7</v>
      </c>
      <c r="L9" s="27">
        <v>20</v>
      </c>
      <c r="M9" s="28">
        <f t="shared" si="0"/>
        <v>46.522222222222041</v>
      </c>
      <c r="N9" s="29">
        <f t="shared" si="6"/>
        <v>0</v>
      </c>
      <c r="O9" s="28">
        <f t="shared" si="1"/>
        <v>41.869999999999848</v>
      </c>
      <c r="P9" s="28">
        <f t="shared" si="2"/>
        <v>360</v>
      </c>
      <c r="Q9" s="29">
        <f t="shared" si="3"/>
        <v>3.3138741942464169E-2</v>
      </c>
      <c r="R9" s="29">
        <f t="shared" si="7"/>
        <v>0</v>
      </c>
      <c r="S9" s="29">
        <f t="shared" si="14"/>
        <v>0.11630555555555513</v>
      </c>
      <c r="T9" s="41">
        <f t="shared" si="8"/>
        <v>2.2222222222222216E-2</v>
      </c>
      <c r="U9" s="30"/>
      <c r="V9" s="31">
        <f t="shared" si="9"/>
        <v>0.45000000000000107</v>
      </c>
      <c r="W9" s="32">
        <f t="shared" si="9"/>
        <v>0.5</v>
      </c>
      <c r="X9" s="32">
        <f t="shared" si="10"/>
        <v>1</v>
      </c>
      <c r="Y9" s="32">
        <f t="shared" si="11"/>
        <v>0.13333333333333286</v>
      </c>
      <c r="Z9" s="32">
        <f t="shared" si="4"/>
        <v>11.1</v>
      </c>
      <c r="AA9" s="33">
        <f t="shared" si="12"/>
        <v>-44.23888888888898</v>
      </c>
      <c r="AB9" s="34">
        <f t="shared" si="13"/>
        <v>67.827160493826753</v>
      </c>
      <c r="AC9" s="42">
        <f t="shared" si="5"/>
        <v>0</v>
      </c>
      <c r="AD9" s="35">
        <f t="shared" si="5"/>
        <v>67.827160493826753</v>
      </c>
    </row>
    <row r="10" spans="1:30" x14ac:dyDescent="0.3">
      <c r="A10" s="46">
        <v>42346.441307870373</v>
      </c>
      <c r="B10" s="47">
        <v>1500</v>
      </c>
      <c r="C10" s="47">
        <v>25</v>
      </c>
      <c r="D10" s="48">
        <v>11.75</v>
      </c>
      <c r="E10" s="49">
        <v>12.45</v>
      </c>
      <c r="F10" s="50">
        <v>11.15</v>
      </c>
      <c r="G10" s="51">
        <v>11.15</v>
      </c>
      <c r="H10" s="52">
        <v>11</v>
      </c>
      <c r="I10" s="53">
        <v>14.05</v>
      </c>
      <c r="J10" s="54">
        <v>14.2</v>
      </c>
      <c r="L10" s="27">
        <v>25</v>
      </c>
      <c r="M10" s="28">
        <f t="shared" si="0"/>
        <v>46.522222222222041</v>
      </c>
      <c r="N10" s="29">
        <f t="shared" si="6"/>
        <v>0</v>
      </c>
      <c r="O10" s="28">
        <f t="shared" si="1"/>
        <v>41.869999999999848</v>
      </c>
      <c r="P10" s="28">
        <f t="shared" si="2"/>
        <v>450</v>
      </c>
      <c r="Q10" s="29">
        <f t="shared" si="3"/>
        <v>0.2319711935972498</v>
      </c>
      <c r="R10" s="29">
        <f t="shared" si="7"/>
        <v>0</v>
      </c>
      <c r="S10" s="29">
        <f t="shared" si="14"/>
        <v>9.304444444444411E-2</v>
      </c>
      <c r="T10" s="41">
        <f t="shared" si="8"/>
        <v>3.1746031746031659E-3</v>
      </c>
      <c r="U10" s="30"/>
      <c r="V10" s="31">
        <f t="shared" si="9"/>
        <v>0.65000000000000036</v>
      </c>
      <c r="W10" s="32">
        <f t="shared" si="9"/>
        <v>1.2999999999999989</v>
      </c>
      <c r="X10" s="32">
        <f t="shared" si="10"/>
        <v>1.5</v>
      </c>
      <c r="Y10" s="32">
        <f t="shared" si="11"/>
        <v>0.13333333333333286</v>
      </c>
      <c r="Z10" s="32">
        <f t="shared" si="4"/>
        <v>11.1</v>
      </c>
      <c r="AA10" s="33">
        <f t="shared" si="12"/>
        <v>-38.468599033816496</v>
      </c>
      <c r="AB10" s="34">
        <f t="shared" si="13"/>
        <v>62.49382716049341</v>
      </c>
      <c r="AC10" s="42">
        <f t="shared" si="5"/>
        <v>0</v>
      </c>
      <c r="AD10" s="35">
        <f t="shared" si="5"/>
        <v>62.49382716049341</v>
      </c>
    </row>
    <row r="11" spans="1:30" x14ac:dyDescent="0.3">
      <c r="A11" s="46">
        <v>42346.444780092592</v>
      </c>
      <c r="B11" s="47">
        <v>1800</v>
      </c>
      <c r="C11" s="47">
        <v>30</v>
      </c>
      <c r="D11" s="48">
        <v>12.05</v>
      </c>
      <c r="E11" s="49">
        <v>13.5</v>
      </c>
      <c r="F11" s="50">
        <v>11.15</v>
      </c>
      <c r="G11" s="51">
        <v>11.15</v>
      </c>
      <c r="H11" s="52">
        <v>11</v>
      </c>
      <c r="I11" s="53">
        <v>14.25</v>
      </c>
      <c r="J11" s="54">
        <v>14.35</v>
      </c>
      <c r="L11" s="27">
        <v>30</v>
      </c>
      <c r="M11" s="28">
        <f t="shared" si="0"/>
        <v>46.522222222222041</v>
      </c>
      <c r="N11" s="29">
        <f t="shared" si="6"/>
        <v>0</v>
      </c>
      <c r="O11" s="28">
        <f t="shared" si="1"/>
        <v>41.869999999999848</v>
      </c>
      <c r="P11" s="28">
        <f t="shared" si="2"/>
        <v>540</v>
      </c>
      <c r="Q11" s="29">
        <f t="shared" si="3"/>
        <v>0.48051175816573194</v>
      </c>
      <c r="R11" s="29">
        <f t="shared" si="7"/>
        <v>0</v>
      </c>
      <c r="S11" s="29">
        <f t="shared" si="14"/>
        <v>7.7537037037036752E-2</v>
      </c>
      <c r="T11" s="41">
        <f t="shared" si="8"/>
        <v>1.532567049808424E-3</v>
      </c>
      <c r="U11" s="30"/>
      <c r="V11" s="31">
        <f t="shared" si="9"/>
        <v>0.95000000000000107</v>
      </c>
      <c r="W11" s="32">
        <f t="shared" si="9"/>
        <v>2.3499999999999996</v>
      </c>
      <c r="X11" s="32">
        <f t="shared" si="10"/>
        <v>1.6999999999999993</v>
      </c>
      <c r="Y11" s="32">
        <f t="shared" si="11"/>
        <v>0.13333333333333286</v>
      </c>
      <c r="Z11" s="32">
        <f t="shared" si="4"/>
        <v>11.1</v>
      </c>
      <c r="AA11" s="33">
        <f t="shared" si="12"/>
        <v>-40.217171717171816</v>
      </c>
      <c r="AB11" s="34">
        <f t="shared" si="13"/>
        <v>64.27160493827121</v>
      </c>
      <c r="AC11" s="42">
        <f t="shared" si="5"/>
        <v>0</v>
      </c>
      <c r="AD11" s="35">
        <f t="shared" si="5"/>
        <v>64.27160493827121</v>
      </c>
    </row>
    <row r="12" spans="1:30" x14ac:dyDescent="0.3">
      <c r="A12" s="46">
        <v>42346.448252314818</v>
      </c>
      <c r="B12" s="47">
        <v>2100</v>
      </c>
      <c r="C12" s="47">
        <v>35</v>
      </c>
      <c r="D12" s="48">
        <v>12.2</v>
      </c>
      <c r="E12" s="49">
        <v>14.55</v>
      </c>
      <c r="F12" s="50">
        <v>11.15</v>
      </c>
      <c r="G12" s="51">
        <v>11.15</v>
      </c>
      <c r="H12" s="52">
        <v>11.05</v>
      </c>
      <c r="I12" s="53">
        <v>14.5</v>
      </c>
      <c r="J12" s="54">
        <v>14.6</v>
      </c>
      <c r="L12" s="27">
        <v>35</v>
      </c>
      <c r="M12" s="28">
        <f t="shared" si="0"/>
        <v>52.337500000000112</v>
      </c>
      <c r="N12" s="29">
        <f t="shared" si="6"/>
        <v>5.2337500000002608</v>
      </c>
      <c r="O12" s="28">
        <f t="shared" si="1"/>
        <v>47.103750000000112</v>
      </c>
      <c r="P12" s="28">
        <f t="shared" si="2"/>
        <v>630</v>
      </c>
      <c r="Q12" s="29">
        <f t="shared" si="3"/>
        <v>0.7787604356479112</v>
      </c>
      <c r="R12" s="29">
        <f t="shared" si="7"/>
        <v>5.8152777777780676E-2</v>
      </c>
      <c r="S12" s="29">
        <f t="shared" si="14"/>
        <v>7.4767857142857316E-2</v>
      </c>
      <c r="T12" s="41">
        <f t="shared" si="8"/>
        <v>1.0638297872340441E-3</v>
      </c>
      <c r="U12" s="30"/>
      <c r="V12" s="31">
        <f t="shared" si="9"/>
        <v>1.0999999999999996</v>
      </c>
      <c r="W12" s="32">
        <f t="shared" si="9"/>
        <v>3.4000000000000004</v>
      </c>
      <c r="X12" s="32">
        <f t="shared" si="10"/>
        <v>1.9499999999999993</v>
      </c>
      <c r="Y12" s="32">
        <f t="shared" si="11"/>
        <v>0.15000000000000036</v>
      </c>
      <c r="Z12" s="32">
        <f t="shared" si="4"/>
        <v>11.116666666666667</v>
      </c>
      <c r="AA12" s="33">
        <f t="shared" si="12"/>
        <v>-35.940217391304287</v>
      </c>
      <c r="AB12" s="34">
        <f t="shared" si="13"/>
        <v>75.416666666666899</v>
      </c>
      <c r="AC12" s="42">
        <f t="shared" si="5"/>
        <v>0</v>
      </c>
      <c r="AD12" s="35">
        <f t="shared" si="5"/>
        <v>75.416666666666899</v>
      </c>
    </row>
    <row r="13" spans="1:30" x14ac:dyDescent="0.3">
      <c r="A13" s="46">
        <v>42346.451724537037</v>
      </c>
      <c r="B13" s="47">
        <v>2400</v>
      </c>
      <c r="C13" s="47">
        <v>40</v>
      </c>
      <c r="D13" s="48">
        <v>12.35</v>
      </c>
      <c r="E13" s="49">
        <v>15.45</v>
      </c>
      <c r="F13" s="50">
        <v>11.2</v>
      </c>
      <c r="G13" s="51">
        <v>11.15</v>
      </c>
      <c r="H13" s="52">
        <v>11.05</v>
      </c>
      <c r="I13" s="53">
        <v>14.6</v>
      </c>
      <c r="J13" s="54">
        <v>14.7</v>
      </c>
      <c r="L13" s="27">
        <v>40</v>
      </c>
      <c r="M13" s="28">
        <f t="shared" si="0"/>
        <v>58.152777777778191</v>
      </c>
      <c r="N13" s="29">
        <f t="shared" si="6"/>
        <v>5.2337500000002608</v>
      </c>
      <c r="O13" s="28">
        <f t="shared" si="1"/>
        <v>52.337500000000375</v>
      </c>
      <c r="P13" s="28">
        <f t="shared" si="2"/>
        <v>720</v>
      </c>
      <c r="Q13" s="29">
        <f t="shared" si="3"/>
        <v>1.0273010002163929</v>
      </c>
      <c r="R13" s="29">
        <f t="shared" si="7"/>
        <v>5.8152777777780676E-2</v>
      </c>
      <c r="S13" s="29">
        <f t="shared" si="14"/>
        <v>7.2690972222222747E-2</v>
      </c>
      <c r="T13" s="41">
        <f t="shared" si="8"/>
        <v>8.9605734767025729E-4</v>
      </c>
      <c r="U13" s="30"/>
      <c r="V13" s="31">
        <f t="shared" si="9"/>
        <v>1.25</v>
      </c>
      <c r="W13" s="32">
        <f t="shared" si="9"/>
        <v>4.2999999999999989</v>
      </c>
      <c r="X13" s="32">
        <f t="shared" si="10"/>
        <v>2.0499999999999989</v>
      </c>
      <c r="Y13" s="32">
        <f t="shared" si="11"/>
        <v>0.16666666666666785</v>
      </c>
      <c r="Z13" s="32">
        <f t="shared" si="4"/>
        <v>11.133333333333335</v>
      </c>
      <c r="AA13" s="33">
        <f t="shared" si="12"/>
        <v>-34.154320987654131</v>
      </c>
      <c r="AB13" s="34">
        <f t="shared" si="13"/>
        <v>89.228395061729316</v>
      </c>
      <c r="AC13" s="42">
        <f t="shared" si="5"/>
        <v>0</v>
      </c>
      <c r="AD13" s="35">
        <f t="shared" si="5"/>
        <v>89.228395061729316</v>
      </c>
    </row>
    <row r="14" spans="1:30" x14ac:dyDescent="0.3">
      <c r="A14" s="46">
        <v>42346.455196759263</v>
      </c>
      <c r="B14" s="47">
        <v>2700</v>
      </c>
      <c r="C14" s="47">
        <v>45</v>
      </c>
      <c r="D14" s="48">
        <v>12.5</v>
      </c>
      <c r="E14" s="49">
        <v>16.2</v>
      </c>
      <c r="F14" s="50">
        <v>11.15</v>
      </c>
      <c r="G14" s="51">
        <v>11.2</v>
      </c>
      <c r="H14" s="52">
        <v>11.05</v>
      </c>
      <c r="I14" s="53">
        <v>14.75</v>
      </c>
      <c r="J14" s="54">
        <v>15.05</v>
      </c>
      <c r="L14" s="27">
        <v>45</v>
      </c>
      <c r="M14" s="28">
        <f t="shared" si="0"/>
        <v>58.152777777778176</v>
      </c>
      <c r="N14" s="29">
        <f t="shared" si="6"/>
        <v>0</v>
      </c>
      <c r="O14" s="28">
        <f t="shared" si="1"/>
        <v>52.337500000000375</v>
      </c>
      <c r="P14" s="28">
        <f t="shared" si="2"/>
        <v>810</v>
      </c>
      <c r="Q14" s="29">
        <f t="shared" si="3"/>
        <v>1.2261334518711784</v>
      </c>
      <c r="R14" s="29">
        <f t="shared" si="7"/>
        <v>0</v>
      </c>
      <c r="S14" s="29">
        <f t="shared" si="14"/>
        <v>6.4614197530864656E-2</v>
      </c>
      <c r="T14" s="41">
        <f t="shared" si="8"/>
        <v>7.5075075075075606E-4</v>
      </c>
      <c r="U14" s="30"/>
      <c r="V14" s="31">
        <f t="shared" si="9"/>
        <v>1.4000000000000004</v>
      </c>
      <c r="W14" s="32">
        <f t="shared" si="9"/>
        <v>5.0499999999999989</v>
      </c>
      <c r="X14" s="32">
        <f t="shared" si="10"/>
        <v>2.1999999999999993</v>
      </c>
      <c r="Y14" s="32">
        <f t="shared" si="11"/>
        <v>0.16666666666666785</v>
      </c>
      <c r="Z14" s="32">
        <f t="shared" si="4"/>
        <v>11.133333333333335</v>
      </c>
      <c r="AA14" s="33">
        <f t="shared" si="12"/>
        <v>-34.154320987654145</v>
      </c>
      <c r="AB14" s="34">
        <f t="shared" si="13"/>
        <v>89.228395061729273</v>
      </c>
      <c r="AC14" s="42">
        <f t="shared" si="5"/>
        <v>0</v>
      </c>
      <c r="AD14" s="35">
        <f t="shared" si="5"/>
        <v>89.228395061729273</v>
      </c>
    </row>
    <row r="15" spans="1:30" x14ac:dyDescent="0.3">
      <c r="A15" s="46">
        <v>42346.458668981482</v>
      </c>
      <c r="B15" s="47">
        <v>3000</v>
      </c>
      <c r="C15" s="47">
        <v>50</v>
      </c>
      <c r="D15" s="48">
        <v>12.65</v>
      </c>
      <c r="E15" s="49">
        <v>16.7</v>
      </c>
      <c r="F15" s="50">
        <v>11.2</v>
      </c>
      <c r="G15" s="51">
        <v>11.2</v>
      </c>
      <c r="H15" s="52">
        <v>11.1</v>
      </c>
      <c r="I15" s="53">
        <v>15.2</v>
      </c>
      <c r="J15" s="54">
        <v>15.3</v>
      </c>
      <c r="L15" s="27">
        <v>50</v>
      </c>
      <c r="M15" s="28">
        <f t="shared" si="0"/>
        <v>69.783333333333076</v>
      </c>
      <c r="N15" s="29">
        <f t="shared" si="6"/>
        <v>10.467499999999404</v>
      </c>
      <c r="O15" s="28">
        <f t="shared" si="1"/>
        <v>62.804999999999787</v>
      </c>
      <c r="P15" s="28">
        <f t="shared" si="2"/>
        <v>900</v>
      </c>
      <c r="Q15" s="29">
        <f t="shared" si="3"/>
        <v>1.3421190486698034</v>
      </c>
      <c r="R15" s="29">
        <f t="shared" si="7"/>
        <v>0.11630555555554893</v>
      </c>
      <c r="S15" s="29">
        <f t="shared" si="14"/>
        <v>6.97833333333331E-2</v>
      </c>
      <c r="T15" s="41">
        <f t="shared" si="8"/>
        <v>8.2304526748970921E-4</v>
      </c>
      <c r="U15" s="30"/>
      <c r="V15" s="31">
        <f t="shared" si="9"/>
        <v>1.5500000000000007</v>
      </c>
      <c r="W15" s="32">
        <f t="shared" si="9"/>
        <v>5.5499999999999989</v>
      </c>
      <c r="X15" s="32">
        <f t="shared" si="10"/>
        <v>2.6499999999999986</v>
      </c>
      <c r="Y15" s="32">
        <f t="shared" si="11"/>
        <v>0.19999999999999929</v>
      </c>
      <c r="Z15" s="32">
        <f t="shared" si="4"/>
        <v>11.166666666666666</v>
      </c>
      <c r="AA15" s="33">
        <f t="shared" si="12"/>
        <v>-25.575163398692922</v>
      </c>
      <c r="AB15" s="34">
        <f t="shared" si="13"/>
        <v>109.74074074074018</v>
      </c>
      <c r="AC15" s="42">
        <f t="shared" si="5"/>
        <v>0</v>
      </c>
      <c r="AD15" s="35">
        <f t="shared" si="5"/>
        <v>109.74074074074018</v>
      </c>
    </row>
    <row r="16" spans="1:30" x14ac:dyDescent="0.3">
      <c r="A16" s="46">
        <v>42346.462141203701</v>
      </c>
      <c r="B16" s="47">
        <v>3300</v>
      </c>
      <c r="C16" s="47">
        <v>55</v>
      </c>
      <c r="D16" s="48">
        <v>13</v>
      </c>
      <c r="E16" s="49">
        <v>17.3</v>
      </c>
      <c r="F16" s="50">
        <v>11.2</v>
      </c>
      <c r="G16" s="51">
        <v>11.2</v>
      </c>
      <c r="H16" s="52">
        <v>11.1</v>
      </c>
      <c r="I16" s="53">
        <v>15.15</v>
      </c>
      <c r="J16" s="54">
        <v>15.25</v>
      </c>
      <c r="L16" s="27">
        <v>55</v>
      </c>
      <c r="M16" s="28">
        <f t="shared" si="0"/>
        <v>69.783333333333076</v>
      </c>
      <c r="N16" s="29">
        <f t="shared" si="6"/>
        <v>0</v>
      </c>
      <c r="O16" s="28">
        <f t="shared" si="1"/>
        <v>62.804999999999787</v>
      </c>
      <c r="P16" s="28">
        <f t="shared" si="2"/>
        <v>990</v>
      </c>
      <c r="Q16" s="29">
        <f t="shared" si="3"/>
        <v>1.4249659035259647</v>
      </c>
      <c r="R16" s="29">
        <f t="shared" si="7"/>
        <v>0</v>
      </c>
      <c r="S16" s="29">
        <f t="shared" si="14"/>
        <v>6.3439393939393726E-2</v>
      </c>
      <c r="T16" s="41">
        <f t="shared" si="8"/>
        <v>7.7519379844960946E-4</v>
      </c>
      <c r="U16" s="30"/>
      <c r="V16" s="31">
        <f t="shared" si="9"/>
        <v>1.9000000000000004</v>
      </c>
      <c r="W16" s="32">
        <f t="shared" si="9"/>
        <v>6.15</v>
      </c>
      <c r="X16" s="32">
        <f t="shared" si="10"/>
        <v>2.5999999999999996</v>
      </c>
      <c r="Y16" s="32">
        <f t="shared" si="11"/>
        <v>0.19999999999999929</v>
      </c>
      <c r="Z16" s="32">
        <f t="shared" si="4"/>
        <v>11.166666666666666</v>
      </c>
      <c r="AA16" s="33">
        <f t="shared" si="12"/>
        <v>-30.333333333333449</v>
      </c>
      <c r="AB16" s="34">
        <f t="shared" si="13"/>
        <v>116.85185185185126</v>
      </c>
      <c r="AC16" s="42">
        <f t="shared" si="5"/>
        <v>0</v>
      </c>
      <c r="AD16" s="35">
        <f t="shared" si="5"/>
        <v>116.85185185185126</v>
      </c>
    </row>
    <row r="17" spans="1:30" x14ac:dyDescent="0.3">
      <c r="A17" s="46">
        <v>42346.465613425928</v>
      </c>
      <c r="B17" s="47">
        <v>3600</v>
      </c>
      <c r="C17" s="47">
        <v>60</v>
      </c>
      <c r="D17" s="48">
        <v>13.1</v>
      </c>
      <c r="E17" s="49">
        <v>17.7</v>
      </c>
      <c r="F17" s="50">
        <v>11.2</v>
      </c>
      <c r="G17" s="51">
        <v>11.25</v>
      </c>
      <c r="H17" s="52">
        <v>11.1</v>
      </c>
      <c r="I17" s="53">
        <v>15.45</v>
      </c>
      <c r="J17" s="54">
        <v>15.55</v>
      </c>
      <c r="L17" s="27">
        <v>60</v>
      </c>
      <c r="M17" s="28">
        <f t="shared" si="0"/>
        <v>75.598611111110515</v>
      </c>
      <c r="N17" s="29">
        <f t="shared" si="6"/>
        <v>5.2337499999997021</v>
      </c>
      <c r="O17" s="28">
        <f t="shared" si="1"/>
        <v>68.038749999999482</v>
      </c>
      <c r="P17" s="28">
        <f t="shared" si="2"/>
        <v>1080</v>
      </c>
      <c r="Q17" s="29">
        <f t="shared" si="3"/>
        <v>1.524382129353357</v>
      </c>
      <c r="R17" s="29">
        <f t="shared" si="7"/>
        <v>5.8152777777774466E-2</v>
      </c>
      <c r="S17" s="29">
        <f t="shared" si="14"/>
        <v>6.2998842592592114E-2</v>
      </c>
      <c r="T17" s="41">
        <f t="shared" si="8"/>
        <v>7.8502415458936588E-4</v>
      </c>
      <c r="U17" s="30"/>
      <c r="V17" s="31">
        <f t="shared" si="9"/>
        <v>2</v>
      </c>
      <c r="W17" s="32">
        <f t="shared" si="9"/>
        <v>6.5499999999999989</v>
      </c>
      <c r="X17" s="32">
        <f t="shared" si="10"/>
        <v>2.8999999999999986</v>
      </c>
      <c r="Y17" s="32">
        <f t="shared" si="11"/>
        <v>0.21666666666666501</v>
      </c>
      <c r="Z17" s="32">
        <f t="shared" si="4"/>
        <v>11.183333333333332</v>
      </c>
      <c r="AA17" s="33">
        <f t="shared" si="12"/>
        <v>-25.277186761229572</v>
      </c>
      <c r="AB17" s="34">
        <f t="shared" si="13"/>
        <v>126.21913580246782</v>
      </c>
      <c r="AC17" s="42">
        <f>IF(AA17&gt;0,AA17,0)</f>
        <v>0</v>
      </c>
      <c r="AD17" s="35">
        <f t="shared" si="5"/>
        <v>126.21913580246782</v>
      </c>
    </row>
    <row r="18" spans="1:30" x14ac:dyDescent="0.3">
      <c r="A18" s="46">
        <v>42346.469085648147</v>
      </c>
      <c r="B18" s="47">
        <v>3900</v>
      </c>
      <c r="C18" s="47">
        <v>65</v>
      </c>
      <c r="D18" s="48">
        <v>13.25</v>
      </c>
      <c r="E18" s="49">
        <v>18.25</v>
      </c>
      <c r="F18" s="50">
        <v>11.2</v>
      </c>
      <c r="G18" s="51">
        <v>11.25</v>
      </c>
      <c r="H18" s="52">
        <v>11.15</v>
      </c>
      <c r="I18" s="53">
        <v>15.65</v>
      </c>
      <c r="J18" s="54">
        <v>15.75</v>
      </c>
      <c r="L18" s="27">
        <v>65</v>
      </c>
      <c r="M18" s="28">
        <f t="shared" si="0"/>
        <v>81.413888888889218</v>
      </c>
      <c r="N18" s="29">
        <f t="shared" si="6"/>
        <v>5.2337500000008186</v>
      </c>
      <c r="O18" s="28">
        <f t="shared" si="1"/>
        <v>73.272500000000306</v>
      </c>
      <c r="P18" s="28">
        <f t="shared" si="2"/>
        <v>1170</v>
      </c>
      <c r="Q18" s="29">
        <f t="shared" si="3"/>
        <v>1.6569370971232145</v>
      </c>
      <c r="R18" s="29">
        <f t="shared" si="7"/>
        <v>5.8152777777786872E-2</v>
      </c>
      <c r="S18" s="29">
        <f t="shared" si="14"/>
        <v>6.2626068376068642E-2</v>
      </c>
      <c r="T18" s="41">
        <f t="shared" si="8"/>
        <v>7.7777777777778088E-4</v>
      </c>
      <c r="U18" s="30"/>
      <c r="V18" s="31">
        <f t="shared" si="9"/>
        <v>2.1500000000000004</v>
      </c>
      <c r="W18" s="32">
        <f t="shared" si="9"/>
        <v>7.1</v>
      </c>
      <c r="X18" s="32">
        <f t="shared" si="10"/>
        <v>3.0999999999999996</v>
      </c>
      <c r="Y18" s="32">
        <f t="shared" si="11"/>
        <v>0.23333333333333428</v>
      </c>
      <c r="Z18" s="32">
        <f t="shared" si="4"/>
        <v>11.200000000000001</v>
      </c>
      <c r="AA18" s="33">
        <f t="shared" si="12"/>
        <v>-22.327546296296156</v>
      </c>
      <c r="AB18" s="34">
        <f t="shared" si="13"/>
        <v>138.2530864197538</v>
      </c>
      <c r="AC18" s="42">
        <f t="shared" ref="AC18:AD29" si="15">IF(AA18&gt;0,AA18,0)</f>
        <v>0</v>
      </c>
      <c r="AD18" s="35">
        <f t="shared" si="5"/>
        <v>138.2530864197538</v>
      </c>
    </row>
    <row r="19" spans="1:30" x14ac:dyDescent="0.3">
      <c r="A19" s="46">
        <v>42346.472557870373</v>
      </c>
      <c r="B19" s="47">
        <v>4200</v>
      </c>
      <c r="C19" s="47">
        <v>70</v>
      </c>
      <c r="D19" s="48">
        <v>13.4</v>
      </c>
      <c r="E19" s="49">
        <v>18.55</v>
      </c>
      <c r="F19" s="50">
        <v>11.2</v>
      </c>
      <c r="G19" s="51">
        <v>11.25</v>
      </c>
      <c r="H19" s="52">
        <v>11.15</v>
      </c>
      <c r="I19" s="53">
        <v>15.7</v>
      </c>
      <c r="J19" s="54">
        <v>16</v>
      </c>
      <c r="L19" s="27">
        <v>70</v>
      </c>
      <c r="M19" s="28">
        <f t="shared" si="0"/>
        <v>81.413888888889204</v>
      </c>
      <c r="N19" s="29">
        <f t="shared" si="6"/>
        <v>0</v>
      </c>
      <c r="O19" s="28">
        <f t="shared" si="1"/>
        <v>73.272500000000306</v>
      </c>
      <c r="P19" s="28">
        <f t="shared" si="2"/>
        <v>1260</v>
      </c>
      <c r="Q19" s="29">
        <f t="shared" si="3"/>
        <v>1.7066452100369109</v>
      </c>
      <c r="R19" s="29">
        <f t="shared" si="7"/>
        <v>0</v>
      </c>
      <c r="S19" s="29">
        <f t="shared" si="14"/>
        <v>5.8152777777778018E-2</v>
      </c>
      <c r="T19" s="41">
        <f t="shared" si="8"/>
        <v>7.5512405609493287E-4</v>
      </c>
      <c r="U19" s="30"/>
      <c r="V19" s="31">
        <f t="shared" si="9"/>
        <v>2.3000000000000007</v>
      </c>
      <c r="W19" s="32">
        <f t="shared" si="9"/>
        <v>7.4</v>
      </c>
      <c r="X19" s="32">
        <f t="shared" si="10"/>
        <v>3.1499999999999986</v>
      </c>
      <c r="Y19" s="32">
        <f t="shared" si="11"/>
        <v>0.23333333333333428</v>
      </c>
      <c r="Z19" s="32">
        <f t="shared" si="4"/>
        <v>11.200000000000001</v>
      </c>
      <c r="AA19" s="33">
        <f t="shared" si="12"/>
        <v>-23.298309178743835</v>
      </c>
      <c r="AB19" s="34">
        <f t="shared" si="13"/>
        <v>140.03086419753157</v>
      </c>
      <c r="AC19" s="42">
        <f t="shared" si="15"/>
        <v>0</v>
      </c>
      <c r="AD19" s="35">
        <f t="shared" si="5"/>
        <v>140.03086419753157</v>
      </c>
    </row>
    <row r="20" spans="1:30" x14ac:dyDescent="0.3">
      <c r="A20" s="46">
        <v>42346.476030092592</v>
      </c>
      <c r="B20" s="47">
        <v>4500</v>
      </c>
      <c r="C20" s="47">
        <v>75</v>
      </c>
      <c r="D20" s="48">
        <v>13.55</v>
      </c>
      <c r="E20" s="49">
        <v>19</v>
      </c>
      <c r="F20" s="50">
        <v>11.2</v>
      </c>
      <c r="G20" s="51">
        <v>11.25</v>
      </c>
      <c r="H20" s="52">
        <v>11.15</v>
      </c>
      <c r="I20" s="53">
        <v>16.100000000000001</v>
      </c>
      <c r="J20" s="54">
        <v>16.2</v>
      </c>
      <c r="L20" s="27">
        <v>75</v>
      </c>
      <c r="M20" s="28">
        <f t="shared" si="0"/>
        <v>81.413888888889204</v>
      </c>
      <c r="N20" s="29">
        <f t="shared" si="6"/>
        <v>0</v>
      </c>
      <c r="O20" s="28">
        <f t="shared" si="1"/>
        <v>73.272500000000306</v>
      </c>
      <c r="P20" s="28">
        <f t="shared" si="2"/>
        <v>1350</v>
      </c>
      <c r="Q20" s="29">
        <f t="shared" si="3"/>
        <v>1.8060614358643037</v>
      </c>
      <c r="R20" s="29">
        <f t="shared" si="7"/>
        <v>0</v>
      </c>
      <c r="S20" s="29">
        <f t="shared" si="14"/>
        <v>5.4275925925926151E-2</v>
      </c>
      <c r="T20" s="41">
        <f t="shared" si="8"/>
        <v>7.1355759429154216E-4</v>
      </c>
      <c r="U20" s="30"/>
      <c r="V20" s="31">
        <f t="shared" si="9"/>
        <v>2.4500000000000011</v>
      </c>
      <c r="W20" s="32">
        <f t="shared" si="9"/>
        <v>7.85</v>
      </c>
      <c r="X20" s="32">
        <f t="shared" si="10"/>
        <v>3.5500000000000007</v>
      </c>
      <c r="Y20" s="32">
        <f t="shared" si="11"/>
        <v>0.23333333333333428</v>
      </c>
      <c r="Z20" s="32">
        <f t="shared" si="4"/>
        <v>11.200000000000001</v>
      </c>
      <c r="AA20" s="33">
        <f t="shared" si="12"/>
        <v>-21.014161220043444</v>
      </c>
      <c r="AB20" s="34">
        <f t="shared" si="13"/>
        <v>135.58641975308711</v>
      </c>
      <c r="AC20" s="42">
        <f t="shared" si="15"/>
        <v>0</v>
      </c>
      <c r="AD20" s="35">
        <f t="shared" si="5"/>
        <v>135.58641975308711</v>
      </c>
    </row>
    <row r="21" spans="1:30" x14ac:dyDescent="0.3">
      <c r="A21" s="46">
        <v>42346.479502314818</v>
      </c>
      <c r="B21" s="47">
        <v>4800</v>
      </c>
      <c r="C21" s="47">
        <v>80</v>
      </c>
      <c r="D21" s="48">
        <v>13.7</v>
      </c>
      <c r="E21" s="49">
        <v>19.149999999999999</v>
      </c>
      <c r="F21" s="50">
        <v>11.2</v>
      </c>
      <c r="G21" s="51">
        <v>11.3</v>
      </c>
      <c r="H21" s="52">
        <v>11.2</v>
      </c>
      <c r="I21" s="53">
        <v>16.399999999999999</v>
      </c>
      <c r="J21" s="54">
        <v>16.5</v>
      </c>
      <c r="L21" s="27">
        <v>80</v>
      </c>
      <c r="M21" s="28">
        <f t="shared" si="0"/>
        <v>93.044444444444721</v>
      </c>
      <c r="N21" s="29">
        <f t="shared" si="6"/>
        <v>10.467499999999962</v>
      </c>
      <c r="O21" s="28">
        <f t="shared" si="1"/>
        <v>83.740000000000265</v>
      </c>
      <c r="P21" s="28">
        <f t="shared" si="2"/>
        <v>1440</v>
      </c>
      <c r="Q21" s="29">
        <f t="shared" si="3"/>
        <v>1.8060614358643037</v>
      </c>
      <c r="R21" s="29">
        <f t="shared" si="7"/>
        <v>0.11630555555555513</v>
      </c>
      <c r="S21" s="29">
        <f t="shared" si="14"/>
        <v>5.8152777777777963E-2</v>
      </c>
      <c r="T21" s="41">
        <f t="shared" si="8"/>
        <v>8.1549439347604737E-4</v>
      </c>
      <c r="U21" s="30"/>
      <c r="V21" s="31">
        <f t="shared" si="9"/>
        <v>2.5999999999999996</v>
      </c>
      <c r="W21" s="32">
        <f t="shared" si="9"/>
        <v>7.9999999999999982</v>
      </c>
      <c r="X21" s="32">
        <f t="shared" si="10"/>
        <v>3.8499999999999979</v>
      </c>
      <c r="Y21" s="32">
        <f t="shared" si="11"/>
        <v>0.2666666666666675</v>
      </c>
      <c r="Z21" s="32">
        <f t="shared" si="4"/>
        <v>11.233333333333334</v>
      </c>
      <c r="AA21" s="33">
        <f t="shared" si="12"/>
        <v>-15.539094650205662</v>
      </c>
      <c r="AB21" s="34">
        <f t="shared" si="13"/>
        <v>158.76543209876607</v>
      </c>
      <c r="AC21" s="42">
        <f t="shared" si="15"/>
        <v>0</v>
      </c>
      <c r="AD21" s="35">
        <f t="shared" si="15"/>
        <v>158.76543209876607</v>
      </c>
    </row>
    <row r="22" spans="1:30" x14ac:dyDescent="0.3">
      <c r="A22" s="46">
        <v>42346.482974537037</v>
      </c>
      <c r="B22" s="47">
        <v>5100</v>
      </c>
      <c r="C22" s="47">
        <v>85</v>
      </c>
      <c r="D22" s="48">
        <v>14.05</v>
      </c>
      <c r="E22" s="49">
        <v>19.25</v>
      </c>
      <c r="F22" s="50">
        <v>11.2</v>
      </c>
      <c r="G22" s="51">
        <v>11.3</v>
      </c>
      <c r="H22" s="52">
        <v>11.2</v>
      </c>
      <c r="I22" s="53">
        <v>16.600000000000001</v>
      </c>
      <c r="J22" s="54">
        <v>16.649999999999999</v>
      </c>
      <c r="L22" s="27">
        <v>85</v>
      </c>
      <c r="M22" s="28">
        <f t="shared" si="0"/>
        <v>93.044444444444721</v>
      </c>
      <c r="N22" s="29">
        <f t="shared" si="6"/>
        <v>0</v>
      </c>
      <c r="O22" s="28">
        <f t="shared" si="1"/>
        <v>83.740000000000265</v>
      </c>
      <c r="P22" s="28">
        <f t="shared" si="2"/>
        <v>1530</v>
      </c>
      <c r="Q22" s="29">
        <f t="shared" si="3"/>
        <v>1.723214581008143</v>
      </c>
      <c r="R22" s="29">
        <f t="shared" si="7"/>
        <v>0</v>
      </c>
      <c r="S22" s="29">
        <f t="shared" si="14"/>
        <v>5.4732026143791024E-2</v>
      </c>
      <c r="T22" s="41">
        <f t="shared" si="8"/>
        <v>8.5470085470085741E-4</v>
      </c>
      <c r="U22" s="30"/>
      <c r="V22" s="31">
        <f t="shared" ref="V22:W29" si="16">V21+(D22-D21)</f>
        <v>2.9500000000000011</v>
      </c>
      <c r="W22" s="32">
        <f t="shared" si="16"/>
        <v>8.1</v>
      </c>
      <c r="X22" s="32">
        <f t="shared" si="10"/>
        <v>4.0500000000000007</v>
      </c>
      <c r="Y22" s="32">
        <f t="shared" si="11"/>
        <v>0.2666666666666675</v>
      </c>
      <c r="Z22" s="32">
        <f t="shared" si="4"/>
        <v>11.233333333333334</v>
      </c>
      <c r="AA22" s="33">
        <f t="shared" si="12"/>
        <v>-16.453159041394223</v>
      </c>
      <c r="AB22" s="34">
        <f t="shared" si="13"/>
        <v>161.4320987654327</v>
      </c>
      <c r="AC22" s="42">
        <f t="shared" si="15"/>
        <v>0</v>
      </c>
      <c r="AD22" s="35">
        <f t="shared" si="15"/>
        <v>161.4320987654327</v>
      </c>
    </row>
    <row r="23" spans="1:30" x14ac:dyDescent="0.3">
      <c r="A23" s="46">
        <v>42346.486446759263</v>
      </c>
      <c r="B23" s="47">
        <v>5400</v>
      </c>
      <c r="C23" s="47">
        <v>90</v>
      </c>
      <c r="D23" s="48">
        <v>14.2</v>
      </c>
      <c r="E23" s="49">
        <v>19.3</v>
      </c>
      <c r="F23" s="50">
        <v>11.2</v>
      </c>
      <c r="G23" s="51">
        <v>11.3</v>
      </c>
      <c r="H23" s="52">
        <v>11.2</v>
      </c>
      <c r="I23" s="53">
        <v>16.649999999999999</v>
      </c>
      <c r="J23" s="54">
        <v>16.75</v>
      </c>
      <c r="L23" s="27">
        <v>90</v>
      </c>
      <c r="M23" s="28">
        <f t="shared" si="0"/>
        <v>93.044444444444707</v>
      </c>
      <c r="N23" s="29">
        <f t="shared" si="6"/>
        <v>0</v>
      </c>
      <c r="O23" s="28">
        <f t="shared" si="1"/>
        <v>83.740000000000265</v>
      </c>
      <c r="P23" s="28">
        <f t="shared" si="2"/>
        <v>1620</v>
      </c>
      <c r="Q23" s="29">
        <f t="shared" si="3"/>
        <v>1.6900758390656792</v>
      </c>
      <c r="R23" s="29">
        <f t="shared" si="7"/>
        <v>0</v>
      </c>
      <c r="S23" s="29">
        <f t="shared" si="14"/>
        <v>5.1691358024691519E-2</v>
      </c>
      <c r="T23" s="41">
        <f t="shared" si="8"/>
        <v>8.7145969498910901E-4</v>
      </c>
      <c r="U23" s="30"/>
      <c r="V23" s="31">
        <f t="shared" si="16"/>
        <v>3.0999999999999996</v>
      </c>
      <c r="W23" s="32">
        <f t="shared" si="16"/>
        <v>8.15</v>
      </c>
      <c r="X23" s="32">
        <f t="shared" si="10"/>
        <v>4.0999999999999979</v>
      </c>
      <c r="Y23" s="32">
        <f t="shared" si="11"/>
        <v>0.2666666666666675</v>
      </c>
      <c r="Z23" s="32">
        <f t="shared" si="4"/>
        <v>11.233333333333334</v>
      </c>
      <c r="AA23" s="33">
        <f t="shared" si="12"/>
        <v>-17.124716553287879</v>
      </c>
      <c r="AB23" s="34">
        <f t="shared" si="13"/>
        <v>163.20987654321047</v>
      </c>
      <c r="AC23" s="42">
        <f t="shared" si="15"/>
        <v>0</v>
      </c>
      <c r="AD23" s="35">
        <f t="shared" si="15"/>
        <v>163.20987654321047</v>
      </c>
    </row>
    <row r="24" spans="1:30" ht="15.75" customHeight="1" x14ac:dyDescent="0.3">
      <c r="A24" s="46">
        <v>42346.489918981482</v>
      </c>
      <c r="B24" s="47">
        <v>5700</v>
      </c>
      <c r="C24" s="47">
        <v>95</v>
      </c>
      <c r="D24" s="48">
        <v>14.35</v>
      </c>
      <c r="E24" s="49">
        <v>19.45</v>
      </c>
      <c r="F24" s="50">
        <v>11.25</v>
      </c>
      <c r="G24" s="51">
        <v>11.35</v>
      </c>
      <c r="H24" s="52">
        <v>11.25</v>
      </c>
      <c r="I24" s="53">
        <v>17.2</v>
      </c>
      <c r="J24" s="54">
        <v>17.25</v>
      </c>
      <c r="L24" s="43">
        <v>95</v>
      </c>
      <c r="M24" s="28">
        <f t="shared" si="0"/>
        <v>110.49027777777769</v>
      </c>
      <c r="N24" s="29">
        <f t="shared" si="6"/>
        <v>15.701249999999666</v>
      </c>
      <c r="O24" s="28">
        <f t="shared" si="1"/>
        <v>99.44124999999994</v>
      </c>
      <c r="P24" s="28">
        <f t="shared" si="2"/>
        <v>1710</v>
      </c>
      <c r="Q24" s="29">
        <f t="shared" si="3"/>
        <v>1.6900758390656785</v>
      </c>
      <c r="R24" s="29">
        <f t="shared" si="7"/>
        <v>0.17445833333332961</v>
      </c>
      <c r="S24" s="29">
        <f t="shared" si="14"/>
        <v>5.8152777777777741E-2</v>
      </c>
      <c r="T24" s="41">
        <f t="shared" si="8"/>
        <v>1.0348583877995636E-3</v>
      </c>
      <c r="U24" s="30"/>
      <c r="V24" s="31">
        <f t="shared" si="16"/>
        <v>3.25</v>
      </c>
      <c r="W24" s="32">
        <f t="shared" si="16"/>
        <v>8.2999999999999989</v>
      </c>
      <c r="X24" s="32">
        <f t="shared" si="10"/>
        <v>4.6499999999999986</v>
      </c>
      <c r="Y24" s="32">
        <f t="shared" si="11"/>
        <v>0.31666666666666643</v>
      </c>
      <c r="Z24" s="32">
        <f t="shared" si="4"/>
        <v>11.283333333333333</v>
      </c>
      <c r="AA24" s="33">
        <f t="shared" si="12"/>
        <v>-8.5999025341130917</v>
      </c>
      <c r="AB24" s="34">
        <f t="shared" si="13"/>
        <v>194.86728395061709</v>
      </c>
      <c r="AC24" s="42">
        <f t="shared" si="15"/>
        <v>0</v>
      </c>
      <c r="AD24" s="35">
        <f t="shared" si="15"/>
        <v>194.86728395061709</v>
      </c>
    </row>
    <row r="25" spans="1:30" x14ac:dyDescent="0.3">
      <c r="A25" s="46">
        <v>42346.493391203701</v>
      </c>
      <c r="B25" s="47">
        <v>6000</v>
      </c>
      <c r="C25" s="47">
        <v>100</v>
      </c>
      <c r="D25" s="48">
        <v>14.5</v>
      </c>
      <c r="E25" s="49">
        <v>19.55</v>
      </c>
      <c r="F25" s="50">
        <v>11.25</v>
      </c>
      <c r="G25" s="51">
        <v>11.35</v>
      </c>
      <c r="H25" s="52">
        <v>11.25</v>
      </c>
      <c r="I25" s="53">
        <v>17.25</v>
      </c>
      <c r="J25" s="54">
        <v>17.350000000000001</v>
      </c>
      <c r="L25" s="43">
        <v>100</v>
      </c>
      <c r="M25" s="28">
        <f t="shared" si="0"/>
        <v>110.49027777777768</v>
      </c>
      <c r="N25" s="29">
        <f t="shared" si="6"/>
        <v>0</v>
      </c>
      <c r="O25" s="28">
        <f t="shared" si="1"/>
        <v>99.44124999999994</v>
      </c>
      <c r="P25" s="28">
        <f t="shared" si="2"/>
        <v>1800</v>
      </c>
      <c r="Q25" s="29">
        <f t="shared" si="3"/>
        <v>1.6735064680944469</v>
      </c>
      <c r="R25" s="29">
        <f t="shared" si="7"/>
        <v>0</v>
      </c>
      <c r="S25" s="29">
        <f t="shared" si="14"/>
        <v>5.5245138888888858E-2</v>
      </c>
      <c r="T25" s="41">
        <f t="shared" si="8"/>
        <v>1.0451045104510441E-3</v>
      </c>
      <c r="U25" s="36"/>
      <c r="V25" s="31">
        <f t="shared" si="16"/>
        <v>3.4000000000000004</v>
      </c>
      <c r="W25" s="32">
        <f t="shared" si="16"/>
        <v>8.4</v>
      </c>
      <c r="X25" s="32">
        <f t="shared" si="10"/>
        <v>4.6999999999999993</v>
      </c>
      <c r="Y25" s="32">
        <f t="shared" si="11"/>
        <v>0.31666666666666643</v>
      </c>
      <c r="Z25" s="32">
        <f t="shared" si="4"/>
        <v>11.283333333333333</v>
      </c>
      <c r="AA25" s="33">
        <f t="shared" si="12"/>
        <v>-8.9126262626262989</v>
      </c>
      <c r="AB25" s="34">
        <f t="shared" si="13"/>
        <v>196.64506172839484</v>
      </c>
      <c r="AC25" s="42">
        <f t="shared" si="15"/>
        <v>0</v>
      </c>
      <c r="AD25" s="35">
        <f t="shared" si="15"/>
        <v>196.64506172839484</v>
      </c>
    </row>
    <row r="26" spans="1:30" x14ac:dyDescent="0.3">
      <c r="A26" s="46">
        <v>42346.496863425928</v>
      </c>
      <c r="B26" s="47">
        <v>6300</v>
      </c>
      <c r="C26" s="47">
        <v>105</v>
      </c>
      <c r="D26" s="48">
        <v>14.65</v>
      </c>
      <c r="E26" s="49">
        <v>19.649999999999999</v>
      </c>
      <c r="F26" s="50">
        <v>11.25</v>
      </c>
      <c r="G26" s="51">
        <v>11.35</v>
      </c>
      <c r="H26" s="52">
        <v>11.3</v>
      </c>
      <c r="I26" s="53">
        <v>17.399999999999999</v>
      </c>
      <c r="J26" s="54">
        <v>17.5</v>
      </c>
      <c r="L26" s="43">
        <v>105</v>
      </c>
      <c r="M26" s="28">
        <f t="shared" si="0"/>
        <v>116.30555555555638</v>
      </c>
      <c r="N26" s="29">
        <f t="shared" si="6"/>
        <v>5.2337500000008186</v>
      </c>
      <c r="O26" s="28">
        <f t="shared" si="1"/>
        <v>104.67500000000075</v>
      </c>
      <c r="P26" s="28">
        <f t="shared" si="2"/>
        <v>1890</v>
      </c>
      <c r="Q26" s="29">
        <f t="shared" si="3"/>
        <v>1.656937097123214</v>
      </c>
      <c r="R26" s="29">
        <f t="shared" si="7"/>
        <v>5.8152777777786872E-2</v>
      </c>
      <c r="S26" s="29">
        <f t="shared" si="14"/>
        <v>5.5383597883598278E-2</v>
      </c>
      <c r="T26" s="41">
        <f t="shared" si="8"/>
        <v>1.1111111111111194E-3</v>
      </c>
      <c r="U26" s="36"/>
      <c r="V26" s="31">
        <f t="shared" si="16"/>
        <v>3.5500000000000007</v>
      </c>
      <c r="W26" s="32">
        <f t="shared" si="16"/>
        <v>8.4999999999999982</v>
      </c>
      <c r="X26" s="32">
        <f t="shared" si="10"/>
        <v>4.8499999999999979</v>
      </c>
      <c r="Y26" s="32">
        <f t="shared" si="11"/>
        <v>0.3333333333333357</v>
      </c>
      <c r="Z26" s="32">
        <f t="shared" si="4"/>
        <v>11.300000000000002</v>
      </c>
      <c r="AA26" s="33">
        <f t="shared" si="12"/>
        <v>-6.7979797979795018</v>
      </c>
      <c r="AB26" s="34">
        <f t="shared" si="13"/>
        <v>209.56790123456977</v>
      </c>
      <c r="AC26" s="42">
        <f t="shared" si="15"/>
        <v>0</v>
      </c>
      <c r="AD26" s="35">
        <f t="shared" si="15"/>
        <v>209.56790123456977</v>
      </c>
    </row>
    <row r="27" spans="1:30" x14ac:dyDescent="0.3">
      <c r="A27" s="46">
        <v>42346.500335648147</v>
      </c>
      <c r="B27" s="47">
        <v>6600</v>
      </c>
      <c r="C27" s="47">
        <v>110</v>
      </c>
      <c r="D27" s="48">
        <v>15</v>
      </c>
      <c r="E27" s="49">
        <v>20</v>
      </c>
      <c r="F27" s="50">
        <v>11.25</v>
      </c>
      <c r="G27" s="51">
        <v>11.35</v>
      </c>
      <c r="H27" s="52">
        <v>11.3</v>
      </c>
      <c r="I27" s="53">
        <v>17.600000000000001</v>
      </c>
      <c r="J27" s="54">
        <v>17.7</v>
      </c>
      <c r="L27" s="43">
        <v>110</v>
      </c>
      <c r="M27" s="28">
        <f t="shared" si="0"/>
        <v>116.30555555555638</v>
      </c>
      <c r="N27" s="29">
        <f t="shared" si="6"/>
        <v>0</v>
      </c>
      <c r="O27" s="28">
        <f t="shared" si="1"/>
        <v>104.67500000000075</v>
      </c>
      <c r="P27" s="28">
        <f t="shared" si="2"/>
        <v>1980</v>
      </c>
      <c r="Q27" s="29">
        <f t="shared" si="3"/>
        <v>1.6569370971232145</v>
      </c>
      <c r="R27" s="29">
        <f t="shared" si="7"/>
        <v>0</v>
      </c>
      <c r="S27" s="29">
        <f t="shared" si="14"/>
        <v>5.2866161616161998E-2</v>
      </c>
      <c r="T27" s="41">
        <f t="shared" si="8"/>
        <v>1.1111111111111189E-3</v>
      </c>
      <c r="V27" s="31">
        <f t="shared" si="16"/>
        <v>3.9000000000000004</v>
      </c>
      <c r="W27" s="32">
        <f t="shared" si="16"/>
        <v>8.85</v>
      </c>
      <c r="X27" s="32">
        <f t="shared" si="10"/>
        <v>5.0500000000000007</v>
      </c>
      <c r="Y27" s="32">
        <f t="shared" si="11"/>
        <v>0.3333333333333357</v>
      </c>
      <c r="Z27" s="32">
        <f t="shared" si="4"/>
        <v>11.300000000000002</v>
      </c>
      <c r="AA27" s="33">
        <f t="shared" si="12"/>
        <v>-7.1901709401706189</v>
      </c>
      <c r="AB27" s="34">
        <f t="shared" si="13"/>
        <v>212.23456790123637</v>
      </c>
      <c r="AC27" s="42">
        <f t="shared" si="15"/>
        <v>0</v>
      </c>
      <c r="AD27" s="35">
        <f t="shared" si="15"/>
        <v>212.23456790123637</v>
      </c>
    </row>
    <row r="28" spans="1:30" x14ac:dyDescent="0.3">
      <c r="A28" s="46">
        <v>42346.503807870373</v>
      </c>
      <c r="B28" s="47">
        <v>6900</v>
      </c>
      <c r="C28" s="47">
        <v>115</v>
      </c>
      <c r="D28" s="48">
        <v>15.15</v>
      </c>
      <c r="E28" s="49">
        <v>20.149999999999999</v>
      </c>
      <c r="F28" s="50">
        <v>11.25</v>
      </c>
      <c r="G28" s="51">
        <v>11.4</v>
      </c>
      <c r="H28" s="52">
        <v>11.35</v>
      </c>
      <c r="I28" s="53">
        <v>17.75</v>
      </c>
      <c r="J28" s="54">
        <v>17.75</v>
      </c>
      <c r="L28" s="43">
        <v>115</v>
      </c>
      <c r="M28" s="28">
        <f t="shared" si="0"/>
        <v>127.93611111111127</v>
      </c>
      <c r="N28" s="29">
        <f t="shared" si="6"/>
        <v>10.467499999999404</v>
      </c>
      <c r="O28" s="28">
        <f t="shared" si="1"/>
        <v>115.14250000000015</v>
      </c>
      <c r="P28" s="28">
        <f t="shared" si="2"/>
        <v>2070</v>
      </c>
      <c r="Q28" s="29">
        <f t="shared" si="3"/>
        <v>1.656937097123214</v>
      </c>
      <c r="R28" s="29">
        <f t="shared" si="7"/>
        <v>0.11630555555554893</v>
      </c>
      <c r="S28" s="29">
        <f t="shared" si="14"/>
        <v>5.5624396135265777E-2</v>
      </c>
      <c r="T28" s="41">
        <f t="shared" si="8"/>
        <v>1.2222222222222242E-3</v>
      </c>
      <c r="V28" s="31">
        <f t="shared" si="16"/>
        <v>4.0500000000000007</v>
      </c>
      <c r="W28" s="32">
        <f t="shared" si="16"/>
        <v>8.9999999999999982</v>
      </c>
      <c r="X28" s="32">
        <f t="shared" si="10"/>
        <v>5.1999999999999993</v>
      </c>
      <c r="Y28" s="32">
        <f t="shared" si="11"/>
        <v>0.36666666666666714</v>
      </c>
      <c r="Z28" s="32">
        <f t="shared" si="4"/>
        <v>11.333333333333334</v>
      </c>
      <c r="AA28" s="33">
        <f t="shared" si="12"/>
        <v>-2.7168803418802798</v>
      </c>
      <c r="AB28" s="34">
        <f t="shared" si="13"/>
        <v>238.08024691358059</v>
      </c>
      <c r="AC28" s="42">
        <f t="shared" si="15"/>
        <v>0</v>
      </c>
      <c r="AD28" s="35">
        <f t="shared" si="15"/>
        <v>238.08024691358059</v>
      </c>
    </row>
    <row r="29" spans="1:30" ht="19.5" thickBot="1" x14ac:dyDescent="0.35">
      <c r="A29" s="46">
        <v>42346.507280092592</v>
      </c>
      <c r="B29" s="47">
        <v>7200</v>
      </c>
      <c r="C29" s="47">
        <v>120</v>
      </c>
      <c r="D29" s="48">
        <v>15.3</v>
      </c>
      <c r="E29" s="49">
        <v>20.350000000000001</v>
      </c>
      <c r="F29" s="50">
        <v>11.3</v>
      </c>
      <c r="G29" s="51">
        <v>11.4</v>
      </c>
      <c r="H29" s="52">
        <v>11.35</v>
      </c>
      <c r="I29" s="53">
        <v>18.149999999999999</v>
      </c>
      <c r="J29" s="54">
        <v>18.2</v>
      </c>
      <c r="L29" s="43">
        <v>120</v>
      </c>
      <c r="M29" s="28">
        <f t="shared" si="0"/>
        <v>133.75138888888932</v>
      </c>
      <c r="N29" s="29">
        <f t="shared" si="6"/>
        <v>5.2337500000002608</v>
      </c>
      <c r="O29" s="28">
        <f t="shared" si="1"/>
        <v>120.37625000000043</v>
      </c>
      <c r="P29" s="28">
        <f t="shared" si="2"/>
        <v>2160</v>
      </c>
      <c r="Q29" s="29">
        <f t="shared" si="3"/>
        <v>1.6735064680944469</v>
      </c>
      <c r="R29" s="29">
        <f t="shared" si="7"/>
        <v>5.8152777777780676E-2</v>
      </c>
      <c r="S29" s="29">
        <f t="shared" si="14"/>
        <v>5.5729745370370565E-2</v>
      </c>
      <c r="T29" s="41">
        <f t="shared" si="8"/>
        <v>1.2651265126512692E-3</v>
      </c>
      <c r="V29" s="31">
        <f t="shared" si="16"/>
        <v>4.2000000000000011</v>
      </c>
      <c r="W29" s="32">
        <f t="shared" si="16"/>
        <v>9.2000000000000011</v>
      </c>
      <c r="X29" s="32">
        <f t="shared" si="10"/>
        <v>5.5999999999999979</v>
      </c>
      <c r="Y29" s="32">
        <f t="shared" si="11"/>
        <v>0.38333333333333464</v>
      </c>
      <c r="Z29" s="32">
        <f t="shared" si="4"/>
        <v>11.350000000000001</v>
      </c>
      <c r="AA29" s="33">
        <f t="shared" si="12"/>
        <v>-0.43810916179322018</v>
      </c>
      <c r="AB29" s="34">
        <f t="shared" si="13"/>
        <v>246.55864197530963</v>
      </c>
      <c r="AC29" s="42">
        <f t="shared" si="15"/>
        <v>0</v>
      </c>
      <c r="AD29" s="35">
        <f t="shared" si="15"/>
        <v>246.55864197530963</v>
      </c>
    </row>
    <row r="30" spans="1:30" ht="19.5" thickTop="1" x14ac:dyDescent="0.3">
      <c r="L30" s="110" t="s">
        <v>23</v>
      </c>
      <c r="M30" s="107">
        <f>AVERAGE(M6:M29)</f>
        <v>77.779340277777891</v>
      </c>
      <c r="N30" s="65">
        <f>AVERAGE(N6:N29)</f>
        <v>5.0156770833333502</v>
      </c>
      <c r="O30" s="65">
        <f t="shared" ref="O30:S30" si="17">AVERAGE(O6:O29)</f>
        <v>70.001406250000102</v>
      </c>
      <c r="P30" s="65">
        <f t="shared" si="17"/>
        <v>1125</v>
      </c>
      <c r="Q30" s="65">
        <f>AVERAGE(Q6:Q29)</f>
        <v>1.190233148100176</v>
      </c>
      <c r="R30" s="65">
        <f t="shared" si="17"/>
        <v>5.5729745370370558E-2</v>
      </c>
      <c r="S30" s="65">
        <f t="shared" si="17"/>
        <v>7.799188025988063E-2</v>
      </c>
      <c r="T30" s="66">
        <f>AVERAGE(T6:T29)</f>
        <v>4.7488046729110521E-3</v>
      </c>
      <c r="U30" s="101" t="s">
        <v>23</v>
      </c>
      <c r="V30" s="104">
        <f>AVERAGE(V6:V29)</f>
        <v>2.068750000000001</v>
      </c>
      <c r="W30" s="65">
        <f>AVERAGE(W6:W29)</f>
        <v>5.6104166666666657</v>
      </c>
      <c r="X30" s="65">
        <f>AVERAGE(X6:X29)</f>
        <v>3.0312499999999987</v>
      </c>
      <c r="Y30" s="65">
        <f t="shared" ref="Y30:Z30" si="18">AVERAGE(Y6:Y29)</f>
        <v>0.22291666666666701</v>
      </c>
      <c r="Z30" s="65">
        <f t="shared" si="18"/>
        <v>11.189583333333337</v>
      </c>
      <c r="AA30" s="65">
        <f>AVERAGE(AA6:AA29)</f>
        <v>-25.284486298416656</v>
      </c>
      <c r="AB30" s="65">
        <f t="shared" ref="AB30:AD30" si="19">AVERAGE(AB6:AB29)</f>
        <v>129.95408950617309</v>
      </c>
      <c r="AC30" s="65">
        <f t="shared" si="19"/>
        <v>0</v>
      </c>
      <c r="AD30" s="66">
        <f t="shared" si="19"/>
        <v>130.2475565843624</v>
      </c>
    </row>
    <row r="31" spans="1:30" x14ac:dyDescent="0.3">
      <c r="L31" s="111" t="s">
        <v>24</v>
      </c>
      <c r="M31" s="108">
        <f>MIN(M6:M29)</f>
        <v>11.63055555555551</v>
      </c>
      <c r="N31" s="29">
        <f>MIN(N6:N29)</f>
        <v>0</v>
      </c>
      <c r="O31" s="29">
        <f>MIN(O6:O29)</f>
        <v>10.467499999999962</v>
      </c>
      <c r="P31" s="29">
        <f>MIN(P6:P29)</f>
        <v>90</v>
      </c>
      <c r="Q31" s="29">
        <f>MIN(Q6:Q29)</f>
        <v>1.6569370971231793E-2</v>
      </c>
      <c r="R31" s="29">
        <f t="shared" ref="R31:T31" si="20">MIN(R6:R29)</f>
        <v>0</v>
      </c>
      <c r="S31" s="29">
        <f t="shared" si="20"/>
        <v>5.1691358024691519E-2</v>
      </c>
      <c r="T31" s="68">
        <f t="shared" si="20"/>
        <v>7.1355759429154216E-4</v>
      </c>
      <c r="U31" s="102" t="s">
        <v>24</v>
      </c>
      <c r="V31" s="105">
        <f t="shared" ref="V31:AA31" si="21">MIN(V6:V29)</f>
        <v>5.0000000000000711E-2</v>
      </c>
      <c r="W31" s="29">
        <f t="shared" si="21"/>
        <v>0.15000000000000036</v>
      </c>
      <c r="X31" s="29">
        <f t="shared" si="21"/>
        <v>0.44999999999999929</v>
      </c>
      <c r="Y31" s="29">
        <f t="shared" si="21"/>
        <v>3.3333333333333215E-2</v>
      </c>
      <c r="Z31" s="29">
        <f t="shared" si="21"/>
        <v>11</v>
      </c>
      <c r="AA31" s="29">
        <f t="shared" si="21"/>
        <v>-66.686186186186234</v>
      </c>
      <c r="AB31" s="29">
        <f t="shared" ref="AB31:AC31" si="22">MIN(AB6:AB29)</f>
        <v>-7.0432098765433038</v>
      </c>
      <c r="AC31" s="29">
        <f t="shared" si="22"/>
        <v>0</v>
      </c>
      <c r="AD31" s="68">
        <f>MIN(AD6:AD29)</f>
        <v>0</v>
      </c>
    </row>
    <row r="32" spans="1:30" ht="19.5" thickBot="1" x14ac:dyDescent="0.35">
      <c r="L32" s="112" t="s">
        <v>25</v>
      </c>
      <c r="M32" s="109">
        <f t="shared" ref="M32:T32" si="23">MAX(M6:M29)</f>
        <v>133.75138888888932</v>
      </c>
      <c r="N32" s="70">
        <f t="shared" si="23"/>
        <v>31.402499999999893</v>
      </c>
      <c r="O32" s="70">
        <f t="shared" si="23"/>
        <v>120.37625000000043</v>
      </c>
      <c r="P32" s="70">
        <f t="shared" si="23"/>
        <v>2160</v>
      </c>
      <c r="Q32" s="70">
        <f t="shared" si="23"/>
        <v>1.8060614358643037</v>
      </c>
      <c r="R32" s="70">
        <f t="shared" si="23"/>
        <v>0.34891666666666549</v>
      </c>
      <c r="S32" s="70">
        <f t="shared" si="23"/>
        <v>0.23261111111111027</v>
      </c>
      <c r="T32" s="71">
        <f t="shared" si="23"/>
        <v>4.4444444444445216E-2</v>
      </c>
      <c r="U32" s="103" t="s">
        <v>25</v>
      </c>
      <c r="V32" s="106">
        <f t="shared" ref="V32:AC32" si="24">MAX(V6:V29)</f>
        <v>4.2000000000000011</v>
      </c>
      <c r="W32" s="70">
        <f t="shared" si="24"/>
        <v>9.2000000000000011</v>
      </c>
      <c r="X32" s="70">
        <f t="shared" si="24"/>
        <v>5.5999999999999979</v>
      </c>
      <c r="Y32" s="70">
        <f t="shared" si="24"/>
        <v>0.38333333333333464</v>
      </c>
      <c r="Z32" s="70">
        <f t="shared" si="24"/>
        <v>11.350000000000001</v>
      </c>
      <c r="AA32" s="70">
        <f t="shared" si="24"/>
        <v>-0.43810916179322018</v>
      </c>
      <c r="AB32" s="70">
        <f t="shared" si="24"/>
        <v>246.55864197530963</v>
      </c>
      <c r="AC32" s="70">
        <f t="shared" si="24"/>
        <v>0</v>
      </c>
      <c r="AD32" s="71">
        <f>MAX(AD6:AD29)</f>
        <v>246.55864197530963</v>
      </c>
    </row>
    <row r="33" ht="19.5" thickTop="1" x14ac:dyDescent="0.3"/>
  </sheetData>
  <mergeCells count="6">
    <mergeCell ref="V3:Z3"/>
    <mergeCell ref="A1:J1"/>
    <mergeCell ref="A2:J2"/>
    <mergeCell ref="A3:A4"/>
    <mergeCell ref="B3:C3"/>
    <mergeCell ref="D3:J3"/>
  </mergeCells>
  <printOptions horizontalCentered="1"/>
  <pageMargins left="0.75" right="0.75" top="1" bottom="1" header="0.5" footer="0.5"/>
  <pageSetup paperSize="9" fitToHeight="0" orientation="portrait" r:id="rId1"/>
  <headerFooter>
    <oddHeader>&amp;C&amp;"Times New Roman,Bold"&amp;14&amp;K000000d10l10x20v0,15V15лI600</oddHead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3"/>
  <sheetViews>
    <sheetView topLeftCell="K1" zoomScale="85" zoomScaleNormal="85" workbookViewId="0">
      <selection activeCell="M30" sqref="M30:S30"/>
    </sheetView>
  </sheetViews>
  <sheetFormatPr defaultColWidth="11.42578125" defaultRowHeight="18.75" x14ac:dyDescent="0.3"/>
  <cols>
    <col min="1" max="1" width="27.140625" style="45" customWidth="1"/>
    <col min="2" max="2" width="8.5703125" style="45" customWidth="1"/>
    <col min="3" max="3" width="9" style="45" customWidth="1"/>
    <col min="4" max="4" width="8.28515625" style="45" customWidth="1"/>
    <col min="5" max="5" width="7.5703125" style="45" customWidth="1"/>
    <col min="6" max="6" width="7.42578125" style="45" customWidth="1"/>
    <col min="7" max="10" width="7.28515625" style="45" customWidth="1"/>
    <col min="11" max="11" width="23.28515625" style="45" customWidth="1"/>
    <col min="12" max="12" width="9.5703125" style="45" customWidth="1"/>
    <col min="13" max="13" width="13.140625" style="45" customWidth="1"/>
    <col min="14" max="14" width="12.5703125" style="45" customWidth="1"/>
    <col min="15" max="15" width="11.42578125" style="45"/>
    <col min="16" max="16" width="16.140625" style="45" customWidth="1"/>
    <col min="17" max="17" width="10.5703125" style="45" customWidth="1"/>
    <col min="18" max="18" width="9.85546875" style="45" customWidth="1"/>
    <col min="19" max="19" width="11.140625" style="45" customWidth="1"/>
    <col min="20" max="20" width="11" style="45" customWidth="1"/>
    <col min="21" max="21" width="10.5703125" style="45" customWidth="1"/>
    <col min="22" max="22" width="9.42578125" style="45" customWidth="1"/>
    <col min="23" max="24" width="11.42578125" style="45"/>
    <col min="25" max="25" width="10.28515625" style="45" customWidth="1"/>
    <col min="26" max="26" width="14.7109375" style="45" customWidth="1"/>
    <col min="27" max="27" width="12.7109375" style="45" customWidth="1"/>
    <col min="28" max="28" width="10.42578125" style="45" customWidth="1"/>
    <col min="29" max="16384" width="11.42578125" style="45"/>
  </cols>
  <sheetData>
    <row r="1" spans="1:30" ht="23.25" customHeight="1" thickBot="1" x14ac:dyDescent="0.35">
      <c r="A1" s="115" t="s">
        <v>53</v>
      </c>
      <c r="B1" s="116"/>
      <c r="C1" s="116"/>
      <c r="D1" s="116"/>
      <c r="E1" s="116"/>
      <c r="F1" s="116"/>
      <c r="G1" s="116"/>
      <c r="H1" s="116"/>
      <c r="I1" s="116"/>
      <c r="J1" s="117"/>
      <c r="L1" s="1" t="s">
        <v>30</v>
      </c>
      <c r="M1" s="2">
        <f>T30</f>
        <v>1.3506765020630228E-3</v>
      </c>
      <c r="O1" s="3" t="s">
        <v>0</v>
      </c>
      <c r="P1" s="4">
        <v>0.2</v>
      </c>
      <c r="Z1" s="3" t="s">
        <v>1</v>
      </c>
      <c r="AA1" s="4">
        <v>8</v>
      </c>
    </row>
    <row r="2" spans="1:30" ht="31.5" customHeight="1" thickBot="1" x14ac:dyDescent="0.4">
      <c r="A2" s="118" t="s">
        <v>52</v>
      </c>
      <c r="B2" s="116"/>
      <c r="C2" s="116"/>
      <c r="D2" s="116"/>
      <c r="E2" s="116"/>
      <c r="F2" s="116"/>
      <c r="G2" s="116"/>
      <c r="H2" s="116"/>
      <c r="I2" s="116"/>
      <c r="J2" s="117"/>
      <c r="L2" s="5" t="s">
        <v>2</v>
      </c>
      <c r="M2" s="6">
        <v>300</v>
      </c>
      <c r="O2" s="7" t="s">
        <v>3</v>
      </c>
      <c r="P2" s="8">
        <v>15</v>
      </c>
      <c r="Z2" s="7" t="s">
        <v>4</v>
      </c>
      <c r="AA2" s="9">
        <v>0.45</v>
      </c>
    </row>
    <row r="3" spans="1:30" ht="23.25" customHeight="1" thickBot="1" x14ac:dyDescent="0.35">
      <c r="A3" s="115" t="s">
        <v>5</v>
      </c>
      <c r="B3" s="120" t="s">
        <v>6</v>
      </c>
      <c r="C3" s="121"/>
      <c r="D3" s="122" t="s">
        <v>7</v>
      </c>
      <c r="E3" s="123"/>
      <c r="F3" s="123"/>
      <c r="G3" s="123"/>
      <c r="H3" s="123"/>
      <c r="I3" s="123"/>
      <c r="J3" s="121"/>
      <c r="V3" s="124" t="s">
        <v>8</v>
      </c>
      <c r="W3" s="125"/>
      <c r="X3" s="125"/>
      <c r="Y3" s="125"/>
      <c r="Z3" s="125"/>
    </row>
    <row r="4" spans="1:30" ht="128.25" customHeight="1" thickBot="1" x14ac:dyDescent="0.35">
      <c r="A4" s="119"/>
      <c r="B4" s="10" t="s">
        <v>9</v>
      </c>
      <c r="C4" s="10" t="s">
        <v>10</v>
      </c>
      <c r="D4" s="55" t="s">
        <v>35</v>
      </c>
      <c r="E4" s="56" t="s">
        <v>36</v>
      </c>
      <c r="F4" s="57" t="s">
        <v>37</v>
      </c>
      <c r="G4" s="58" t="s">
        <v>38</v>
      </c>
      <c r="H4" s="59" t="s">
        <v>39</v>
      </c>
      <c r="I4" s="60" t="s">
        <v>40</v>
      </c>
      <c r="J4" s="61" t="s">
        <v>41</v>
      </c>
      <c r="L4" s="11" t="s">
        <v>11</v>
      </c>
      <c r="M4" s="12" t="s">
        <v>12</v>
      </c>
      <c r="N4" s="12" t="s">
        <v>28</v>
      </c>
      <c r="O4" s="12" t="s">
        <v>29</v>
      </c>
      <c r="P4" s="12" t="s">
        <v>13</v>
      </c>
      <c r="Q4" s="12" t="s">
        <v>14</v>
      </c>
      <c r="R4" s="12" t="s">
        <v>31</v>
      </c>
      <c r="S4" s="13" t="s">
        <v>15</v>
      </c>
      <c r="T4" s="14" t="s">
        <v>32</v>
      </c>
      <c r="U4" s="15"/>
      <c r="V4" s="37" t="s">
        <v>26</v>
      </c>
      <c r="W4" s="38" t="s">
        <v>16</v>
      </c>
      <c r="X4" s="38" t="s">
        <v>17</v>
      </c>
      <c r="Y4" s="38" t="s">
        <v>18</v>
      </c>
      <c r="Z4" s="38" t="s">
        <v>27</v>
      </c>
      <c r="AA4" s="38" t="s">
        <v>19</v>
      </c>
      <c r="AB4" s="38" t="s">
        <v>20</v>
      </c>
      <c r="AC4" s="38" t="s">
        <v>21</v>
      </c>
      <c r="AD4" s="39" t="s">
        <v>22</v>
      </c>
    </row>
    <row r="5" spans="1:30" x14ac:dyDescent="0.3">
      <c r="A5" s="46">
        <v>42346.555891203701</v>
      </c>
      <c r="B5" s="47">
        <v>0</v>
      </c>
      <c r="C5" s="47">
        <v>0</v>
      </c>
      <c r="D5" s="48">
        <v>13.2</v>
      </c>
      <c r="E5" s="49">
        <v>15.05</v>
      </c>
      <c r="F5" s="50">
        <v>11.75</v>
      </c>
      <c r="G5" s="51">
        <v>12.05</v>
      </c>
      <c r="H5" s="52">
        <v>12</v>
      </c>
      <c r="I5" s="53">
        <v>19.7</v>
      </c>
      <c r="J5" s="54">
        <v>19.75</v>
      </c>
      <c r="L5" s="16">
        <v>0</v>
      </c>
      <c r="M5" s="17">
        <f t="shared" ref="M5:M29" si="0">4187*T5*(E5-D5)/$P$1</f>
        <v>0</v>
      </c>
      <c r="N5" s="18">
        <f>4.187*$P$2*(Z5-Z5)/$P$1</f>
        <v>0</v>
      </c>
      <c r="O5" s="17">
        <f t="shared" ref="O5:O29" si="1">4.187*$P$2*(Z5-$Z$5)/$P$1</f>
        <v>0</v>
      </c>
      <c r="P5" s="17">
        <f t="shared" ref="P5:P29" si="2">$M$2*B5/1000</f>
        <v>0</v>
      </c>
      <c r="Q5" s="18">
        <f t="shared" ref="Q5:Q29" si="3">4187*$M$1*(E5-D5)/($P$1*$M$2)</f>
        <v>0.17437121085258464</v>
      </c>
      <c r="R5" s="19">
        <v>0</v>
      </c>
      <c r="S5" s="19">
        <v>0</v>
      </c>
      <c r="T5" s="20">
        <f>O5/(300*4.187*$P$2*(E5-D5))</f>
        <v>0</v>
      </c>
      <c r="U5" s="21"/>
      <c r="V5" s="22">
        <f>D5-D5</f>
        <v>0</v>
      </c>
      <c r="W5" s="23">
        <f>E5-E5</f>
        <v>0</v>
      </c>
      <c r="X5" s="23">
        <f>I5-I5</f>
        <v>0</v>
      </c>
      <c r="Y5" s="23">
        <f>Z5-Z5</f>
        <v>0</v>
      </c>
      <c r="Z5" s="23">
        <f t="shared" ref="Z5:Z29" si="4">(F5+G5+H5)/3</f>
        <v>11.933333333333332</v>
      </c>
      <c r="AA5" s="24">
        <f>($M$2*$AA$2-M5)/(D5-I5)</f>
        <v>-20.76923076923077</v>
      </c>
      <c r="AB5" s="25">
        <f>($AA$1*(D5-I5)+M5)/$AA$2</f>
        <v>-115.55555555555556</v>
      </c>
      <c r="AC5" s="40">
        <f t="shared" ref="AC5:AD20" si="5">IF(AA5&gt;0,AA5,0)</f>
        <v>0</v>
      </c>
      <c r="AD5" s="26">
        <f t="shared" si="5"/>
        <v>0</v>
      </c>
    </row>
    <row r="6" spans="1:30" x14ac:dyDescent="0.3">
      <c r="A6" s="46">
        <v>42346.559363425928</v>
      </c>
      <c r="B6" s="47">
        <v>300</v>
      </c>
      <c r="C6" s="47">
        <v>5</v>
      </c>
      <c r="D6" s="48">
        <v>13.7</v>
      </c>
      <c r="E6" s="49">
        <v>15.5</v>
      </c>
      <c r="F6" s="50">
        <v>11.75</v>
      </c>
      <c r="G6" s="51">
        <v>12.1</v>
      </c>
      <c r="H6" s="52">
        <v>12.05</v>
      </c>
      <c r="I6" s="53">
        <v>20.75</v>
      </c>
      <c r="J6" s="54">
        <v>21</v>
      </c>
      <c r="L6" s="27">
        <v>5</v>
      </c>
      <c r="M6" s="28">
        <f t="shared" si="0"/>
        <v>11.630555555556752</v>
      </c>
      <c r="N6" s="29">
        <f t="shared" ref="N6:N29" si="6">4.187*$P$2*(Z6-Z5)/$P$1</f>
        <v>10.467500000001079</v>
      </c>
      <c r="O6" s="28">
        <f t="shared" si="1"/>
        <v>10.467500000001079</v>
      </c>
      <c r="P6" s="28">
        <f t="shared" si="2"/>
        <v>90</v>
      </c>
      <c r="Q6" s="29">
        <f t="shared" si="3"/>
        <v>0.16965847542413634</v>
      </c>
      <c r="R6" s="29">
        <f t="shared" ref="R6:R29" si="7">1000*N6/((B6-B5)*$M$2)</f>
        <v>0.11630555555556754</v>
      </c>
      <c r="S6" s="29">
        <f>O6/P6</f>
        <v>0.11630555555556756</v>
      </c>
      <c r="T6" s="41">
        <f t="shared" ref="T6:T29" si="8">O6/(300*4.187*$P$2*(E6-D6))</f>
        <v>3.0864197530867363E-4</v>
      </c>
      <c r="U6" s="30"/>
      <c r="V6" s="31">
        <f t="shared" ref="V6:W21" si="9">V5+(D6-D5)</f>
        <v>0.5</v>
      </c>
      <c r="W6" s="32">
        <f t="shared" si="9"/>
        <v>0.44999999999999929</v>
      </c>
      <c r="X6" s="32">
        <f t="shared" ref="X6:X29" si="10">X5+(I6-I5)</f>
        <v>1.0500000000000007</v>
      </c>
      <c r="Y6" s="32">
        <f t="shared" ref="Y6:Y29" si="11">Y5+(Z6-Z5)</f>
        <v>3.3333333333336768E-2</v>
      </c>
      <c r="Z6" s="32">
        <f t="shared" si="4"/>
        <v>11.966666666666669</v>
      </c>
      <c r="AA6" s="33">
        <f t="shared" ref="AA6:AA29" si="12">($M$2*$AA$2-M6)/(D6-I6)</f>
        <v>-17.499211977935211</v>
      </c>
      <c r="AB6" s="34">
        <f t="shared" ref="AB6:AB29" si="13">($AA$1*(D6-I6)+M6)/$AA$2</f>
        <v>-99.487654320985001</v>
      </c>
      <c r="AC6" s="42">
        <f t="shared" si="5"/>
        <v>0</v>
      </c>
      <c r="AD6" s="35">
        <f t="shared" si="5"/>
        <v>0</v>
      </c>
    </row>
    <row r="7" spans="1:30" x14ac:dyDescent="0.3">
      <c r="A7" s="46">
        <v>42346.562835648147</v>
      </c>
      <c r="B7" s="47">
        <v>600</v>
      </c>
      <c r="C7" s="47">
        <v>10</v>
      </c>
      <c r="D7" s="48">
        <v>14.35</v>
      </c>
      <c r="E7" s="49">
        <v>16.5</v>
      </c>
      <c r="F7" s="50">
        <v>12</v>
      </c>
      <c r="G7" s="51">
        <v>12.1</v>
      </c>
      <c r="H7" s="52">
        <v>12.05</v>
      </c>
      <c r="I7" s="53">
        <v>21.3</v>
      </c>
      <c r="J7" s="54">
        <v>21.35</v>
      </c>
      <c r="L7" s="27">
        <v>10</v>
      </c>
      <c r="M7" s="28">
        <f t="shared" si="0"/>
        <v>40.706944444445838</v>
      </c>
      <c r="N7" s="29">
        <f t="shared" si="6"/>
        <v>26.168750000000188</v>
      </c>
      <c r="O7" s="28">
        <f t="shared" si="1"/>
        <v>36.636250000001262</v>
      </c>
      <c r="P7" s="28">
        <f t="shared" si="2"/>
        <v>180</v>
      </c>
      <c r="Q7" s="29">
        <f t="shared" si="3"/>
        <v>0.20264762342327394</v>
      </c>
      <c r="R7" s="29">
        <f t="shared" si="7"/>
        <v>0.29076388888889099</v>
      </c>
      <c r="S7" s="29">
        <f t="shared" ref="S7:S29" si="14">O7/P7</f>
        <v>0.20353472222222924</v>
      </c>
      <c r="T7" s="41">
        <f t="shared" si="8"/>
        <v>9.0439276485791199E-4</v>
      </c>
      <c r="U7" s="30"/>
      <c r="V7" s="31">
        <f t="shared" si="9"/>
        <v>1.1500000000000004</v>
      </c>
      <c r="W7" s="32">
        <f t="shared" si="9"/>
        <v>1.4499999999999993</v>
      </c>
      <c r="X7" s="32">
        <f t="shared" si="10"/>
        <v>1.6000000000000014</v>
      </c>
      <c r="Y7" s="32">
        <f t="shared" si="11"/>
        <v>0.11666666666667069</v>
      </c>
      <c r="Z7" s="32">
        <f t="shared" si="4"/>
        <v>12.050000000000002</v>
      </c>
      <c r="AA7" s="33">
        <f t="shared" si="12"/>
        <v>-13.567346123101316</v>
      </c>
      <c r="AB7" s="34">
        <f t="shared" si="13"/>
        <v>-33.0956790123426</v>
      </c>
      <c r="AC7" s="42">
        <f t="shared" si="5"/>
        <v>0</v>
      </c>
      <c r="AD7" s="35">
        <f>IF(AB7&gt;0,AB7,0)</f>
        <v>0</v>
      </c>
    </row>
    <row r="8" spans="1:30" x14ac:dyDescent="0.3">
      <c r="A8" s="46">
        <v>42346.566307870373</v>
      </c>
      <c r="B8" s="47">
        <v>900</v>
      </c>
      <c r="C8" s="47">
        <v>15</v>
      </c>
      <c r="D8" s="48">
        <v>15</v>
      </c>
      <c r="E8" s="49">
        <v>17.649999999999999</v>
      </c>
      <c r="F8" s="50">
        <v>12</v>
      </c>
      <c r="G8" s="51">
        <v>12.15</v>
      </c>
      <c r="H8" s="52">
        <v>12.1</v>
      </c>
      <c r="I8" s="53">
        <v>21.6</v>
      </c>
      <c r="J8" s="54">
        <v>21.65</v>
      </c>
      <c r="L8" s="27">
        <v>15</v>
      </c>
      <c r="M8" s="28">
        <f t="shared" si="0"/>
        <v>52.33750000000073</v>
      </c>
      <c r="N8" s="29">
        <f t="shared" si="6"/>
        <v>10.467499999999404</v>
      </c>
      <c r="O8" s="28">
        <f t="shared" si="1"/>
        <v>47.103750000000673</v>
      </c>
      <c r="P8" s="28">
        <f t="shared" si="2"/>
        <v>270</v>
      </c>
      <c r="Q8" s="29">
        <f t="shared" si="3"/>
        <v>0.24977497770775606</v>
      </c>
      <c r="R8" s="29">
        <f t="shared" si="7"/>
        <v>0.11630555555554893</v>
      </c>
      <c r="S8" s="29">
        <f t="shared" si="14"/>
        <v>0.17445833333333582</v>
      </c>
      <c r="T8" s="41">
        <f t="shared" si="8"/>
        <v>9.4339622641510812E-4</v>
      </c>
      <c r="U8" s="30"/>
      <c r="V8" s="31">
        <f t="shared" si="9"/>
        <v>1.8000000000000007</v>
      </c>
      <c r="W8" s="32">
        <f t="shared" si="9"/>
        <v>2.5999999999999979</v>
      </c>
      <c r="X8" s="32">
        <f t="shared" si="10"/>
        <v>1.9000000000000021</v>
      </c>
      <c r="Y8" s="32">
        <f t="shared" si="11"/>
        <v>0.15000000000000213</v>
      </c>
      <c r="Z8" s="32">
        <f t="shared" si="4"/>
        <v>12.083333333333334</v>
      </c>
      <c r="AA8" s="33">
        <f t="shared" si="12"/>
        <v>-12.524621212121099</v>
      </c>
      <c r="AB8" s="34">
        <f t="shared" si="13"/>
        <v>-1.0277777777761798</v>
      </c>
      <c r="AC8" s="42">
        <f t="shared" si="5"/>
        <v>0</v>
      </c>
      <c r="AD8" s="35">
        <f t="shared" si="5"/>
        <v>0</v>
      </c>
    </row>
    <row r="9" spans="1:30" x14ac:dyDescent="0.3">
      <c r="A9" s="46">
        <v>42346.569780092592</v>
      </c>
      <c r="B9" s="47">
        <v>1200</v>
      </c>
      <c r="C9" s="47">
        <v>20</v>
      </c>
      <c r="D9" s="48">
        <v>15.5</v>
      </c>
      <c r="E9" s="49">
        <v>19.25</v>
      </c>
      <c r="F9" s="50">
        <v>12</v>
      </c>
      <c r="G9" s="51">
        <v>12.15</v>
      </c>
      <c r="H9" s="52">
        <v>12.15</v>
      </c>
      <c r="I9" s="53">
        <v>22</v>
      </c>
      <c r="J9" s="54">
        <v>22.05</v>
      </c>
      <c r="L9" s="27">
        <v>20</v>
      </c>
      <c r="M9" s="28">
        <f t="shared" si="0"/>
        <v>58.152777777778191</v>
      </c>
      <c r="N9" s="29">
        <f t="shared" si="6"/>
        <v>5.2337499999997021</v>
      </c>
      <c r="O9" s="28">
        <f t="shared" si="1"/>
        <v>52.337500000000375</v>
      </c>
      <c r="P9" s="28">
        <f t="shared" si="2"/>
        <v>360</v>
      </c>
      <c r="Q9" s="29">
        <f t="shared" si="3"/>
        <v>0.35345515713361725</v>
      </c>
      <c r="R9" s="29">
        <f t="shared" si="7"/>
        <v>5.8152777777774466E-2</v>
      </c>
      <c r="S9" s="29">
        <f t="shared" si="14"/>
        <v>0.14538194444444549</v>
      </c>
      <c r="T9" s="41">
        <f t="shared" si="8"/>
        <v>7.4074074074074591E-4</v>
      </c>
      <c r="U9" s="30"/>
      <c r="V9" s="31">
        <f t="shared" si="9"/>
        <v>2.3000000000000007</v>
      </c>
      <c r="W9" s="32">
        <f t="shared" si="9"/>
        <v>4.1999999999999993</v>
      </c>
      <c r="X9" s="32">
        <f t="shared" si="10"/>
        <v>2.3000000000000007</v>
      </c>
      <c r="Y9" s="32">
        <f t="shared" si="11"/>
        <v>0.16666666666666785</v>
      </c>
      <c r="Z9" s="32">
        <f t="shared" si="4"/>
        <v>12.1</v>
      </c>
      <c r="AA9" s="33">
        <f t="shared" si="12"/>
        <v>-11.822649572649508</v>
      </c>
      <c r="AB9" s="34">
        <f t="shared" si="13"/>
        <v>13.672839506173757</v>
      </c>
      <c r="AC9" s="42">
        <f t="shared" si="5"/>
        <v>0</v>
      </c>
      <c r="AD9" s="35">
        <f t="shared" si="5"/>
        <v>13.672839506173757</v>
      </c>
    </row>
    <row r="10" spans="1:30" x14ac:dyDescent="0.3">
      <c r="A10" s="46">
        <v>42346.573252314818</v>
      </c>
      <c r="B10" s="47">
        <v>1500</v>
      </c>
      <c r="C10" s="47">
        <v>25</v>
      </c>
      <c r="D10" s="48">
        <v>16.100000000000001</v>
      </c>
      <c r="E10" s="49">
        <v>20.55</v>
      </c>
      <c r="F10" s="50">
        <v>12.05</v>
      </c>
      <c r="G10" s="51">
        <v>12.2</v>
      </c>
      <c r="H10" s="52">
        <v>12.15</v>
      </c>
      <c r="I10" s="53">
        <v>22.15</v>
      </c>
      <c r="J10" s="54">
        <v>22.25</v>
      </c>
      <c r="L10" s="27">
        <v>25</v>
      </c>
      <c r="M10" s="28">
        <f t="shared" si="0"/>
        <v>69.783333333333687</v>
      </c>
      <c r="N10" s="29">
        <f t="shared" si="6"/>
        <v>10.467499999999962</v>
      </c>
      <c r="O10" s="28">
        <f t="shared" si="1"/>
        <v>62.805000000000334</v>
      </c>
      <c r="P10" s="28">
        <f t="shared" si="2"/>
        <v>450</v>
      </c>
      <c r="Q10" s="29">
        <f t="shared" si="3"/>
        <v>0.4194334531318924</v>
      </c>
      <c r="R10" s="29">
        <f t="shared" si="7"/>
        <v>0.11630555555555513</v>
      </c>
      <c r="S10" s="29">
        <f t="shared" si="14"/>
        <v>0.13956666666666742</v>
      </c>
      <c r="T10" s="41">
        <f t="shared" si="8"/>
        <v>7.4906367041198895E-4</v>
      </c>
      <c r="U10" s="30"/>
      <c r="V10" s="31">
        <f t="shared" si="9"/>
        <v>2.9000000000000021</v>
      </c>
      <c r="W10" s="32">
        <f t="shared" si="9"/>
        <v>5.5</v>
      </c>
      <c r="X10" s="32">
        <f t="shared" si="10"/>
        <v>2.4499999999999993</v>
      </c>
      <c r="Y10" s="32">
        <f t="shared" si="11"/>
        <v>0.20000000000000107</v>
      </c>
      <c r="Z10" s="32">
        <f t="shared" si="4"/>
        <v>12.133333333333333</v>
      </c>
      <c r="AA10" s="33">
        <f t="shared" si="12"/>
        <v>-10.779614325068817</v>
      </c>
      <c r="AB10" s="34">
        <f t="shared" si="13"/>
        <v>47.51851851851935</v>
      </c>
      <c r="AC10" s="42">
        <f t="shared" si="5"/>
        <v>0</v>
      </c>
      <c r="AD10" s="35">
        <f t="shared" si="5"/>
        <v>47.51851851851935</v>
      </c>
    </row>
    <row r="11" spans="1:30" x14ac:dyDescent="0.3">
      <c r="A11" s="46">
        <v>42346.576724537037</v>
      </c>
      <c r="B11" s="47">
        <v>1800</v>
      </c>
      <c r="C11" s="47">
        <v>30</v>
      </c>
      <c r="D11" s="48">
        <v>16.45</v>
      </c>
      <c r="E11" s="49">
        <v>22</v>
      </c>
      <c r="F11" s="50">
        <v>12.05</v>
      </c>
      <c r="G11" s="51">
        <v>12.2</v>
      </c>
      <c r="H11" s="52">
        <v>12.2</v>
      </c>
      <c r="I11" s="53">
        <v>22.45</v>
      </c>
      <c r="J11" s="54">
        <v>22.55</v>
      </c>
      <c r="L11" s="27">
        <v>30</v>
      </c>
      <c r="M11" s="28">
        <f t="shared" si="0"/>
        <v>75.598611111111751</v>
      </c>
      <c r="N11" s="29">
        <f t="shared" si="6"/>
        <v>5.2337500000002608</v>
      </c>
      <c r="O11" s="28">
        <f t="shared" si="1"/>
        <v>68.03875000000059</v>
      </c>
      <c r="P11" s="28">
        <f t="shared" si="2"/>
        <v>540</v>
      </c>
      <c r="Q11" s="29">
        <f t="shared" si="3"/>
        <v>0.52311363255775356</v>
      </c>
      <c r="R11" s="29">
        <f t="shared" si="7"/>
        <v>5.8152777777780676E-2</v>
      </c>
      <c r="S11" s="29">
        <f t="shared" si="14"/>
        <v>0.12599768518518628</v>
      </c>
      <c r="T11" s="41">
        <f t="shared" si="8"/>
        <v>6.5065065065065609E-4</v>
      </c>
      <c r="U11" s="30"/>
      <c r="V11" s="31">
        <f t="shared" si="9"/>
        <v>3.25</v>
      </c>
      <c r="W11" s="32">
        <f t="shared" si="9"/>
        <v>6.9499999999999993</v>
      </c>
      <c r="X11" s="32">
        <f t="shared" si="10"/>
        <v>2.75</v>
      </c>
      <c r="Y11" s="32">
        <f t="shared" si="11"/>
        <v>0.21666666666666856</v>
      </c>
      <c r="Z11" s="32">
        <f t="shared" si="4"/>
        <v>12.15</v>
      </c>
      <c r="AA11" s="33">
        <f t="shared" si="12"/>
        <v>-9.9002314814813754</v>
      </c>
      <c r="AB11" s="34">
        <f t="shared" si="13"/>
        <v>61.330246913581668</v>
      </c>
      <c r="AC11" s="42">
        <f t="shared" si="5"/>
        <v>0</v>
      </c>
      <c r="AD11" s="35">
        <f t="shared" si="5"/>
        <v>61.330246913581668</v>
      </c>
    </row>
    <row r="12" spans="1:30" x14ac:dyDescent="0.3">
      <c r="A12" s="46">
        <v>42346.580196759263</v>
      </c>
      <c r="B12" s="47">
        <v>2100</v>
      </c>
      <c r="C12" s="47">
        <v>35</v>
      </c>
      <c r="D12" s="48">
        <v>17.05</v>
      </c>
      <c r="E12" s="49">
        <v>22.65</v>
      </c>
      <c r="F12" s="50">
        <v>12.05</v>
      </c>
      <c r="G12" s="51">
        <v>12.25</v>
      </c>
      <c r="H12" s="52">
        <v>12.25</v>
      </c>
      <c r="I12" s="53">
        <v>22.6</v>
      </c>
      <c r="J12" s="54">
        <v>22.7</v>
      </c>
      <c r="L12" s="27">
        <v>35</v>
      </c>
      <c r="M12" s="28">
        <f t="shared" si="0"/>
        <v>87.229166666666657</v>
      </c>
      <c r="N12" s="29">
        <f t="shared" si="6"/>
        <v>10.467499999999404</v>
      </c>
      <c r="O12" s="28">
        <f t="shared" si="1"/>
        <v>78.506250000000009</v>
      </c>
      <c r="P12" s="28">
        <f t="shared" si="2"/>
        <v>630</v>
      </c>
      <c r="Q12" s="29">
        <f t="shared" si="3"/>
        <v>0.52782636798620153</v>
      </c>
      <c r="R12" s="29">
        <f t="shared" si="7"/>
        <v>0.11630555555554893</v>
      </c>
      <c r="S12" s="29">
        <f t="shared" si="14"/>
        <v>0.12461309523809525</v>
      </c>
      <c r="T12" s="41">
        <f t="shared" si="8"/>
        <v>7.4404761904761922E-4</v>
      </c>
      <c r="U12" s="30"/>
      <c r="V12" s="31">
        <f t="shared" si="9"/>
        <v>3.8500000000000014</v>
      </c>
      <c r="W12" s="32">
        <f t="shared" si="9"/>
        <v>7.5999999999999979</v>
      </c>
      <c r="X12" s="32">
        <f t="shared" si="10"/>
        <v>2.9000000000000021</v>
      </c>
      <c r="Y12" s="32">
        <f t="shared" si="11"/>
        <v>0.25</v>
      </c>
      <c r="Z12" s="32">
        <f t="shared" si="4"/>
        <v>12.183333333333332</v>
      </c>
      <c r="AA12" s="33">
        <f t="shared" si="12"/>
        <v>-8.6073573573573583</v>
      </c>
      <c r="AB12" s="34">
        <f t="shared" si="13"/>
        <v>95.175925925925895</v>
      </c>
      <c r="AC12" s="42">
        <f t="shared" si="5"/>
        <v>0</v>
      </c>
      <c r="AD12" s="35">
        <f t="shared" si="5"/>
        <v>95.175925925925895</v>
      </c>
    </row>
    <row r="13" spans="1:30" x14ac:dyDescent="0.3">
      <c r="A13" s="46">
        <v>42346.583668981482</v>
      </c>
      <c r="B13" s="47">
        <v>2400</v>
      </c>
      <c r="C13" s="47">
        <v>40</v>
      </c>
      <c r="D13" s="48">
        <v>17.350000000000001</v>
      </c>
      <c r="E13" s="49">
        <v>23.35</v>
      </c>
      <c r="F13" s="50">
        <v>12.1</v>
      </c>
      <c r="G13" s="51">
        <v>12.3</v>
      </c>
      <c r="H13" s="52">
        <v>12.3</v>
      </c>
      <c r="I13" s="53">
        <v>22.7</v>
      </c>
      <c r="J13" s="54">
        <v>22.75</v>
      </c>
      <c r="L13" s="27">
        <v>40</v>
      </c>
      <c r="M13" s="28">
        <f t="shared" si="0"/>
        <v>104.67500000000086</v>
      </c>
      <c r="N13" s="29">
        <f t="shared" si="6"/>
        <v>15.701250000000783</v>
      </c>
      <c r="O13" s="28">
        <f t="shared" si="1"/>
        <v>94.207500000000792</v>
      </c>
      <c r="P13" s="28">
        <f t="shared" si="2"/>
        <v>720</v>
      </c>
      <c r="Q13" s="29">
        <f t="shared" si="3"/>
        <v>0.5655282514137876</v>
      </c>
      <c r="R13" s="29">
        <f t="shared" si="7"/>
        <v>0.17445833333334204</v>
      </c>
      <c r="S13" s="29">
        <f t="shared" si="14"/>
        <v>0.13084375000000109</v>
      </c>
      <c r="T13" s="41">
        <f t="shared" si="8"/>
        <v>8.3333333333334011E-4</v>
      </c>
      <c r="U13" s="30"/>
      <c r="V13" s="31">
        <f t="shared" si="9"/>
        <v>4.1500000000000021</v>
      </c>
      <c r="W13" s="32">
        <f t="shared" si="9"/>
        <v>8.3000000000000007</v>
      </c>
      <c r="X13" s="32">
        <f t="shared" si="10"/>
        <v>3</v>
      </c>
      <c r="Y13" s="32">
        <f t="shared" si="11"/>
        <v>0.30000000000000249</v>
      </c>
      <c r="Z13" s="32">
        <f t="shared" si="4"/>
        <v>12.233333333333334</v>
      </c>
      <c r="AA13" s="33">
        <f t="shared" si="12"/>
        <v>-5.6682242990652609</v>
      </c>
      <c r="AB13" s="34">
        <f t="shared" si="13"/>
        <v>137.50000000000196</v>
      </c>
      <c r="AC13" s="42">
        <f t="shared" si="5"/>
        <v>0</v>
      </c>
      <c r="AD13" s="35">
        <f t="shared" si="5"/>
        <v>137.50000000000196</v>
      </c>
    </row>
    <row r="14" spans="1:30" x14ac:dyDescent="0.3">
      <c r="A14" s="46">
        <v>42346.587141203701</v>
      </c>
      <c r="B14" s="47">
        <v>2700</v>
      </c>
      <c r="C14" s="47">
        <v>45</v>
      </c>
      <c r="D14" s="48">
        <v>17.649999999999999</v>
      </c>
      <c r="E14" s="49">
        <v>23.75</v>
      </c>
      <c r="F14" s="50">
        <v>12.1</v>
      </c>
      <c r="G14" s="51">
        <v>12.35</v>
      </c>
      <c r="H14" s="52">
        <v>12.35</v>
      </c>
      <c r="I14" s="53">
        <v>23.1</v>
      </c>
      <c r="J14" s="54">
        <v>23.15</v>
      </c>
      <c r="L14" s="27">
        <v>45</v>
      </c>
      <c r="M14" s="28">
        <f t="shared" si="0"/>
        <v>116.30555555555574</v>
      </c>
      <c r="N14" s="29">
        <f t="shared" si="6"/>
        <v>10.467499999999404</v>
      </c>
      <c r="O14" s="28">
        <f t="shared" si="1"/>
        <v>104.67500000000018</v>
      </c>
      <c r="P14" s="28">
        <f t="shared" si="2"/>
        <v>810</v>
      </c>
      <c r="Q14" s="29">
        <f t="shared" si="3"/>
        <v>0.5749537222706842</v>
      </c>
      <c r="R14" s="29">
        <f t="shared" si="7"/>
        <v>0.11630555555554893</v>
      </c>
      <c r="S14" s="29">
        <f t="shared" si="14"/>
        <v>0.12922839506172862</v>
      </c>
      <c r="T14" s="41">
        <f t="shared" si="8"/>
        <v>9.1074681238615784E-4</v>
      </c>
      <c r="U14" s="30"/>
      <c r="V14" s="31">
        <f t="shared" si="9"/>
        <v>4.4499999999999993</v>
      </c>
      <c r="W14" s="32">
        <f t="shared" si="9"/>
        <v>8.6999999999999993</v>
      </c>
      <c r="X14" s="32">
        <f t="shared" si="10"/>
        <v>3.4000000000000021</v>
      </c>
      <c r="Y14" s="32">
        <f t="shared" si="11"/>
        <v>0.33333333333333393</v>
      </c>
      <c r="Z14" s="32">
        <f t="shared" si="4"/>
        <v>12.266666666666666</v>
      </c>
      <c r="AA14" s="33">
        <f t="shared" si="12"/>
        <v>-3.4301732925585777</v>
      </c>
      <c r="AB14" s="34">
        <f t="shared" si="13"/>
        <v>161.56790123456827</v>
      </c>
      <c r="AC14" s="42">
        <f t="shared" si="5"/>
        <v>0</v>
      </c>
      <c r="AD14" s="35">
        <f t="shared" si="5"/>
        <v>161.56790123456827</v>
      </c>
    </row>
    <row r="15" spans="1:30" x14ac:dyDescent="0.3">
      <c r="A15" s="46">
        <v>42346.590613425928</v>
      </c>
      <c r="B15" s="47">
        <v>3000</v>
      </c>
      <c r="C15" s="47">
        <v>50</v>
      </c>
      <c r="D15" s="48">
        <v>18.100000000000001</v>
      </c>
      <c r="E15" s="49">
        <v>24.35</v>
      </c>
      <c r="F15" s="50">
        <v>12.15</v>
      </c>
      <c r="G15" s="51">
        <v>12.4</v>
      </c>
      <c r="H15" s="52">
        <v>12.4</v>
      </c>
      <c r="I15" s="53">
        <v>23.15</v>
      </c>
      <c r="J15" s="54">
        <v>23.2</v>
      </c>
      <c r="L15" s="27">
        <v>50</v>
      </c>
      <c r="M15" s="28">
        <f t="shared" si="0"/>
        <v>133.75138888888995</v>
      </c>
      <c r="N15" s="29">
        <f t="shared" si="6"/>
        <v>15.701250000000783</v>
      </c>
      <c r="O15" s="28">
        <f t="shared" si="1"/>
        <v>120.37625000000098</v>
      </c>
      <c r="P15" s="28">
        <f t="shared" si="2"/>
        <v>900</v>
      </c>
      <c r="Q15" s="29">
        <f t="shared" si="3"/>
        <v>0.58909192855602877</v>
      </c>
      <c r="R15" s="29">
        <f t="shared" si="7"/>
        <v>0.17445833333334204</v>
      </c>
      <c r="S15" s="29">
        <f t="shared" si="14"/>
        <v>0.13375138888888999</v>
      </c>
      <c r="T15" s="41">
        <f t="shared" si="8"/>
        <v>1.0222222222222303E-3</v>
      </c>
      <c r="U15" s="30"/>
      <c r="V15" s="31">
        <f t="shared" si="9"/>
        <v>4.9000000000000021</v>
      </c>
      <c r="W15" s="32">
        <f t="shared" si="9"/>
        <v>9.3000000000000007</v>
      </c>
      <c r="X15" s="32">
        <f t="shared" si="10"/>
        <v>3.4499999999999993</v>
      </c>
      <c r="Y15" s="32">
        <f t="shared" si="11"/>
        <v>0.38333333333333641</v>
      </c>
      <c r="Z15" s="32">
        <f t="shared" si="4"/>
        <v>12.316666666666668</v>
      </c>
      <c r="AA15" s="33">
        <f t="shared" si="12"/>
        <v>-0.24724972497228753</v>
      </c>
      <c r="AB15" s="34">
        <f t="shared" si="13"/>
        <v>207.44753086419993</v>
      </c>
      <c r="AC15" s="42">
        <f t="shared" si="5"/>
        <v>0</v>
      </c>
      <c r="AD15" s="35">
        <f t="shared" si="5"/>
        <v>207.44753086419993</v>
      </c>
    </row>
    <row r="16" spans="1:30" x14ac:dyDescent="0.3">
      <c r="A16" s="46">
        <v>42346.594085648147</v>
      </c>
      <c r="B16" s="47">
        <v>3300</v>
      </c>
      <c r="C16" s="47">
        <v>55</v>
      </c>
      <c r="D16" s="48">
        <v>18.350000000000001</v>
      </c>
      <c r="E16" s="49">
        <v>24.75</v>
      </c>
      <c r="F16" s="50">
        <v>12.15</v>
      </c>
      <c r="G16" s="51">
        <v>12.4</v>
      </c>
      <c r="H16" s="52">
        <v>12.45</v>
      </c>
      <c r="I16" s="53">
        <v>23.25</v>
      </c>
      <c r="J16" s="54">
        <v>23.3</v>
      </c>
      <c r="L16" s="27">
        <v>55</v>
      </c>
      <c r="M16" s="28">
        <f t="shared" si="0"/>
        <v>139.5666666666674</v>
      </c>
      <c r="N16" s="29">
        <f t="shared" si="6"/>
        <v>5.2337499999997021</v>
      </c>
      <c r="O16" s="28">
        <f t="shared" si="1"/>
        <v>125.61000000000067</v>
      </c>
      <c r="P16" s="28">
        <f t="shared" si="2"/>
        <v>990</v>
      </c>
      <c r="Q16" s="29">
        <f t="shared" si="3"/>
        <v>0.60323013484137333</v>
      </c>
      <c r="R16" s="29">
        <f t="shared" si="7"/>
        <v>5.8152777777774466E-2</v>
      </c>
      <c r="S16" s="29">
        <f t="shared" si="14"/>
        <v>0.12687878787878856</v>
      </c>
      <c r="T16" s="41">
        <f t="shared" si="8"/>
        <v>1.0416666666666723E-3</v>
      </c>
      <c r="U16" s="30"/>
      <c r="V16" s="31">
        <f t="shared" si="9"/>
        <v>5.1500000000000021</v>
      </c>
      <c r="W16" s="32">
        <f t="shared" si="9"/>
        <v>9.6999999999999993</v>
      </c>
      <c r="X16" s="32">
        <f t="shared" si="10"/>
        <v>3.5500000000000007</v>
      </c>
      <c r="Y16" s="32">
        <f t="shared" si="11"/>
        <v>0.40000000000000213</v>
      </c>
      <c r="Z16" s="32">
        <f t="shared" si="4"/>
        <v>12.333333333333334</v>
      </c>
      <c r="AA16" s="33">
        <f t="shared" si="12"/>
        <v>0.93197278911579662</v>
      </c>
      <c r="AB16" s="34">
        <f t="shared" si="13"/>
        <v>223.03703703703869</v>
      </c>
      <c r="AC16" s="42">
        <f t="shared" si="5"/>
        <v>0.93197278911579662</v>
      </c>
      <c r="AD16" s="35">
        <f t="shared" si="5"/>
        <v>223.03703703703869</v>
      </c>
    </row>
    <row r="17" spans="1:30" x14ac:dyDescent="0.3">
      <c r="A17" s="46">
        <v>42346.597557870373</v>
      </c>
      <c r="B17" s="47">
        <v>3600</v>
      </c>
      <c r="C17" s="47">
        <v>60</v>
      </c>
      <c r="D17" s="48">
        <v>18.5</v>
      </c>
      <c r="E17" s="49">
        <v>25.3</v>
      </c>
      <c r="F17" s="50">
        <v>12.15</v>
      </c>
      <c r="G17" s="51">
        <v>12.45</v>
      </c>
      <c r="H17" s="52">
        <v>12.5</v>
      </c>
      <c r="I17" s="53">
        <v>23.4</v>
      </c>
      <c r="J17" s="54">
        <v>23.45</v>
      </c>
      <c r="L17" s="27">
        <v>60</v>
      </c>
      <c r="M17" s="28">
        <f t="shared" si="0"/>
        <v>151.19722222222288</v>
      </c>
      <c r="N17" s="29">
        <f t="shared" si="6"/>
        <v>10.467499999999962</v>
      </c>
      <c r="O17" s="28">
        <f t="shared" si="1"/>
        <v>136.07750000000064</v>
      </c>
      <c r="P17" s="28">
        <f t="shared" si="2"/>
        <v>1080</v>
      </c>
      <c r="Q17" s="29">
        <f t="shared" si="3"/>
        <v>0.64093201826895929</v>
      </c>
      <c r="R17" s="29">
        <f t="shared" si="7"/>
        <v>0.11630555555555513</v>
      </c>
      <c r="S17" s="29">
        <f t="shared" si="14"/>
        <v>0.12599768518518578</v>
      </c>
      <c r="T17" s="41">
        <f t="shared" si="8"/>
        <v>1.0620915032679785E-3</v>
      </c>
      <c r="U17" s="30"/>
      <c r="V17" s="31">
        <f t="shared" si="9"/>
        <v>5.3000000000000007</v>
      </c>
      <c r="W17" s="32">
        <f t="shared" si="9"/>
        <v>10.25</v>
      </c>
      <c r="X17" s="32">
        <f t="shared" si="10"/>
        <v>3.6999999999999993</v>
      </c>
      <c r="Y17" s="32">
        <f t="shared" si="11"/>
        <v>0.43333333333333535</v>
      </c>
      <c r="Z17" s="32">
        <f t="shared" si="4"/>
        <v>12.366666666666667</v>
      </c>
      <c r="AA17" s="33">
        <f t="shared" si="12"/>
        <v>3.3055555555556899</v>
      </c>
      <c r="AB17" s="34">
        <f t="shared" si="13"/>
        <v>248.88271604938419</v>
      </c>
      <c r="AC17" s="42">
        <f>IF(AA17&gt;0,AA17,0)</f>
        <v>3.3055555555556899</v>
      </c>
      <c r="AD17" s="35">
        <f t="shared" si="5"/>
        <v>248.88271604938419</v>
      </c>
    </row>
    <row r="18" spans="1:30" x14ac:dyDescent="0.3">
      <c r="A18" s="46">
        <v>42346.601030092592</v>
      </c>
      <c r="B18" s="47">
        <v>3900</v>
      </c>
      <c r="C18" s="47">
        <v>65</v>
      </c>
      <c r="D18" s="48">
        <v>18.7</v>
      </c>
      <c r="E18" s="49">
        <v>25.6</v>
      </c>
      <c r="F18" s="50">
        <v>12.2</v>
      </c>
      <c r="G18" s="51">
        <v>12.5</v>
      </c>
      <c r="H18" s="52">
        <v>12.55</v>
      </c>
      <c r="I18" s="53">
        <v>23.5</v>
      </c>
      <c r="J18" s="54">
        <v>23.55</v>
      </c>
      <c r="L18" s="27">
        <v>65</v>
      </c>
      <c r="M18" s="28">
        <f t="shared" si="0"/>
        <v>168.64305555555583</v>
      </c>
      <c r="N18" s="29">
        <f t="shared" si="6"/>
        <v>15.701249999999666</v>
      </c>
      <c r="O18" s="28">
        <f t="shared" si="1"/>
        <v>151.77875000000031</v>
      </c>
      <c r="P18" s="28">
        <f t="shared" si="2"/>
        <v>1170</v>
      </c>
      <c r="Q18" s="29">
        <f t="shared" si="3"/>
        <v>0.65035748912585589</v>
      </c>
      <c r="R18" s="29">
        <f t="shared" si="7"/>
        <v>0.17445833333332961</v>
      </c>
      <c r="S18" s="29">
        <f t="shared" si="14"/>
        <v>0.12972542735042761</v>
      </c>
      <c r="T18" s="41">
        <f t="shared" si="8"/>
        <v>1.1674718196457345E-3</v>
      </c>
      <c r="U18" s="30"/>
      <c r="V18" s="31">
        <f t="shared" si="9"/>
        <v>5.5</v>
      </c>
      <c r="W18" s="32">
        <f t="shared" si="9"/>
        <v>10.55</v>
      </c>
      <c r="X18" s="32">
        <f t="shared" si="10"/>
        <v>3.8000000000000007</v>
      </c>
      <c r="Y18" s="32">
        <f t="shared" si="11"/>
        <v>0.48333333333333428</v>
      </c>
      <c r="Z18" s="32">
        <f t="shared" si="4"/>
        <v>12.416666666666666</v>
      </c>
      <c r="AA18" s="33">
        <f t="shared" si="12"/>
        <v>7.0089699074074643</v>
      </c>
      <c r="AB18" s="34">
        <f t="shared" si="13"/>
        <v>289.42901234567961</v>
      </c>
      <c r="AC18" s="42">
        <f t="shared" ref="AC18:AD29" si="15">IF(AA18&gt;0,AA18,0)</f>
        <v>7.0089699074074643</v>
      </c>
      <c r="AD18" s="35">
        <f t="shared" si="5"/>
        <v>289.42901234567961</v>
      </c>
    </row>
    <row r="19" spans="1:30" x14ac:dyDescent="0.3">
      <c r="A19" s="46">
        <v>42346.604502314818</v>
      </c>
      <c r="B19" s="47">
        <v>4200</v>
      </c>
      <c r="C19" s="47">
        <v>70</v>
      </c>
      <c r="D19" s="48">
        <v>19.100000000000001</v>
      </c>
      <c r="E19" s="49">
        <v>26</v>
      </c>
      <c r="F19" s="50">
        <v>12.2</v>
      </c>
      <c r="G19" s="51">
        <v>12.55</v>
      </c>
      <c r="H19" s="52">
        <v>12.6</v>
      </c>
      <c r="I19" s="53">
        <v>23.55</v>
      </c>
      <c r="J19" s="54">
        <v>23.6</v>
      </c>
      <c r="L19" s="27">
        <v>70</v>
      </c>
      <c r="M19" s="28">
        <f t="shared" si="0"/>
        <v>180.27361111111199</v>
      </c>
      <c r="N19" s="29">
        <f t="shared" si="6"/>
        <v>10.467500000000522</v>
      </c>
      <c r="O19" s="28">
        <f t="shared" si="1"/>
        <v>162.24625000000083</v>
      </c>
      <c r="P19" s="28">
        <f t="shared" si="2"/>
        <v>1260</v>
      </c>
      <c r="Q19" s="29">
        <f t="shared" si="3"/>
        <v>0.65035748912585567</v>
      </c>
      <c r="R19" s="29">
        <f t="shared" si="7"/>
        <v>0.11630555555556135</v>
      </c>
      <c r="S19" s="29">
        <f t="shared" si="14"/>
        <v>0.12876686507936574</v>
      </c>
      <c r="T19" s="41">
        <f t="shared" si="8"/>
        <v>1.2479871175523414E-3</v>
      </c>
      <c r="U19" s="30"/>
      <c r="V19" s="31">
        <f t="shared" si="9"/>
        <v>5.9000000000000021</v>
      </c>
      <c r="W19" s="32">
        <f t="shared" si="9"/>
        <v>10.95</v>
      </c>
      <c r="X19" s="32">
        <f t="shared" si="10"/>
        <v>3.8500000000000014</v>
      </c>
      <c r="Y19" s="32">
        <f t="shared" si="11"/>
        <v>0.51666666666666927</v>
      </c>
      <c r="Z19" s="32">
        <f t="shared" si="4"/>
        <v>12.450000000000001</v>
      </c>
      <c r="AA19" s="33">
        <f t="shared" si="12"/>
        <v>10.173845193508313</v>
      </c>
      <c r="AB19" s="34">
        <f t="shared" si="13"/>
        <v>321.49691358024887</v>
      </c>
      <c r="AC19" s="42">
        <f t="shared" si="15"/>
        <v>10.173845193508313</v>
      </c>
      <c r="AD19" s="35">
        <f t="shared" si="5"/>
        <v>321.49691358024887</v>
      </c>
    </row>
    <row r="20" spans="1:30" x14ac:dyDescent="0.3">
      <c r="A20" s="46">
        <v>42346.607974537037</v>
      </c>
      <c r="B20" s="47">
        <v>4500</v>
      </c>
      <c r="C20" s="47">
        <v>75</v>
      </c>
      <c r="D20" s="48">
        <v>19.25</v>
      </c>
      <c r="E20" s="49">
        <v>26.2</v>
      </c>
      <c r="F20" s="50">
        <v>12.25</v>
      </c>
      <c r="G20" s="51">
        <v>12.55</v>
      </c>
      <c r="H20" s="52">
        <v>12.65</v>
      </c>
      <c r="I20" s="53">
        <v>23.7</v>
      </c>
      <c r="J20" s="54">
        <v>23.75</v>
      </c>
      <c r="L20" s="27">
        <v>75</v>
      </c>
      <c r="M20" s="28">
        <f t="shared" si="0"/>
        <v>191.90416666666749</v>
      </c>
      <c r="N20" s="29">
        <f t="shared" si="6"/>
        <v>10.467499999999962</v>
      </c>
      <c r="O20" s="28">
        <f t="shared" si="1"/>
        <v>172.7137500000008</v>
      </c>
      <c r="P20" s="28">
        <f t="shared" si="2"/>
        <v>1350</v>
      </c>
      <c r="Q20" s="29">
        <f t="shared" si="3"/>
        <v>0.65507022455430397</v>
      </c>
      <c r="R20" s="29">
        <f t="shared" si="7"/>
        <v>0.11630555555555513</v>
      </c>
      <c r="S20" s="29">
        <f t="shared" si="14"/>
        <v>0.12793611111111169</v>
      </c>
      <c r="T20" s="41">
        <f t="shared" si="8"/>
        <v>1.3189448441247062E-3</v>
      </c>
      <c r="U20" s="30"/>
      <c r="V20" s="31">
        <f t="shared" si="9"/>
        <v>6.0500000000000007</v>
      </c>
      <c r="W20" s="32">
        <f t="shared" si="9"/>
        <v>11.149999999999999</v>
      </c>
      <c r="X20" s="32">
        <f t="shared" si="10"/>
        <v>4</v>
      </c>
      <c r="Y20" s="32">
        <f t="shared" si="11"/>
        <v>0.55000000000000249</v>
      </c>
      <c r="Z20" s="32">
        <f t="shared" si="4"/>
        <v>12.483333333333334</v>
      </c>
      <c r="AA20" s="33">
        <f t="shared" si="12"/>
        <v>12.787453183520787</v>
      </c>
      <c r="AB20" s="34">
        <f t="shared" si="13"/>
        <v>347.34259259259443</v>
      </c>
      <c r="AC20" s="42">
        <f t="shared" si="15"/>
        <v>12.787453183520787</v>
      </c>
      <c r="AD20" s="35">
        <f t="shared" si="5"/>
        <v>347.34259259259443</v>
      </c>
    </row>
    <row r="21" spans="1:30" x14ac:dyDescent="0.3">
      <c r="A21" s="46">
        <v>42346.611446759263</v>
      </c>
      <c r="B21" s="47">
        <v>4800</v>
      </c>
      <c r="C21" s="47">
        <v>80</v>
      </c>
      <c r="D21" s="48">
        <v>19.350000000000001</v>
      </c>
      <c r="E21" s="49">
        <v>26.35</v>
      </c>
      <c r="F21" s="50">
        <v>12.25</v>
      </c>
      <c r="G21" s="51">
        <v>12.6</v>
      </c>
      <c r="H21" s="52">
        <v>12.7</v>
      </c>
      <c r="I21" s="53">
        <v>23.75</v>
      </c>
      <c r="J21" s="54">
        <v>24.05</v>
      </c>
      <c r="L21" s="27">
        <v>80</v>
      </c>
      <c r="M21" s="28">
        <f t="shared" si="0"/>
        <v>203.5347222222224</v>
      </c>
      <c r="N21" s="29">
        <f t="shared" si="6"/>
        <v>10.467499999999404</v>
      </c>
      <c r="O21" s="28">
        <f t="shared" si="1"/>
        <v>183.18125000000018</v>
      </c>
      <c r="P21" s="28">
        <f t="shared" si="2"/>
        <v>1440</v>
      </c>
      <c r="Q21" s="29">
        <f t="shared" si="3"/>
        <v>0.65978295998275227</v>
      </c>
      <c r="R21" s="29">
        <f t="shared" si="7"/>
        <v>0.11630555555554893</v>
      </c>
      <c r="S21" s="29">
        <f t="shared" si="14"/>
        <v>0.127209201388889</v>
      </c>
      <c r="T21" s="41">
        <f t="shared" si="8"/>
        <v>1.38888888888889E-3</v>
      </c>
      <c r="U21" s="30"/>
      <c r="V21" s="31">
        <f t="shared" si="9"/>
        <v>6.1500000000000021</v>
      </c>
      <c r="W21" s="32">
        <f t="shared" si="9"/>
        <v>11.3</v>
      </c>
      <c r="X21" s="32">
        <f t="shared" si="10"/>
        <v>4.0500000000000007</v>
      </c>
      <c r="Y21" s="32">
        <f t="shared" si="11"/>
        <v>0.58333333333333393</v>
      </c>
      <c r="Z21" s="32">
        <f t="shared" si="4"/>
        <v>12.516666666666666</v>
      </c>
      <c r="AA21" s="33">
        <f t="shared" si="12"/>
        <v>15.576073232323278</v>
      </c>
      <c r="AB21" s="34">
        <f t="shared" si="13"/>
        <v>374.07716049382759</v>
      </c>
      <c r="AC21" s="42">
        <f t="shared" si="15"/>
        <v>15.576073232323278</v>
      </c>
      <c r="AD21" s="35">
        <f t="shared" si="15"/>
        <v>374.07716049382759</v>
      </c>
    </row>
    <row r="22" spans="1:30" x14ac:dyDescent="0.3">
      <c r="A22" s="46">
        <v>42346.614918981482</v>
      </c>
      <c r="B22" s="47">
        <v>5100</v>
      </c>
      <c r="C22" s="47">
        <v>85</v>
      </c>
      <c r="D22" s="48">
        <v>19.5</v>
      </c>
      <c r="E22" s="49">
        <v>26.45</v>
      </c>
      <c r="F22" s="50">
        <v>12.3</v>
      </c>
      <c r="G22" s="51">
        <v>12.65</v>
      </c>
      <c r="H22" s="52">
        <v>12.75</v>
      </c>
      <c r="I22" s="53">
        <v>24.05</v>
      </c>
      <c r="J22" s="54">
        <v>24.1</v>
      </c>
      <c r="L22" s="27">
        <v>85</v>
      </c>
      <c r="M22" s="28">
        <f t="shared" si="0"/>
        <v>220.98055555555661</v>
      </c>
      <c r="N22" s="29">
        <f t="shared" si="6"/>
        <v>15.701250000000783</v>
      </c>
      <c r="O22" s="28">
        <f t="shared" si="1"/>
        <v>198.88250000000099</v>
      </c>
      <c r="P22" s="28">
        <f t="shared" si="2"/>
        <v>1530</v>
      </c>
      <c r="Q22" s="29">
        <f t="shared" si="3"/>
        <v>0.65507022455430397</v>
      </c>
      <c r="R22" s="29">
        <f t="shared" si="7"/>
        <v>0.17445833333334204</v>
      </c>
      <c r="S22" s="29">
        <f t="shared" si="14"/>
        <v>0.12998856209150392</v>
      </c>
      <c r="T22" s="41">
        <f t="shared" si="8"/>
        <v>1.5187849720223895E-3</v>
      </c>
      <c r="U22" s="30"/>
      <c r="V22" s="31">
        <f t="shared" ref="V22:W29" si="16">V21+(D22-D21)</f>
        <v>6.3000000000000007</v>
      </c>
      <c r="W22" s="32">
        <f t="shared" si="16"/>
        <v>11.399999999999999</v>
      </c>
      <c r="X22" s="32">
        <f t="shared" si="10"/>
        <v>4.3500000000000014</v>
      </c>
      <c r="Y22" s="32">
        <f t="shared" si="11"/>
        <v>0.63333333333333641</v>
      </c>
      <c r="Z22" s="32">
        <f t="shared" si="4"/>
        <v>12.566666666666668</v>
      </c>
      <c r="AA22" s="33">
        <f t="shared" si="12"/>
        <v>18.896825396825626</v>
      </c>
      <c r="AB22" s="34">
        <f t="shared" si="13"/>
        <v>410.17901234568131</v>
      </c>
      <c r="AC22" s="42">
        <f t="shared" si="15"/>
        <v>18.896825396825626</v>
      </c>
      <c r="AD22" s="35">
        <f t="shared" si="15"/>
        <v>410.17901234568131</v>
      </c>
    </row>
    <row r="23" spans="1:30" x14ac:dyDescent="0.3">
      <c r="A23" s="46">
        <v>42346.618391203701</v>
      </c>
      <c r="B23" s="47">
        <v>5400</v>
      </c>
      <c r="C23" s="47">
        <v>90</v>
      </c>
      <c r="D23" s="48">
        <v>19.649999999999999</v>
      </c>
      <c r="E23" s="49">
        <v>26.5</v>
      </c>
      <c r="F23" s="50">
        <v>12.3</v>
      </c>
      <c r="G23" s="51">
        <v>12.7</v>
      </c>
      <c r="H23" s="52">
        <v>13</v>
      </c>
      <c r="I23" s="53">
        <v>24.2</v>
      </c>
      <c r="J23" s="54">
        <v>24.25</v>
      </c>
      <c r="L23" s="27">
        <v>90</v>
      </c>
      <c r="M23" s="28">
        <f t="shared" si="0"/>
        <v>255.87222222222252</v>
      </c>
      <c r="N23" s="29">
        <f t="shared" si="6"/>
        <v>31.402499999999332</v>
      </c>
      <c r="O23" s="28">
        <f t="shared" si="1"/>
        <v>230.28500000000031</v>
      </c>
      <c r="P23" s="28">
        <f t="shared" si="2"/>
        <v>1620</v>
      </c>
      <c r="Q23" s="29">
        <f t="shared" si="3"/>
        <v>0.64564475369740759</v>
      </c>
      <c r="R23" s="29">
        <f t="shared" si="7"/>
        <v>0.34891666666665921</v>
      </c>
      <c r="S23" s="29">
        <f t="shared" si="14"/>
        <v>0.14215123456790144</v>
      </c>
      <c r="T23" s="41">
        <f t="shared" si="8"/>
        <v>1.7842660178426619E-3</v>
      </c>
      <c r="U23" s="30"/>
      <c r="V23" s="31">
        <f t="shared" si="16"/>
        <v>6.4499999999999993</v>
      </c>
      <c r="W23" s="32">
        <f t="shared" si="16"/>
        <v>11.45</v>
      </c>
      <c r="X23" s="32">
        <f t="shared" si="10"/>
        <v>4.5</v>
      </c>
      <c r="Y23" s="32">
        <f t="shared" si="11"/>
        <v>0.73333333333333428</v>
      </c>
      <c r="Z23" s="32">
        <f t="shared" si="4"/>
        <v>12.666666666666666</v>
      </c>
      <c r="AA23" s="33">
        <f t="shared" si="12"/>
        <v>26.565323565323627</v>
      </c>
      <c r="AB23" s="34">
        <f t="shared" si="13"/>
        <v>487.71604938271668</v>
      </c>
      <c r="AC23" s="42">
        <f t="shared" si="15"/>
        <v>26.565323565323627</v>
      </c>
      <c r="AD23" s="35">
        <f t="shared" si="15"/>
        <v>487.71604938271668</v>
      </c>
    </row>
    <row r="24" spans="1:30" ht="15.75" customHeight="1" x14ac:dyDescent="0.3">
      <c r="A24" s="46">
        <v>42346.621863425928</v>
      </c>
      <c r="B24" s="47">
        <v>5700</v>
      </c>
      <c r="C24" s="47">
        <v>95</v>
      </c>
      <c r="D24" s="48">
        <v>19.75</v>
      </c>
      <c r="E24" s="49">
        <v>26.6</v>
      </c>
      <c r="F24" s="50">
        <v>12.35</v>
      </c>
      <c r="G24" s="51">
        <v>12.75</v>
      </c>
      <c r="H24" s="52">
        <v>13.05</v>
      </c>
      <c r="I24" s="53">
        <v>24.25</v>
      </c>
      <c r="J24" s="54">
        <v>24.3</v>
      </c>
      <c r="L24" s="43">
        <v>95</v>
      </c>
      <c r="M24" s="28">
        <f t="shared" si="0"/>
        <v>273.31805555555673</v>
      </c>
      <c r="N24" s="29">
        <f t="shared" si="6"/>
        <v>15.701250000000783</v>
      </c>
      <c r="O24" s="28">
        <f t="shared" si="1"/>
        <v>245.98625000000112</v>
      </c>
      <c r="P24" s="28">
        <f t="shared" si="2"/>
        <v>1710</v>
      </c>
      <c r="Q24" s="29">
        <f t="shared" si="3"/>
        <v>0.64564475369740759</v>
      </c>
      <c r="R24" s="29">
        <f t="shared" si="7"/>
        <v>0.17445833333334204</v>
      </c>
      <c r="S24" s="29">
        <f t="shared" si="14"/>
        <v>0.14385160818713516</v>
      </c>
      <c r="T24" s="41">
        <f t="shared" si="8"/>
        <v>1.9059205190592131E-3</v>
      </c>
      <c r="U24" s="30"/>
      <c r="V24" s="31">
        <f t="shared" si="16"/>
        <v>6.5500000000000007</v>
      </c>
      <c r="W24" s="32">
        <f t="shared" si="16"/>
        <v>11.55</v>
      </c>
      <c r="X24" s="32">
        <f t="shared" si="10"/>
        <v>4.5500000000000007</v>
      </c>
      <c r="Y24" s="32">
        <f t="shared" si="11"/>
        <v>0.78333333333333677</v>
      </c>
      <c r="Z24" s="32">
        <f t="shared" si="4"/>
        <v>12.716666666666669</v>
      </c>
      <c r="AA24" s="33">
        <f t="shared" si="12"/>
        <v>30.737345679012606</v>
      </c>
      <c r="AB24" s="34">
        <f t="shared" si="13"/>
        <v>527.37345679012606</v>
      </c>
      <c r="AC24" s="42">
        <f t="shared" si="15"/>
        <v>30.737345679012606</v>
      </c>
      <c r="AD24" s="35">
        <f t="shared" si="15"/>
        <v>527.37345679012606</v>
      </c>
    </row>
    <row r="25" spans="1:30" x14ac:dyDescent="0.3">
      <c r="A25" s="46">
        <v>42346.625335648147</v>
      </c>
      <c r="B25" s="47">
        <v>6000</v>
      </c>
      <c r="C25" s="47">
        <v>100</v>
      </c>
      <c r="D25" s="48">
        <v>20.100000000000001</v>
      </c>
      <c r="E25" s="49">
        <v>26.55</v>
      </c>
      <c r="F25" s="50">
        <v>12.35</v>
      </c>
      <c r="G25" s="51">
        <v>13</v>
      </c>
      <c r="H25" s="52">
        <v>13.15</v>
      </c>
      <c r="I25" s="53">
        <v>24.3</v>
      </c>
      <c r="J25" s="54">
        <v>24.35</v>
      </c>
      <c r="L25" s="43">
        <v>100</v>
      </c>
      <c r="M25" s="28">
        <f t="shared" si="0"/>
        <v>314.02500000000072</v>
      </c>
      <c r="N25" s="29">
        <f t="shared" si="6"/>
        <v>36.636249999999592</v>
      </c>
      <c r="O25" s="28">
        <f t="shared" si="1"/>
        <v>282.62250000000068</v>
      </c>
      <c r="P25" s="28">
        <f t="shared" si="2"/>
        <v>1800</v>
      </c>
      <c r="Q25" s="29">
        <f t="shared" si="3"/>
        <v>0.60794287026982163</v>
      </c>
      <c r="R25" s="29">
        <f t="shared" si="7"/>
        <v>0.40706944444443993</v>
      </c>
      <c r="S25" s="29">
        <f t="shared" si="14"/>
        <v>0.15701250000000039</v>
      </c>
      <c r="T25" s="41">
        <f t="shared" si="8"/>
        <v>2.3255813953488428E-3</v>
      </c>
      <c r="U25" s="36"/>
      <c r="V25" s="31">
        <f t="shared" si="16"/>
        <v>6.9000000000000021</v>
      </c>
      <c r="W25" s="32">
        <f t="shared" si="16"/>
        <v>11.5</v>
      </c>
      <c r="X25" s="32">
        <f t="shared" si="10"/>
        <v>4.6000000000000014</v>
      </c>
      <c r="Y25" s="32">
        <f t="shared" si="11"/>
        <v>0.90000000000000213</v>
      </c>
      <c r="Z25" s="32">
        <f t="shared" si="4"/>
        <v>12.833333333333334</v>
      </c>
      <c r="AA25" s="33">
        <f t="shared" si="12"/>
        <v>42.625000000000178</v>
      </c>
      <c r="AB25" s="34">
        <f t="shared" si="13"/>
        <v>623.16666666666833</v>
      </c>
      <c r="AC25" s="42">
        <f t="shared" si="15"/>
        <v>42.625000000000178</v>
      </c>
      <c r="AD25" s="35">
        <f t="shared" si="15"/>
        <v>623.16666666666833</v>
      </c>
    </row>
    <row r="26" spans="1:30" x14ac:dyDescent="0.3">
      <c r="A26" s="46">
        <v>42346.628807870373</v>
      </c>
      <c r="B26" s="47">
        <v>6300</v>
      </c>
      <c r="C26" s="47">
        <v>105</v>
      </c>
      <c r="D26" s="48">
        <v>20.2</v>
      </c>
      <c r="E26" s="49">
        <v>26.65</v>
      </c>
      <c r="F26" s="50">
        <v>12.4</v>
      </c>
      <c r="G26" s="51">
        <v>13.05</v>
      </c>
      <c r="H26" s="52">
        <v>13.2</v>
      </c>
      <c r="I26" s="53">
        <v>24.35</v>
      </c>
      <c r="J26" s="54">
        <v>24.45</v>
      </c>
      <c r="L26" s="43">
        <v>105</v>
      </c>
      <c r="M26" s="28">
        <f t="shared" si="0"/>
        <v>331.47083333333427</v>
      </c>
      <c r="N26" s="29">
        <f t="shared" si="6"/>
        <v>15.701250000000224</v>
      </c>
      <c r="O26" s="28">
        <f t="shared" si="1"/>
        <v>298.32375000000087</v>
      </c>
      <c r="P26" s="28">
        <f t="shared" si="2"/>
        <v>1890</v>
      </c>
      <c r="Q26" s="29">
        <f t="shared" si="3"/>
        <v>0.60794287026982163</v>
      </c>
      <c r="R26" s="29">
        <f t="shared" si="7"/>
        <v>0.17445833333333582</v>
      </c>
      <c r="S26" s="29">
        <f t="shared" si="14"/>
        <v>0.15784325396825444</v>
      </c>
      <c r="T26" s="41">
        <f t="shared" si="8"/>
        <v>2.4547803617571131E-3</v>
      </c>
      <c r="U26" s="36"/>
      <c r="V26" s="31">
        <f t="shared" si="16"/>
        <v>7</v>
      </c>
      <c r="W26" s="32">
        <f t="shared" si="16"/>
        <v>11.599999999999998</v>
      </c>
      <c r="X26" s="32">
        <f t="shared" si="10"/>
        <v>4.6500000000000021</v>
      </c>
      <c r="Y26" s="32">
        <f t="shared" si="11"/>
        <v>0.95000000000000284</v>
      </c>
      <c r="Z26" s="32">
        <f t="shared" si="4"/>
        <v>12.883333333333335</v>
      </c>
      <c r="AA26" s="33">
        <f t="shared" si="12"/>
        <v>47.342369477911845</v>
      </c>
      <c r="AB26" s="34">
        <f t="shared" si="13"/>
        <v>662.82407407407618</v>
      </c>
      <c r="AC26" s="42">
        <f t="shared" si="15"/>
        <v>47.342369477911845</v>
      </c>
      <c r="AD26" s="35">
        <f t="shared" si="15"/>
        <v>662.82407407407618</v>
      </c>
    </row>
    <row r="27" spans="1:30" x14ac:dyDescent="0.3">
      <c r="A27" s="46">
        <v>42346.632280092592</v>
      </c>
      <c r="B27" s="47">
        <v>6600</v>
      </c>
      <c r="C27" s="47">
        <v>110</v>
      </c>
      <c r="D27" s="48">
        <v>20.25</v>
      </c>
      <c r="E27" s="49">
        <v>27.15</v>
      </c>
      <c r="F27" s="50">
        <v>12.45</v>
      </c>
      <c r="G27" s="51">
        <v>13.05</v>
      </c>
      <c r="H27" s="52">
        <v>13.25</v>
      </c>
      <c r="I27" s="53">
        <v>24.3</v>
      </c>
      <c r="J27" s="54">
        <v>24.35</v>
      </c>
      <c r="L27" s="43">
        <v>110</v>
      </c>
      <c r="M27" s="28">
        <f t="shared" si="0"/>
        <v>343.10138888888918</v>
      </c>
      <c r="N27" s="29">
        <f t="shared" si="6"/>
        <v>10.467499999999404</v>
      </c>
      <c r="O27" s="28">
        <f t="shared" si="1"/>
        <v>308.79125000000033</v>
      </c>
      <c r="P27" s="28">
        <f t="shared" si="2"/>
        <v>1980</v>
      </c>
      <c r="Q27" s="29">
        <f t="shared" si="3"/>
        <v>0.65035748912585567</v>
      </c>
      <c r="R27" s="29">
        <f t="shared" si="7"/>
        <v>0.11630555555554893</v>
      </c>
      <c r="S27" s="29">
        <f t="shared" si="14"/>
        <v>0.15595517676767692</v>
      </c>
      <c r="T27" s="41">
        <f t="shared" si="8"/>
        <v>2.3752012882447692E-3</v>
      </c>
      <c r="V27" s="31">
        <f t="shared" si="16"/>
        <v>7.0500000000000007</v>
      </c>
      <c r="W27" s="32">
        <f t="shared" si="16"/>
        <v>12.099999999999998</v>
      </c>
      <c r="X27" s="32">
        <f t="shared" si="10"/>
        <v>4.6000000000000014</v>
      </c>
      <c r="Y27" s="32">
        <f t="shared" si="11"/>
        <v>0.98333333333333428</v>
      </c>
      <c r="Z27" s="32">
        <f t="shared" si="4"/>
        <v>12.916666666666666</v>
      </c>
      <c r="AA27" s="33">
        <f t="shared" si="12"/>
        <v>51.383058984910896</v>
      </c>
      <c r="AB27" s="34">
        <f t="shared" si="13"/>
        <v>690.44753086419803</v>
      </c>
      <c r="AC27" s="42">
        <f t="shared" si="15"/>
        <v>51.383058984910896</v>
      </c>
      <c r="AD27" s="35">
        <f t="shared" si="15"/>
        <v>690.44753086419803</v>
      </c>
    </row>
    <row r="28" spans="1:30" x14ac:dyDescent="0.3">
      <c r="A28" s="46">
        <v>42346.635752314818</v>
      </c>
      <c r="B28" s="47">
        <v>6900</v>
      </c>
      <c r="C28" s="47">
        <v>115</v>
      </c>
      <c r="D28" s="48">
        <v>20.350000000000001</v>
      </c>
      <c r="E28" s="49">
        <v>27.3</v>
      </c>
      <c r="F28" s="50">
        <v>12.45</v>
      </c>
      <c r="G28" s="51">
        <v>13.1</v>
      </c>
      <c r="H28" s="52">
        <v>13.3</v>
      </c>
      <c r="I28" s="53">
        <v>24.45</v>
      </c>
      <c r="J28" s="54">
        <v>24.5</v>
      </c>
      <c r="L28" s="43">
        <v>115</v>
      </c>
      <c r="M28" s="28">
        <f t="shared" si="0"/>
        <v>354.73194444444403</v>
      </c>
      <c r="N28" s="29">
        <f t="shared" si="6"/>
        <v>10.467499999999404</v>
      </c>
      <c r="O28" s="28">
        <f t="shared" si="1"/>
        <v>319.25874999999974</v>
      </c>
      <c r="P28" s="28">
        <f t="shared" si="2"/>
        <v>2070</v>
      </c>
      <c r="Q28" s="29">
        <f t="shared" si="3"/>
        <v>0.65507022455430397</v>
      </c>
      <c r="R28" s="29">
        <f t="shared" si="7"/>
        <v>0.11630555555554893</v>
      </c>
      <c r="S28" s="29">
        <f t="shared" si="14"/>
        <v>0.15423128019323659</v>
      </c>
      <c r="T28" s="41">
        <f t="shared" si="8"/>
        <v>2.4380495603517163E-3</v>
      </c>
      <c r="V28" s="31">
        <f t="shared" si="16"/>
        <v>7.1500000000000021</v>
      </c>
      <c r="W28" s="32">
        <f t="shared" si="16"/>
        <v>12.25</v>
      </c>
      <c r="X28" s="32">
        <f t="shared" si="10"/>
        <v>4.75</v>
      </c>
      <c r="Y28" s="32">
        <f t="shared" si="11"/>
        <v>1.0166666666666657</v>
      </c>
      <c r="Z28" s="32">
        <f t="shared" si="4"/>
        <v>12.949999999999998</v>
      </c>
      <c r="AA28" s="33">
        <f t="shared" si="12"/>
        <v>53.59315718157174</v>
      </c>
      <c r="AB28" s="34">
        <f t="shared" si="13"/>
        <v>715.40432098765348</v>
      </c>
      <c r="AC28" s="42">
        <f t="shared" si="15"/>
        <v>53.59315718157174</v>
      </c>
      <c r="AD28" s="35">
        <f t="shared" si="15"/>
        <v>715.40432098765348</v>
      </c>
    </row>
    <row r="29" spans="1:30" ht="19.5" thickBot="1" x14ac:dyDescent="0.35">
      <c r="A29" s="46">
        <v>42346.639224537037</v>
      </c>
      <c r="B29" s="47">
        <v>7200</v>
      </c>
      <c r="C29" s="47">
        <v>120</v>
      </c>
      <c r="D29" s="48">
        <v>20.399999999999999</v>
      </c>
      <c r="E29" s="49">
        <v>27.4</v>
      </c>
      <c r="F29" s="50">
        <v>12.5</v>
      </c>
      <c r="G29" s="51">
        <v>13.2</v>
      </c>
      <c r="H29" s="52">
        <v>13.35</v>
      </c>
      <c r="I29" s="53">
        <v>24.5</v>
      </c>
      <c r="J29" s="54">
        <v>24.55</v>
      </c>
      <c r="L29" s="43">
        <v>120</v>
      </c>
      <c r="M29" s="28">
        <f t="shared" si="0"/>
        <v>377.99305555555577</v>
      </c>
      <c r="N29" s="29">
        <f t="shared" si="6"/>
        <v>20.935000000000485</v>
      </c>
      <c r="O29" s="28">
        <f t="shared" si="1"/>
        <v>340.19375000000025</v>
      </c>
      <c r="P29" s="28">
        <f t="shared" si="2"/>
        <v>2160</v>
      </c>
      <c r="Q29" s="29">
        <f t="shared" si="3"/>
        <v>0.65978295998275227</v>
      </c>
      <c r="R29" s="29">
        <f t="shared" si="7"/>
        <v>0.23261111111111649</v>
      </c>
      <c r="S29" s="29">
        <f t="shared" si="14"/>
        <v>0.1574971064814816</v>
      </c>
      <c r="T29" s="41">
        <f t="shared" si="8"/>
        <v>2.5793650793650806E-3</v>
      </c>
      <c r="V29" s="31">
        <f t="shared" si="16"/>
        <v>7.1999999999999993</v>
      </c>
      <c r="W29" s="32">
        <f t="shared" si="16"/>
        <v>12.349999999999998</v>
      </c>
      <c r="X29" s="32">
        <f t="shared" si="10"/>
        <v>4.8000000000000007</v>
      </c>
      <c r="Y29" s="32">
        <f t="shared" si="11"/>
        <v>1.0833333333333339</v>
      </c>
      <c r="Z29" s="32">
        <f t="shared" si="4"/>
        <v>13.016666666666666</v>
      </c>
      <c r="AA29" s="33">
        <f t="shared" si="12"/>
        <v>59.266598915989192</v>
      </c>
      <c r="AB29" s="34">
        <f t="shared" si="13"/>
        <v>767.09567901234607</v>
      </c>
      <c r="AC29" s="42">
        <f t="shared" si="15"/>
        <v>59.266598915989192</v>
      </c>
      <c r="AD29" s="35">
        <f t="shared" si="15"/>
        <v>767.09567901234607</v>
      </c>
    </row>
    <row r="30" spans="1:30" ht="19.5" thickTop="1" x14ac:dyDescent="0.3">
      <c r="L30" s="110" t="s">
        <v>23</v>
      </c>
      <c r="M30" s="107">
        <f>AVERAGE(M6:M29)</f>
        <v>177.36597222222281</v>
      </c>
      <c r="N30" s="65">
        <f>AVERAGE(N6:N29)</f>
        <v>14.174739583333343</v>
      </c>
      <c r="O30" s="65">
        <f t="shared" ref="O30:S30" si="17">AVERAGE(O6:O29)</f>
        <v>159.62937500000058</v>
      </c>
      <c r="P30" s="65">
        <f t="shared" si="17"/>
        <v>1125</v>
      </c>
      <c r="Q30" s="65">
        <f>AVERAGE(Q6:Q29)</f>
        <v>0.54844458548566288</v>
      </c>
      <c r="R30" s="65">
        <f t="shared" si="17"/>
        <v>0.15749710648148157</v>
      </c>
      <c r="S30" s="65">
        <f t="shared" si="17"/>
        <v>0.14119693070196271</v>
      </c>
      <c r="T30" s="66">
        <f>AVERAGE(T6:T29)</f>
        <v>1.3506765020630228E-3</v>
      </c>
      <c r="U30" s="101" t="s">
        <v>23</v>
      </c>
      <c r="V30" s="104">
        <f>AVERAGE(V6:V29)</f>
        <v>4.9125000000000005</v>
      </c>
      <c r="W30" s="65">
        <f>AVERAGE(W6:W29)</f>
        <v>8.8812499999999996</v>
      </c>
      <c r="X30" s="65">
        <f>AVERAGE(X6:X29)</f>
        <v>3.5229166666666676</v>
      </c>
      <c r="Y30" s="65">
        <f t="shared" ref="Y30:Z30" si="18">AVERAGE(Y6:Y29)</f>
        <v>0.50833333333333519</v>
      </c>
      <c r="Z30" s="65">
        <f t="shared" si="18"/>
        <v>12.441666666666668</v>
      </c>
      <c r="AA30" s="65">
        <f>AVERAGE(AA6:AA29)</f>
        <v>11.922786237361093</v>
      </c>
      <c r="AB30" s="65">
        <f t="shared" ref="AB30:AD30" si="19">AVERAGE(AB6:AB29)</f>
        <v>303.29475308642117</v>
      </c>
      <c r="AC30" s="65">
        <f t="shared" si="19"/>
        <v>15.841397877624047</v>
      </c>
      <c r="AD30" s="66">
        <f t="shared" si="19"/>
        <v>308.8618827160505</v>
      </c>
    </row>
    <row r="31" spans="1:30" x14ac:dyDescent="0.3">
      <c r="L31" s="111" t="s">
        <v>24</v>
      </c>
      <c r="M31" s="108">
        <f>MIN(M6:M29)</f>
        <v>11.630555555556752</v>
      </c>
      <c r="N31" s="29">
        <f>MIN(N6:N29)</f>
        <v>5.2337499999997021</v>
      </c>
      <c r="O31" s="29">
        <f>MIN(O6:O29)</f>
        <v>10.467500000001079</v>
      </c>
      <c r="P31" s="29">
        <f>MIN(P6:P29)</f>
        <v>90</v>
      </c>
      <c r="Q31" s="29">
        <f>MIN(Q6:Q29)</f>
        <v>0.16965847542413634</v>
      </c>
      <c r="R31" s="29">
        <f t="shared" ref="R31:T31" si="20">MIN(R6:R29)</f>
        <v>5.8152777777774466E-2</v>
      </c>
      <c r="S31" s="29">
        <f t="shared" si="20"/>
        <v>0.11630555555556756</v>
      </c>
      <c r="T31" s="68">
        <f t="shared" si="20"/>
        <v>3.0864197530867363E-4</v>
      </c>
      <c r="U31" s="102" t="s">
        <v>24</v>
      </c>
      <c r="V31" s="105">
        <f t="shared" ref="V31:AA31" si="21">MIN(V6:V29)</f>
        <v>0.5</v>
      </c>
      <c r="W31" s="29">
        <f t="shared" si="21"/>
        <v>0.44999999999999929</v>
      </c>
      <c r="X31" s="29">
        <f t="shared" si="21"/>
        <v>1.0500000000000007</v>
      </c>
      <c r="Y31" s="29">
        <f t="shared" si="21"/>
        <v>3.3333333333336768E-2</v>
      </c>
      <c r="Z31" s="29">
        <f t="shared" si="21"/>
        <v>11.966666666666669</v>
      </c>
      <c r="AA31" s="29">
        <f t="shared" si="21"/>
        <v>-17.499211977935211</v>
      </c>
      <c r="AB31" s="29">
        <f t="shared" ref="AB31:AC31" si="22">MIN(AB6:AB29)</f>
        <v>-99.487654320985001</v>
      </c>
      <c r="AC31" s="29">
        <f t="shared" si="22"/>
        <v>0</v>
      </c>
      <c r="AD31" s="68">
        <f>MIN(AD6:AD29)</f>
        <v>0</v>
      </c>
    </row>
    <row r="32" spans="1:30" ht="19.5" thickBot="1" x14ac:dyDescent="0.35">
      <c r="L32" s="112" t="s">
        <v>25</v>
      </c>
      <c r="M32" s="109">
        <f t="shared" ref="M32:T32" si="23">MAX(M6:M29)</f>
        <v>377.99305555555577</v>
      </c>
      <c r="N32" s="70">
        <f t="shared" si="23"/>
        <v>36.636249999999592</v>
      </c>
      <c r="O32" s="70">
        <f t="shared" si="23"/>
        <v>340.19375000000025</v>
      </c>
      <c r="P32" s="70">
        <f t="shared" si="23"/>
        <v>2160</v>
      </c>
      <c r="Q32" s="70">
        <f t="shared" si="23"/>
        <v>0.65978295998275227</v>
      </c>
      <c r="R32" s="70">
        <f t="shared" si="23"/>
        <v>0.40706944444443993</v>
      </c>
      <c r="S32" s="70">
        <f t="shared" si="23"/>
        <v>0.20353472222222924</v>
      </c>
      <c r="T32" s="71">
        <f t="shared" si="23"/>
        <v>2.5793650793650806E-3</v>
      </c>
      <c r="U32" s="103" t="s">
        <v>25</v>
      </c>
      <c r="V32" s="106">
        <f t="shared" ref="V32:AC32" si="24">MAX(V6:V29)</f>
        <v>7.1999999999999993</v>
      </c>
      <c r="W32" s="70">
        <f t="shared" si="24"/>
        <v>12.349999999999998</v>
      </c>
      <c r="X32" s="70">
        <f t="shared" si="24"/>
        <v>4.8000000000000007</v>
      </c>
      <c r="Y32" s="70">
        <f t="shared" si="24"/>
        <v>1.0833333333333339</v>
      </c>
      <c r="Z32" s="70">
        <f t="shared" si="24"/>
        <v>13.016666666666666</v>
      </c>
      <c r="AA32" s="70">
        <f t="shared" si="24"/>
        <v>59.266598915989192</v>
      </c>
      <c r="AB32" s="70">
        <f t="shared" si="24"/>
        <v>767.09567901234607</v>
      </c>
      <c r="AC32" s="70">
        <f t="shared" si="24"/>
        <v>59.266598915989192</v>
      </c>
      <c r="AD32" s="71">
        <f>MAX(AD6:AD29)</f>
        <v>767.09567901234607</v>
      </c>
    </row>
    <row r="33" ht="19.5" thickTop="1" x14ac:dyDescent="0.3"/>
  </sheetData>
  <mergeCells count="6">
    <mergeCell ref="V3:Z3"/>
    <mergeCell ref="A1:J1"/>
    <mergeCell ref="A2:J2"/>
    <mergeCell ref="A3:A4"/>
    <mergeCell ref="B3:C3"/>
    <mergeCell ref="D3:J3"/>
  </mergeCells>
  <printOptions horizontalCentered="1"/>
  <pageMargins left="0.75" right="0.75" top="1" bottom="1" header="0.5" footer="0.5"/>
  <pageSetup paperSize="9" fitToHeight="0" orientation="portrait" r:id="rId1"/>
  <headerFooter>
    <oddHeader>&amp;C&amp;"Times New Roman,Bold"&amp;14&amp;K000000d10l10x20v0,15V15лI600</oddHead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3"/>
  <sheetViews>
    <sheetView topLeftCell="L4" zoomScale="85" zoomScaleNormal="85" workbookViewId="0">
      <selection activeCell="M30" sqref="M30:S30"/>
    </sheetView>
  </sheetViews>
  <sheetFormatPr defaultColWidth="11.42578125" defaultRowHeight="18.75" x14ac:dyDescent="0.3"/>
  <cols>
    <col min="1" max="1" width="27.140625" style="45" customWidth="1"/>
    <col min="2" max="2" width="8.5703125" style="45" customWidth="1"/>
    <col min="3" max="3" width="9" style="45" customWidth="1"/>
    <col min="4" max="4" width="8.28515625" style="45" customWidth="1"/>
    <col min="5" max="5" width="7.5703125" style="45" customWidth="1"/>
    <col min="6" max="6" width="7.42578125" style="45" customWidth="1"/>
    <col min="7" max="10" width="7.28515625" style="45" customWidth="1"/>
    <col min="11" max="11" width="23.28515625" style="45" customWidth="1"/>
    <col min="12" max="12" width="9.5703125" style="45" customWidth="1"/>
    <col min="13" max="13" width="13.140625" style="45" customWidth="1"/>
    <col min="14" max="14" width="12.5703125" style="45" customWidth="1"/>
    <col min="15" max="15" width="11.42578125" style="45"/>
    <col min="16" max="16" width="16.140625" style="45" customWidth="1"/>
    <col min="17" max="17" width="10.5703125" style="45" customWidth="1"/>
    <col min="18" max="18" width="9.85546875" style="45" customWidth="1"/>
    <col min="19" max="19" width="11.140625" style="45" customWidth="1"/>
    <col min="20" max="20" width="11" style="45" customWidth="1"/>
    <col min="21" max="21" width="10.5703125" style="45" customWidth="1"/>
    <col min="22" max="22" width="9.42578125" style="45" customWidth="1"/>
    <col min="23" max="24" width="11.42578125" style="45"/>
    <col min="25" max="25" width="10.28515625" style="45" customWidth="1"/>
    <col min="26" max="26" width="14.7109375" style="45" customWidth="1"/>
    <col min="27" max="27" width="12.7109375" style="45" customWidth="1"/>
    <col min="28" max="28" width="10.42578125" style="45" customWidth="1"/>
    <col min="29" max="16384" width="11.42578125" style="45"/>
  </cols>
  <sheetData>
    <row r="1" spans="1:30" ht="23.25" customHeight="1" thickBot="1" x14ac:dyDescent="0.35">
      <c r="A1" s="115" t="s">
        <v>50</v>
      </c>
      <c r="B1" s="116"/>
      <c r="C1" s="116"/>
      <c r="D1" s="116"/>
      <c r="E1" s="116"/>
      <c r="F1" s="116"/>
      <c r="G1" s="116"/>
      <c r="H1" s="116"/>
      <c r="I1" s="116"/>
      <c r="J1" s="117"/>
      <c r="L1" s="1" t="s">
        <v>30</v>
      </c>
      <c r="M1" s="2">
        <f>T30</f>
        <v>1.0504475826341503E-3</v>
      </c>
      <c r="O1" s="3" t="s">
        <v>0</v>
      </c>
      <c r="P1" s="4">
        <v>0.2</v>
      </c>
      <c r="Z1" s="3" t="s">
        <v>1</v>
      </c>
      <c r="AA1" s="4">
        <v>8</v>
      </c>
    </row>
    <row r="2" spans="1:30" ht="31.5" customHeight="1" thickBot="1" x14ac:dyDescent="0.4">
      <c r="A2" s="118" t="s">
        <v>46</v>
      </c>
      <c r="B2" s="116"/>
      <c r="C2" s="116"/>
      <c r="D2" s="116"/>
      <c r="E2" s="116"/>
      <c r="F2" s="116"/>
      <c r="G2" s="116"/>
      <c r="H2" s="116"/>
      <c r="I2" s="116"/>
      <c r="J2" s="117"/>
      <c r="L2" s="5" t="s">
        <v>2</v>
      </c>
      <c r="M2" s="6">
        <v>700</v>
      </c>
      <c r="O2" s="7" t="s">
        <v>3</v>
      </c>
      <c r="P2" s="8">
        <v>15</v>
      </c>
      <c r="Z2" s="7" t="s">
        <v>4</v>
      </c>
      <c r="AA2" s="9">
        <v>0.45</v>
      </c>
    </row>
    <row r="3" spans="1:30" ht="23.25" customHeight="1" thickBot="1" x14ac:dyDescent="0.35">
      <c r="A3" s="115" t="s">
        <v>5</v>
      </c>
      <c r="B3" s="120" t="s">
        <v>6</v>
      </c>
      <c r="C3" s="121"/>
      <c r="D3" s="122" t="s">
        <v>7</v>
      </c>
      <c r="E3" s="123"/>
      <c r="F3" s="123"/>
      <c r="G3" s="123"/>
      <c r="H3" s="123"/>
      <c r="I3" s="123"/>
      <c r="J3" s="121"/>
      <c r="V3" s="124" t="s">
        <v>8</v>
      </c>
      <c r="W3" s="125"/>
      <c r="X3" s="125"/>
      <c r="Y3" s="125"/>
      <c r="Z3" s="125"/>
    </row>
    <row r="4" spans="1:30" ht="128.25" customHeight="1" thickBot="1" x14ac:dyDescent="0.35">
      <c r="A4" s="119"/>
      <c r="B4" s="10" t="s">
        <v>9</v>
      </c>
      <c r="C4" s="10" t="s">
        <v>10</v>
      </c>
      <c r="D4" s="55" t="s">
        <v>35</v>
      </c>
      <c r="E4" s="56" t="s">
        <v>36</v>
      </c>
      <c r="F4" s="57" t="s">
        <v>37</v>
      </c>
      <c r="G4" s="58" t="s">
        <v>38</v>
      </c>
      <c r="H4" s="59" t="s">
        <v>39</v>
      </c>
      <c r="I4" s="60" t="s">
        <v>40</v>
      </c>
      <c r="J4" s="61" t="s">
        <v>41</v>
      </c>
      <c r="L4" s="11" t="s">
        <v>11</v>
      </c>
      <c r="M4" s="12" t="s">
        <v>12</v>
      </c>
      <c r="N4" s="12" t="s">
        <v>28</v>
      </c>
      <c r="O4" s="12" t="s">
        <v>29</v>
      </c>
      <c r="P4" s="12" t="s">
        <v>13</v>
      </c>
      <c r="Q4" s="12" t="s">
        <v>14</v>
      </c>
      <c r="R4" s="12" t="s">
        <v>31</v>
      </c>
      <c r="S4" s="13" t="s">
        <v>15</v>
      </c>
      <c r="T4" s="14" t="s">
        <v>32</v>
      </c>
      <c r="U4" s="15"/>
      <c r="V4" s="37" t="s">
        <v>26</v>
      </c>
      <c r="W4" s="38" t="s">
        <v>16</v>
      </c>
      <c r="X4" s="38" t="s">
        <v>17</v>
      </c>
      <c r="Y4" s="38" t="s">
        <v>18</v>
      </c>
      <c r="Z4" s="38" t="s">
        <v>27</v>
      </c>
      <c r="AA4" s="38" t="s">
        <v>19</v>
      </c>
      <c r="AB4" s="38" t="s">
        <v>20</v>
      </c>
      <c r="AC4" s="38" t="s">
        <v>21</v>
      </c>
      <c r="AD4" s="39" t="s">
        <v>22</v>
      </c>
    </row>
    <row r="5" spans="1:30" x14ac:dyDescent="0.3">
      <c r="A5" s="46">
        <v>42341.652048611111</v>
      </c>
      <c r="B5" s="47">
        <v>0</v>
      </c>
      <c r="C5" s="47">
        <v>0</v>
      </c>
      <c r="D5" s="48">
        <v>12.1</v>
      </c>
      <c r="E5" s="49">
        <v>12.2</v>
      </c>
      <c r="F5" s="50">
        <v>11.25</v>
      </c>
      <c r="G5" s="51">
        <v>11.35</v>
      </c>
      <c r="H5" s="52">
        <v>11.35</v>
      </c>
      <c r="I5" s="53">
        <v>17.399999999999999</v>
      </c>
      <c r="J5" s="54">
        <v>17.350000000000001</v>
      </c>
      <c r="L5" s="16">
        <v>0</v>
      </c>
      <c r="M5" s="17">
        <f t="shared" ref="M5:M29" si="0">4187*T5*(E5-D5)/$P$1</f>
        <v>0</v>
      </c>
      <c r="N5" s="18">
        <f>4.187*$P$2*(Z5-Z5)/$P$1</f>
        <v>0</v>
      </c>
      <c r="O5" s="17">
        <f t="shared" ref="O5:O29" si="1">4.187*$P$2*(Z5-$Z$5)/$P$1</f>
        <v>0</v>
      </c>
      <c r="P5" s="17">
        <f t="shared" ref="P5:P29" si="2">$M$2*B5/1000</f>
        <v>0</v>
      </c>
      <c r="Q5" s="18">
        <f t="shared" ref="Q5:Q29" si="3">4187*$M$1*(E5-D5)/($P$1*$M$2)</f>
        <v>3.1415885917779793E-3</v>
      </c>
      <c r="R5" s="19">
        <v>0</v>
      </c>
      <c r="S5" s="19">
        <v>0</v>
      </c>
      <c r="T5" s="20">
        <f>O5/(300*4.187*$P$2*(E5-D5))</f>
        <v>0</v>
      </c>
      <c r="U5" s="21"/>
      <c r="V5" s="22">
        <f>D5-D5</f>
        <v>0</v>
      </c>
      <c r="W5" s="23">
        <f>E5-E5</f>
        <v>0</v>
      </c>
      <c r="X5" s="23">
        <f>I5-I5</f>
        <v>0</v>
      </c>
      <c r="Y5" s="23">
        <f>Z5-Z5</f>
        <v>0</v>
      </c>
      <c r="Z5" s="23">
        <f t="shared" ref="Z5:Z29" si="4">(F5+G5+H5)/3</f>
        <v>11.316666666666668</v>
      </c>
      <c r="AA5" s="24">
        <f>($M$2*$AA$2-M5)/(D5-I5)</f>
        <v>-59.433962264150956</v>
      </c>
      <c r="AB5" s="25">
        <f>($AA$1*(D5-I5)+M5)/$AA$2</f>
        <v>-94.2222222222222</v>
      </c>
      <c r="AC5" s="40">
        <f t="shared" ref="AC5:AD20" si="5">IF(AA5&gt;0,AA5,0)</f>
        <v>0</v>
      </c>
      <c r="AD5" s="26">
        <f t="shared" si="5"/>
        <v>0</v>
      </c>
    </row>
    <row r="6" spans="1:30" x14ac:dyDescent="0.3">
      <c r="A6" s="46">
        <v>42341.65552083333</v>
      </c>
      <c r="B6" s="47">
        <v>300</v>
      </c>
      <c r="C6" s="47">
        <v>5</v>
      </c>
      <c r="D6" s="48">
        <v>12.7</v>
      </c>
      <c r="E6" s="49">
        <v>12.6</v>
      </c>
      <c r="F6" s="50">
        <v>11.25</v>
      </c>
      <c r="G6" s="51">
        <v>11.4</v>
      </c>
      <c r="H6" s="52">
        <v>11.4</v>
      </c>
      <c r="I6" s="53">
        <v>18.350000000000001</v>
      </c>
      <c r="J6" s="54">
        <v>18.3</v>
      </c>
      <c r="L6" s="27">
        <v>5</v>
      </c>
      <c r="M6" s="28">
        <f t="shared" si="0"/>
        <v>11.63055555555489</v>
      </c>
      <c r="N6" s="29">
        <f t="shared" ref="N6:N29" si="6">4.187*$P$2*(Z6-Z5)/$P$1</f>
        <v>10.467499999999404</v>
      </c>
      <c r="O6" s="28">
        <f t="shared" si="1"/>
        <v>10.467499999999404</v>
      </c>
      <c r="P6" s="28">
        <f t="shared" si="2"/>
        <v>210</v>
      </c>
      <c r="Q6" s="29">
        <f t="shared" si="3"/>
        <v>-3.1415885917779793E-3</v>
      </c>
      <c r="R6" s="29">
        <f t="shared" ref="R6:R29" si="7">1000*N6/((B6-B5)*$M$2)</f>
        <v>4.9845238095235257E-2</v>
      </c>
      <c r="S6" s="29">
        <f>O6/P6</f>
        <v>4.9845238095235257E-2</v>
      </c>
      <c r="T6" s="41">
        <f t="shared" ref="T6:T29" si="8">O6/(300*4.187*$P$2*(E6-D6))</f>
        <v>-5.5555555555552583E-3</v>
      </c>
      <c r="U6" s="30"/>
      <c r="V6" s="31">
        <f t="shared" ref="V6:W21" si="9">V5+(D6-D5)</f>
        <v>0.59999999999999964</v>
      </c>
      <c r="W6" s="32">
        <f t="shared" si="9"/>
        <v>0.40000000000000036</v>
      </c>
      <c r="X6" s="32">
        <f t="shared" ref="X6:X29" si="10">X5+(I6-I5)</f>
        <v>0.95000000000000284</v>
      </c>
      <c r="Y6" s="32">
        <f t="shared" ref="Y6:Y29" si="11">Y5+(Z6-Z5)</f>
        <v>3.3333333333331439E-2</v>
      </c>
      <c r="Z6" s="32">
        <f t="shared" si="4"/>
        <v>11.35</v>
      </c>
      <c r="AA6" s="33">
        <f t="shared" ref="AA6:AA29" si="12">($M$2*$AA$2-M6)/(D6-I6)</f>
        <v>-53.693706981317696</v>
      </c>
      <c r="AB6" s="34">
        <f t="shared" ref="AB6:AB29" si="13">($AA$1*(D6-I6)+M6)/$AA$2</f>
        <v>-74.598765432100279</v>
      </c>
      <c r="AC6" s="42">
        <f t="shared" si="5"/>
        <v>0</v>
      </c>
      <c r="AD6" s="35">
        <f t="shared" si="5"/>
        <v>0</v>
      </c>
    </row>
    <row r="7" spans="1:30" x14ac:dyDescent="0.3">
      <c r="A7" s="46">
        <v>42341.658993055556</v>
      </c>
      <c r="B7" s="47">
        <v>600</v>
      </c>
      <c r="C7" s="47">
        <v>10</v>
      </c>
      <c r="D7" s="48">
        <v>13.45</v>
      </c>
      <c r="E7" s="49">
        <v>13.25</v>
      </c>
      <c r="F7" s="50">
        <v>11.25</v>
      </c>
      <c r="G7" s="51">
        <v>11.4</v>
      </c>
      <c r="H7" s="52">
        <v>11.45</v>
      </c>
      <c r="I7" s="53">
        <v>18.45</v>
      </c>
      <c r="J7" s="54">
        <v>18.45</v>
      </c>
      <c r="L7" s="27">
        <v>10</v>
      </c>
      <c r="M7" s="28">
        <f t="shared" si="0"/>
        <v>17.445833333332335</v>
      </c>
      <c r="N7" s="29">
        <f t="shared" si="6"/>
        <v>5.2337499999997021</v>
      </c>
      <c r="O7" s="28">
        <f t="shared" si="1"/>
        <v>15.701249999999108</v>
      </c>
      <c r="P7" s="28">
        <f t="shared" si="2"/>
        <v>420</v>
      </c>
      <c r="Q7" s="29">
        <f t="shared" si="3"/>
        <v>-6.2831771835559587E-3</v>
      </c>
      <c r="R7" s="29">
        <f t="shared" si="7"/>
        <v>2.4922619047617629E-2</v>
      </c>
      <c r="S7" s="29">
        <f t="shared" ref="S7:S29" si="14">O7/P7</f>
        <v>3.7383928571426445E-2</v>
      </c>
      <c r="T7" s="41">
        <f t="shared" si="8"/>
        <v>-4.1666666666664437E-3</v>
      </c>
      <c r="U7" s="30"/>
      <c r="V7" s="31">
        <f t="shared" si="9"/>
        <v>1.3499999999999996</v>
      </c>
      <c r="W7" s="32">
        <f t="shared" si="9"/>
        <v>1.0500000000000007</v>
      </c>
      <c r="X7" s="32">
        <f t="shared" si="10"/>
        <v>1.0500000000000007</v>
      </c>
      <c r="Y7" s="32">
        <f t="shared" si="11"/>
        <v>4.9999999999997158E-2</v>
      </c>
      <c r="Z7" s="32">
        <f t="shared" si="4"/>
        <v>11.366666666666665</v>
      </c>
      <c r="AA7" s="33">
        <f t="shared" si="12"/>
        <v>-59.51083333333353</v>
      </c>
      <c r="AB7" s="34">
        <f t="shared" si="13"/>
        <v>-50.120370370372591</v>
      </c>
      <c r="AC7" s="42">
        <f t="shared" si="5"/>
        <v>0</v>
      </c>
      <c r="AD7" s="35">
        <f>IF(AB7&gt;0,AB7,0)</f>
        <v>0</v>
      </c>
    </row>
    <row r="8" spans="1:30" x14ac:dyDescent="0.3">
      <c r="A8" s="46">
        <v>42341.662465277783</v>
      </c>
      <c r="B8" s="47">
        <v>900</v>
      </c>
      <c r="C8" s="47">
        <v>15</v>
      </c>
      <c r="D8" s="48">
        <v>14.15</v>
      </c>
      <c r="E8" s="49">
        <v>16.2</v>
      </c>
      <c r="F8" s="50">
        <v>11.25</v>
      </c>
      <c r="G8" s="51">
        <v>11.45</v>
      </c>
      <c r="H8" s="52">
        <v>11.45</v>
      </c>
      <c r="I8" s="53">
        <v>18.7</v>
      </c>
      <c r="J8" s="54">
        <v>18.649999999999999</v>
      </c>
      <c r="L8" s="27">
        <v>15</v>
      </c>
      <c r="M8" s="28">
        <f t="shared" si="0"/>
        <v>23.261111111110402</v>
      </c>
      <c r="N8" s="29">
        <f t="shared" si="6"/>
        <v>5.2337500000002608</v>
      </c>
      <c r="O8" s="28">
        <f t="shared" si="1"/>
        <v>20.93499999999937</v>
      </c>
      <c r="P8" s="28">
        <f t="shared" si="2"/>
        <v>630</v>
      </c>
      <c r="Q8" s="29">
        <f t="shared" si="3"/>
        <v>6.4402566131448777E-2</v>
      </c>
      <c r="R8" s="29">
        <f t="shared" si="7"/>
        <v>2.492261904762029E-2</v>
      </c>
      <c r="S8" s="29">
        <f t="shared" si="14"/>
        <v>3.3230158730157729E-2</v>
      </c>
      <c r="T8" s="41">
        <f t="shared" si="8"/>
        <v>5.4200542005418439E-4</v>
      </c>
      <c r="U8" s="30"/>
      <c r="V8" s="31">
        <f t="shared" si="9"/>
        <v>2.0500000000000007</v>
      </c>
      <c r="W8" s="32">
        <f t="shared" si="9"/>
        <v>4</v>
      </c>
      <c r="X8" s="32">
        <f t="shared" si="10"/>
        <v>1.3000000000000007</v>
      </c>
      <c r="Y8" s="32">
        <f t="shared" si="11"/>
        <v>6.6666666666664653E-2</v>
      </c>
      <c r="Z8" s="32">
        <f t="shared" si="4"/>
        <v>11.383333333333333</v>
      </c>
      <c r="AA8" s="33">
        <f t="shared" si="12"/>
        <v>-64.118437118437299</v>
      </c>
      <c r="AB8" s="34">
        <f t="shared" si="13"/>
        <v>-29.197530864199088</v>
      </c>
      <c r="AC8" s="42">
        <f t="shared" si="5"/>
        <v>0</v>
      </c>
      <c r="AD8" s="35">
        <f t="shared" si="5"/>
        <v>0</v>
      </c>
    </row>
    <row r="9" spans="1:30" x14ac:dyDescent="0.3">
      <c r="A9" s="46">
        <v>42341.665937500002</v>
      </c>
      <c r="B9" s="47">
        <v>1200</v>
      </c>
      <c r="C9" s="47">
        <v>20</v>
      </c>
      <c r="D9" s="48">
        <v>14.65</v>
      </c>
      <c r="E9" s="49">
        <v>19.2</v>
      </c>
      <c r="F9" s="50">
        <v>11.3</v>
      </c>
      <c r="G9" s="51">
        <v>11.5</v>
      </c>
      <c r="H9" s="52">
        <v>11.5</v>
      </c>
      <c r="I9" s="53">
        <v>19.3</v>
      </c>
      <c r="J9" s="54">
        <v>19.25</v>
      </c>
      <c r="L9" s="27">
        <v>20</v>
      </c>
      <c r="M9" s="28">
        <f t="shared" si="0"/>
        <v>40.706944444443366</v>
      </c>
      <c r="N9" s="29">
        <f t="shared" si="6"/>
        <v>15.701249999999666</v>
      </c>
      <c r="O9" s="28">
        <f t="shared" si="1"/>
        <v>36.636249999999038</v>
      </c>
      <c r="P9" s="28">
        <f t="shared" si="2"/>
        <v>840</v>
      </c>
      <c r="Q9" s="29">
        <f t="shared" si="3"/>
        <v>0.14294228092589856</v>
      </c>
      <c r="R9" s="29">
        <f t="shared" si="7"/>
        <v>7.4767857142855554E-2</v>
      </c>
      <c r="S9" s="29">
        <f t="shared" si="14"/>
        <v>4.3614583333332187E-2</v>
      </c>
      <c r="T9" s="41">
        <f t="shared" si="8"/>
        <v>4.2735042735041613E-4</v>
      </c>
      <c r="U9" s="30"/>
      <c r="V9" s="31">
        <f t="shared" si="9"/>
        <v>2.5500000000000007</v>
      </c>
      <c r="W9" s="32">
        <f t="shared" si="9"/>
        <v>7</v>
      </c>
      <c r="X9" s="32">
        <f t="shared" si="10"/>
        <v>1.9000000000000021</v>
      </c>
      <c r="Y9" s="32">
        <f t="shared" si="11"/>
        <v>0.11666666666666359</v>
      </c>
      <c r="Z9" s="32">
        <f t="shared" si="4"/>
        <v>11.433333333333332</v>
      </c>
      <c r="AA9" s="33">
        <f t="shared" si="12"/>
        <v>-58.987753882915399</v>
      </c>
      <c r="AB9" s="34">
        <f t="shared" si="13"/>
        <v>7.7932098765408062</v>
      </c>
      <c r="AC9" s="42">
        <f t="shared" si="5"/>
        <v>0</v>
      </c>
      <c r="AD9" s="35">
        <f t="shared" si="5"/>
        <v>7.7932098765408062</v>
      </c>
    </row>
    <row r="10" spans="1:30" x14ac:dyDescent="0.3">
      <c r="A10" s="46">
        <v>42341.669409722221</v>
      </c>
      <c r="B10" s="47">
        <v>1500</v>
      </c>
      <c r="C10" s="47">
        <v>25</v>
      </c>
      <c r="D10" s="48">
        <v>15.25</v>
      </c>
      <c r="E10" s="49">
        <v>20.65</v>
      </c>
      <c r="F10" s="50">
        <v>11.3</v>
      </c>
      <c r="G10" s="51">
        <v>11.5</v>
      </c>
      <c r="H10" s="52">
        <v>11.5</v>
      </c>
      <c r="I10" s="53">
        <v>19.350000000000001</v>
      </c>
      <c r="J10" s="54">
        <v>19.3</v>
      </c>
      <c r="L10" s="27">
        <v>25</v>
      </c>
      <c r="M10" s="28">
        <f t="shared" si="0"/>
        <v>40.706944444443366</v>
      </c>
      <c r="N10" s="29">
        <f t="shared" si="6"/>
        <v>0</v>
      </c>
      <c r="O10" s="28">
        <f t="shared" si="1"/>
        <v>36.636249999999038</v>
      </c>
      <c r="P10" s="28">
        <f t="shared" si="2"/>
        <v>1050</v>
      </c>
      <c r="Q10" s="29">
        <f t="shared" si="3"/>
        <v>0.16964578395601143</v>
      </c>
      <c r="R10" s="29">
        <f t="shared" si="7"/>
        <v>0</v>
      </c>
      <c r="S10" s="29">
        <f t="shared" si="14"/>
        <v>3.4891666666665752E-2</v>
      </c>
      <c r="T10" s="41">
        <f t="shared" si="8"/>
        <v>3.6008230452673956E-4</v>
      </c>
      <c r="U10" s="30"/>
      <c r="V10" s="31">
        <f t="shared" si="9"/>
        <v>3.1500000000000004</v>
      </c>
      <c r="W10" s="32">
        <f t="shared" si="9"/>
        <v>8.4499999999999993</v>
      </c>
      <c r="X10" s="32">
        <f t="shared" si="10"/>
        <v>1.9500000000000028</v>
      </c>
      <c r="Y10" s="32">
        <f t="shared" si="11"/>
        <v>0.11666666666666359</v>
      </c>
      <c r="Z10" s="32">
        <f t="shared" si="4"/>
        <v>11.433333333333332</v>
      </c>
      <c r="AA10" s="33">
        <f t="shared" si="12"/>
        <v>-66.900745257452812</v>
      </c>
      <c r="AB10" s="34">
        <f t="shared" si="13"/>
        <v>17.570987654318564</v>
      </c>
      <c r="AC10" s="42">
        <f t="shared" si="5"/>
        <v>0</v>
      </c>
      <c r="AD10" s="35">
        <f t="shared" si="5"/>
        <v>17.570987654318564</v>
      </c>
    </row>
    <row r="11" spans="1:30" x14ac:dyDescent="0.3">
      <c r="A11" s="46">
        <v>42341.672881944447</v>
      </c>
      <c r="B11" s="47">
        <v>1800</v>
      </c>
      <c r="C11" s="47">
        <v>30</v>
      </c>
      <c r="D11" s="48">
        <v>15.65</v>
      </c>
      <c r="E11" s="49">
        <v>22.05</v>
      </c>
      <c r="F11" s="50">
        <v>11.3</v>
      </c>
      <c r="G11" s="51">
        <v>11.55</v>
      </c>
      <c r="H11" s="52">
        <v>11.55</v>
      </c>
      <c r="I11" s="53">
        <v>19.55</v>
      </c>
      <c r="J11" s="54">
        <v>19.5</v>
      </c>
      <c r="L11" s="27">
        <v>30</v>
      </c>
      <c r="M11" s="28">
        <f t="shared" si="0"/>
        <v>52.337500000000112</v>
      </c>
      <c r="N11" s="29">
        <f t="shared" si="6"/>
        <v>10.467500000001079</v>
      </c>
      <c r="O11" s="28">
        <f t="shared" si="1"/>
        <v>47.103750000000112</v>
      </c>
      <c r="P11" s="28">
        <f t="shared" si="2"/>
        <v>1260</v>
      </c>
      <c r="Q11" s="29">
        <f t="shared" si="3"/>
        <v>0.2010616698737914</v>
      </c>
      <c r="R11" s="29">
        <f t="shared" si="7"/>
        <v>4.984523809524323E-2</v>
      </c>
      <c r="S11" s="29">
        <f t="shared" si="14"/>
        <v>3.7383928571428658E-2</v>
      </c>
      <c r="T11" s="41">
        <f t="shared" si="8"/>
        <v>3.9062500000000083E-4</v>
      </c>
      <c r="U11" s="30"/>
      <c r="V11" s="31">
        <f t="shared" si="9"/>
        <v>3.5500000000000007</v>
      </c>
      <c r="W11" s="32">
        <f t="shared" si="9"/>
        <v>9.8500000000000014</v>
      </c>
      <c r="X11" s="32">
        <f t="shared" si="10"/>
        <v>2.1500000000000021</v>
      </c>
      <c r="Y11" s="32">
        <f t="shared" si="11"/>
        <v>0.15000000000000036</v>
      </c>
      <c r="Z11" s="32">
        <f t="shared" si="4"/>
        <v>11.466666666666669</v>
      </c>
      <c r="AA11" s="33">
        <f t="shared" si="12"/>
        <v>-67.34935897435895</v>
      </c>
      <c r="AB11" s="34">
        <f t="shared" si="13"/>
        <v>46.972222222222463</v>
      </c>
      <c r="AC11" s="42">
        <f t="shared" si="5"/>
        <v>0</v>
      </c>
      <c r="AD11" s="35">
        <f t="shared" si="5"/>
        <v>46.972222222222463</v>
      </c>
    </row>
    <row r="12" spans="1:30" x14ac:dyDescent="0.3">
      <c r="A12" s="46">
        <v>42341.676354166673</v>
      </c>
      <c r="B12" s="47">
        <v>2100</v>
      </c>
      <c r="C12" s="47">
        <v>35</v>
      </c>
      <c r="D12" s="48">
        <v>16.149999999999999</v>
      </c>
      <c r="E12" s="49">
        <v>23.2</v>
      </c>
      <c r="F12" s="50">
        <v>11.3</v>
      </c>
      <c r="G12" s="51">
        <v>11.55</v>
      </c>
      <c r="H12" s="52">
        <v>11.6</v>
      </c>
      <c r="I12" s="53">
        <v>19.600000000000001</v>
      </c>
      <c r="J12" s="54">
        <v>19.55</v>
      </c>
      <c r="L12" s="27">
        <v>35</v>
      </c>
      <c r="M12" s="28">
        <f t="shared" si="0"/>
        <v>58.152777777777558</v>
      </c>
      <c r="N12" s="29">
        <f t="shared" si="6"/>
        <v>5.2337499999997021</v>
      </c>
      <c r="O12" s="28">
        <f t="shared" si="1"/>
        <v>52.337499999999814</v>
      </c>
      <c r="P12" s="28">
        <f t="shared" si="2"/>
        <v>1470</v>
      </c>
      <c r="Q12" s="29">
        <f t="shared" si="3"/>
        <v>0.22148199572034835</v>
      </c>
      <c r="R12" s="29">
        <f t="shared" si="7"/>
        <v>2.4922619047617629E-2</v>
      </c>
      <c r="S12" s="29">
        <f t="shared" si="14"/>
        <v>3.5603741496598514E-2</v>
      </c>
      <c r="T12" s="41">
        <f t="shared" si="8"/>
        <v>3.940110323089031E-4</v>
      </c>
      <c r="U12" s="30"/>
      <c r="V12" s="31">
        <f t="shared" si="9"/>
        <v>4.0499999999999989</v>
      </c>
      <c r="W12" s="32">
        <f t="shared" si="9"/>
        <v>11</v>
      </c>
      <c r="X12" s="32">
        <f t="shared" si="10"/>
        <v>2.2000000000000028</v>
      </c>
      <c r="Y12" s="32">
        <f t="shared" si="11"/>
        <v>0.16666666666666607</v>
      </c>
      <c r="Z12" s="32">
        <f t="shared" si="4"/>
        <v>11.483333333333334</v>
      </c>
      <c r="AA12" s="33">
        <f t="shared" si="12"/>
        <v>-74.448470209339774</v>
      </c>
      <c r="AB12" s="34">
        <f t="shared" si="13"/>
        <v>67.895061728394523</v>
      </c>
      <c r="AC12" s="42">
        <f t="shared" si="5"/>
        <v>0</v>
      </c>
      <c r="AD12" s="35">
        <f t="shared" si="5"/>
        <v>67.895061728394523</v>
      </c>
    </row>
    <row r="13" spans="1:30" x14ac:dyDescent="0.3">
      <c r="A13" s="46">
        <v>42341.679826388892</v>
      </c>
      <c r="B13" s="47">
        <v>2400</v>
      </c>
      <c r="C13" s="47">
        <v>40</v>
      </c>
      <c r="D13" s="48">
        <v>16.399999999999999</v>
      </c>
      <c r="E13" s="49">
        <v>24.3</v>
      </c>
      <c r="F13" s="50">
        <v>11.3</v>
      </c>
      <c r="G13" s="51">
        <v>11.55</v>
      </c>
      <c r="H13" s="52">
        <v>11.65</v>
      </c>
      <c r="I13" s="53">
        <v>19.600000000000001</v>
      </c>
      <c r="J13" s="54">
        <v>19.600000000000001</v>
      </c>
      <c r="L13" s="27">
        <v>40</v>
      </c>
      <c r="M13" s="28">
        <f t="shared" si="0"/>
        <v>63.968055555555011</v>
      </c>
      <c r="N13" s="29">
        <f t="shared" si="6"/>
        <v>5.2337499999997021</v>
      </c>
      <c r="O13" s="28">
        <f t="shared" si="1"/>
        <v>57.571249999999523</v>
      </c>
      <c r="P13" s="28">
        <f t="shared" si="2"/>
        <v>1680</v>
      </c>
      <c r="Q13" s="29">
        <f t="shared" si="3"/>
        <v>0.24818549875046131</v>
      </c>
      <c r="R13" s="29">
        <f t="shared" si="7"/>
        <v>2.4922619047617629E-2</v>
      </c>
      <c r="S13" s="29">
        <f t="shared" si="14"/>
        <v>3.4268601190475909E-2</v>
      </c>
      <c r="T13" s="41">
        <f t="shared" si="8"/>
        <v>3.8677918424753532E-4</v>
      </c>
      <c r="U13" s="30"/>
      <c r="V13" s="31">
        <f t="shared" si="9"/>
        <v>4.2999999999999989</v>
      </c>
      <c r="W13" s="32">
        <f t="shared" si="9"/>
        <v>12.100000000000001</v>
      </c>
      <c r="X13" s="32">
        <f t="shared" si="10"/>
        <v>2.2000000000000028</v>
      </c>
      <c r="Y13" s="32">
        <f t="shared" si="11"/>
        <v>0.18333333333333179</v>
      </c>
      <c r="Z13" s="32">
        <f t="shared" si="4"/>
        <v>11.5</v>
      </c>
      <c r="AA13" s="33">
        <f t="shared" si="12"/>
        <v>-78.447482638888999</v>
      </c>
      <c r="AB13" s="34">
        <f t="shared" si="13"/>
        <v>85.262345679011091</v>
      </c>
      <c r="AC13" s="42">
        <f t="shared" si="5"/>
        <v>0</v>
      </c>
      <c r="AD13" s="35">
        <f t="shared" si="5"/>
        <v>85.262345679011091</v>
      </c>
    </row>
    <row r="14" spans="1:30" x14ac:dyDescent="0.3">
      <c r="A14" s="46">
        <v>42341.683298611111</v>
      </c>
      <c r="B14" s="47">
        <v>2700</v>
      </c>
      <c r="C14" s="47">
        <v>45</v>
      </c>
      <c r="D14" s="48">
        <v>16.649999999999999</v>
      </c>
      <c r="E14" s="49">
        <v>25.25</v>
      </c>
      <c r="F14" s="50">
        <v>11.35</v>
      </c>
      <c r="G14" s="51">
        <v>11.6</v>
      </c>
      <c r="H14" s="52">
        <v>11.7</v>
      </c>
      <c r="I14" s="53">
        <v>19.7</v>
      </c>
      <c r="J14" s="54">
        <v>19.649999999999999</v>
      </c>
      <c r="L14" s="27">
        <v>45</v>
      </c>
      <c r="M14" s="28">
        <f t="shared" si="0"/>
        <v>81.413888888887953</v>
      </c>
      <c r="N14" s="29">
        <f t="shared" si="6"/>
        <v>15.701249999999666</v>
      </c>
      <c r="O14" s="28">
        <f t="shared" si="1"/>
        <v>73.272499999999184</v>
      </c>
      <c r="P14" s="28">
        <f t="shared" si="2"/>
        <v>1890</v>
      </c>
      <c r="Q14" s="29">
        <f t="shared" si="3"/>
        <v>0.27017661889290723</v>
      </c>
      <c r="R14" s="29">
        <f t="shared" si="7"/>
        <v>7.4767857142855554E-2</v>
      </c>
      <c r="S14" s="29">
        <f t="shared" si="14"/>
        <v>3.8768518518518084E-2</v>
      </c>
      <c r="T14" s="41">
        <f t="shared" si="8"/>
        <v>4.5219638242893539E-4</v>
      </c>
      <c r="U14" s="30"/>
      <c r="V14" s="31">
        <f t="shared" si="9"/>
        <v>4.5499999999999989</v>
      </c>
      <c r="W14" s="32">
        <f t="shared" si="9"/>
        <v>13.05</v>
      </c>
      <c r="X14" s="32">
        <f t="shared" si="10"/>
        <v>2.3000000000000007</v>
      </c>
      <c r="Y14" s="32">
        <f t="shared" si="11"/>
        <v>0.23333333333333073</v>
      </c>
      <c r="Z14" s="32">
        <f t="shared" si="4"/>
        <v>11.549999999999999</v>
      </c>
      <c r="AA14" s="33">
        <f t="shared" si="12"/>
        <v>-76.585610200364584</v>
      </c>
      <c r="AB14" s="34">
        <f t="shared" si="13"/>
        <v>126.69753086419544</v>
      </c>
      <c r="AC14" s="42">
        <f t="shared" si="5"/>
        <v>0</v>
      </c>
      <c r="AD14" s="35">
        <f t="shared" si="5"/>
        <v>126.69753086419544</v>
      </c>
    </row>
    <row r="15" spans="1:30" x14ac:dyDescent="0.3">
      <c r="A15" s="46">
        <v>42341.68677083333</v>
      </c>
      <c r="B15" s="47">
        <v>3000</v>
      </c>
      <c r="C15" s="47">
        <v>50</v>
      </c>
      <c r="D15" s="48">
        <v>17.05</v>
      </c>
      <c r="E15" s="49">
        <v>26.1</v>
      </c>
      <c r="F15" s="50">
        <v>11.35</v>
      </c>
      <c r="G15" s="51">
        <v>11.65</v>
      </c>
      <c r="H15" s="52">
        <v>11.7</v>
      </c>
      <c r="I15" s="53">
        <v>19.7</v>
      </c>
      <c r="J15" s="54">
        <v>19.649999999999999</v>
      </c>
      <c r="L15" s="27">
        <v>50</v>
      </c>
      <c r="M15" s="28">
        <f t="shared" si="0"/>
        <v>87.229166666666657</v>
      </c>
      <c r="N15" s="29">
        <f t="shared" si="6"/>
        <v>5.2337500000008186</v>
      </c>
      <c r="O15" s="28">
        <f t="shared" si="1"/>
        <v>78.506250000000009</v>
      </c>
      <c r="P15" s="28">
        <f t="shared" si="2"/>
        <v>2100</v>
      </c>
      <c r="Q15" s="29">
        <f t="shared" si="3"/>
        <v>0.28431376755590815</v>
      </c>
      <c r="R15" s="29">
        <f t="shared" si="7"/>
        <v>2.4922619047622944E-2</v>
      </c>
      <c r="S15" s="29">
        <f t="shared" si="14"/>
        <v>3.7383928571428575E-2</v>
      </c>
      <c r="T15" s="41">
        <f t="shared" si="8"/>
        <v>4.6040515653775319E-4</v>
      </c>
      <c r="U15" s="30"/>
      <c r="V15" s="31">
        <f t="shared" si="9"/>
        <v>4.9500000000000011</v>
      </c>
      <c r="W15" s="32">
        <f t="shared" si="9"/>
        <v>13.900000000000002</v>
      </c>
      <c r="X15" s="32">
        <f t="shared" si="10"/>
        <v>2.3000000000000007</v>
      </c>
      <c r="Y15" s="32">
        <f t="shared" si="11"/>
        <v>0.25</v>
      </c>
      <c r="Z15" s="32">
        <f t="shared" si="4"/>
        <v>11.566666666666668</v>
      </c>
      <c r="AA15" s="33">
        <f t="shared" si="12"/>
        <v>-85.95125786163527</v>
      </c>
      <c r="AB15" s="34">
        <f t="shared" si="13"/>
        <v>146.7314814814815</v>
      </c>
      <c r="AC15" s="42">
        <f t="shared" si="5"/>
        <v>0</v>
      </c>
      <c r="AD15" s="35">
        <f t="shared" si="5"/>
        <v>146.7314814814815</v>
      </c>
    </row>
    <row r="16" spans="1:30" x14ac:dyDescent="0.3">
      <c r="A16" s="46">
        <v>42341.690243055556</v>
      </c>
      <c r="B16" s="47">
        <v>3300</v>
      </c>
      <c r="C16" s="47">
        <v>55</v>
      </c>
      <c r="D16" s="48">
        <v>17.25</v>
      </c>
      <c r="E16" s="49">
        <v>26.45</v>
      </c>
      <c r="F16" s="50">
        <v>11.35</v>
      </c>
      <c r="G16" s="51">
        <v>11.7</v>
      </c>
      <c r="H16" s="52">
        <v>11.75</v>
      </c>
      <c r="I16" s="53">
        <v>20</v>
      </c>
      <c r="J16" s="54">
        <v>19.75</v>
      </c>
      <c r="L16" s="27">
        <v>55</v>
      </c>
      <c r="M16" s="28">
        <f t="shared" si="0"/>
        <v>98.859722222221549</v>
      </c>
      <c r="N16" s="29">
        <f t="shared" si="6"/>
        <v>10.467499999999404</v>
      </c>
      <c r="O16" s="28">
        <f t="shared" si="1"/>
        <v>88.973749999999413</v>
      </c>
      <c r="P16" s="28">
        <f t="shared" si="2"/>
        <v>2310</v>
      </c>
      <c r="Q16" s="29">
        <f t="shared" si="3"/>
        <v>0.2890261504435751</v>
      </c>
      <c r="R16" s="29">
        <f t="shared" si="7"/>
        <v>4.9845238095235257E-2</v>
      </c>
      <c r="S16" s="29">
        <f t="shared" si="14"/>
        <v>3.8516774891774637E-2</v>
      </c>
      <c r="T16" s="41">
        <f t="shared" si="8"/>
        <v>5.1328502415458593E-4</v>
      </c>
      <c r="U16" s="30"/>
      <c r="V16" s="31">
        <f t="shared" si="9"/>
        <v>5.15</v>
      </c>
      <c r="W16" s="32">
        <f t="shared" si="9"/>
        <v>14.25</v>
      </c>
      <c r="X16" s="32">
        <f t="shared" si="10"/>
        <v>2.6000000000000014</v>
      </c>
      <c r="Y16" s="32">
        <f t="shared" si="11"/>
        <v>0.28333333333333144</v>
      </c>
      <c r="Z16" s="32">
        <f t="shared" si="4"/>
        <v>11.6</v>
      </c>
      <c r="AA16" s="33">
        <f t="shared" si="12"/>
        <v>-78.596464646464895</v>
      </c>
      <c r="AB16" s="34">
        <f t="shared" si="13"/>
        <v>170.79938271604789</v>
      </c>
      <c r="AC16" s="42">
        <f t="shared" si="5"/>
        <v>0</v>
      </c>
      <c r="AD16" s="35">
        <f t="shared" si="5"/>
        <v>170.79938271604789</v>
      </c>
    </row>
    <row r="17" spans="1:30" x14ac:dyDescent="0.3">
      <c r="A17" s="46">
        <v>42341.693715277783</v>
      </c>
      <c r="B17" s="47">
        <v>3600</v>
      </c>
      <c r="C17" s="47">
        <v>60</v>
      </c>
      <c r="D17" s="48">
        <v>17.45</v>
      </c>
      <c r="E17" s="49">
        <v>25.7</v>
      </c>
      <c r="F17" s="50">
        <v>11.4</v>
      </c>
      <c r="G17" s="51">
        <v>11.7</v>
      </c>
      <c r="H17" s="52">
        <v>12.05</v>
      </c>
      <c r="I17" s="53">
        <v>19.75</v>
      </c>
      <c r="J17" s="54">
        <v>19.75</v>
      </c>
      <c r="L17" s="27">
        <v>60</v>
      </c>
      <c r="M17" s="28">
        <f t="shared" si="0"/>
        <v>139.56666666666675</v>
      </c>
      <c r="N17" s="29">
        <f t="shared" si="6"/>
        <v>36.636250000000707</v>
      </c>
      <c r="O17" s="28">
        <f t="shared" si="1"/>
        <v>125.61000000000011</v>
      </c>
      <c r="P17" s="28">
        <f t="shared" si="2"/>
        <v>2520</v>
      </c>
      <c r="Q17" s="29">
        <f t="shared" si="3"/>
        <v>0.25918105882168424</v>
      </c>
      <c r="R17" s="29">
        <f t="shared" si="7"/>
        <v>0.17445833333333668</v>
      </c>
      <c r="S17" s="29">
        <f t="shared" si="14"/>
        <v>4.9845238095238137E-2</v>
      </c>
      <c r="T17" s="41">
        <f t="shared" si="8"/>
        <v>8.0808080808080862E-4</v>
      </c>
      <c r="U17" s="30"/>
      <c r="V17" s="31">
        <f t="shared" si="9"/>
        <v>5.35</v>
      </c>
      <c r="W17" s="32">
        <f t="shared" si="9"/>
        <v>13.5</v>
      </c>
      <c r="X17" s="32">
        <f t="shared" si="10"/>
        <v>2.3500000000000014</v>
      </c>
      <c r="Y17" s="32">
        <f t="shared" si="11"/>
        <v>0.40000000000000036</v>
      </c>
      <c r="Z17" s="32">
        <f t="shared" si="4"/>
        <v>11.716666666666669</v>
      </c>
      <c r="AA17" s="33">
        <f t="shared" si="12"/>
        <v>-76.275362318840521</v>
      </c>
      <c r="AB17" s="34">
        <f t="shared" si="13"/>
        <v>269.25925925925941</v>
      </c>
      <c r="AC17" s="42">
        <f>IF(AA17&gt;0,AA17,0)</f>
        <v>0</v>
      </c>
      <c r="AD17" s="35">
        <f t="shared" si="5"/>
        <v>269.25925925925941</v>
      </c>
    </row>
    <row r="18" spans="1:30" x14ac:dyDescent="0.3">
      <c r="A18" s="46">
        <v>42341.697187500002</v>
      </c>
      <c r="B18" s="47">
        <v>3900</v>
      </c>
      <c r="C18" s="47">
        <v>65</v>
      </c>
      <c r="D18" s="48">
        <v>17.600000000000001</v>
      </c>
      <c r="E18" s="49">
        <v>25.2</v>
      </c>
      <c r="F18" s="50">
        <v>11.45</v>
      </c>
      <c r="G18" s="51">
        <v>11.75</v>
      </c>
      <c r="H18" s="52">
        <v>12.05</v>
      </c>
      <c r="I18" s="53">
        <v>20.149999999999999</v>
      </c>
      <c r="J18" s="54">
        <v>20.100000000000001</v>
      </c>
      <c r="L18" s="27">
        <v>65</v>
      </c>
      <c r="M18" s="28">
        <f t="shared" si="0"/>
        <v>151.19722222222165</v>
      </c>
      <c r="N18" s="29">
        <f t="shared" si="6"/>
        <v>10.467499999999404</v>
      </c>
      <c r="O18" s="28">
        <f t="shared" si="1"/>
        <v>136.07749999999953</v>
      </c>
      <c r="P18" s="28">
        <f t="shared" si="2"/>
        <v>2730</v>
      </c>
      <c r="Q18" s="29">
        <f t="shared" si="3"/>
        <v>0.2387607329751272</v>
      </c>
      <c r="R18" s="29">
        <f t="shared" si="7"/>
        <v>4.9845238095235257E-2</v>
      </c>
      <c r="S18" s="29">
        <f t="shared" si="14"/>
        <v>4.9845238095237922E-2</v>
      </c>
      <c r="T18" s="41">
        <f t="shared" si="8"/>
        <v>9.5029239766081545E-4</v>
      </c>
      <c r="U18" s="30"/>
      <c r="V18" s="31">
        <f t="shared" si="9"/>
        <v>5.5000000000000018</v>
      </c>
      <c r="W18" s="32">
        <f t="shared" si="9"/>
        <v>13</v>
      </c>
      <c r="X18" s="32">
        <f t="shared" si="10"/>
        <v>2.75</v>
      </c>
      <c r="Y18" s="32">
        <f t="shared" si="11"/>
        <v>0.43333333333333179</v>
      </c>
      <c r="Z18" s="32">
        <f t="shared" si="4"/>
        <v>11.75</v>
      </c>
      <c r="AA18" s="33">
        <f t="shared" si="12"/>
        <v>-64.236383442266089</v>
      </c>
      <c r="AB18" s="34">
        <f t="shared" si="13"/>
        <v>290.66049382715926</v>
      </c>
      <c r="AC18" s="42">
        <f t="shared" ref="AC18:AD29" si="15">IF(AA18&gt;0,AA18,0)</f>
        <v>0</v>
      </c>
      <c r="AD18" s="35">
        <f t="shared" si="5"/>
        <v>290.66049382715926</v>
      </c>
    </row>
    <row r="19" spans="1:30" x14ac:dyDescent="0.3">
      <c r="A19" s="46">
        <v>42341.700659722221</v>
      </c>
      <c r="B19" s="47">
        <v>4200</v>
      </c>
      <c r="C19" s="47">
        <v>70</v>
      </c>
      <c r="D19" s="48">
        <v>18</v>
      </c>
      <c r="E19" s="49">
        <v>24.6</v>
      </c>
      <c r="F19" s="50">
        <v>11.45</v>
      </c>
      <c r="G19" s="51">
        <v>11.75</v>
      </c>
      <c r="H19" s="52">
        <v>12.05</v>
      </c>
      <c r="I19" s="53">
        <v>20.149999999999999</v>
      </c>
      <c r="J19" s="54">
        <v>20.05</v>
      </c>
      <c r="L19" s="27">
        <v>70</v>
      </c>
      <c r="M19" s="28">
        <f t="shared" si="0"/>
        <v>151.19722222222165</v>
      </c>
      <c r="N19" s="29">
        <f t="shared" si="6"/>
        <v>0</v>
      </c>
      <c r="O19" s="28">
        <f t="shared" si="1"/>
        <v>136.07749999999953</v>
      </c>
      <c r="P19" s="28">
        <f t="shared" si="2"/>
        <v>2940</v>
      </c>
      <c r="Q19" s="29">
        <f t="shared" si="3"/>
        <v>0.20734484705734743</v>
      </c>
      <c r="R19" s="29">
        <f t="shared" si="7"/>
        <v>0</v>
      </c>
      <c r="S19" s="29">
        <f t="shared" si="14"/>
        <v>4.628486394557807E-2</v>
      </c>
      <c r="T19" s="41">
        <f t="shared" si="8"/>
        <v>1.0942760942760901E-3</v>
      </c>
      <c r="U19" s="30"/>
      <c r="V19" s="31">
        <f t="shared" si="9"/>
        <v>5.9</v>
      </c>
      <c r="W19" s="32">
        <f t="shared" si="9"/>
        <v>12.400000000000002</v>
      </c>
      <c r="X19" s="32">
        <f t="shared" si="10"/>
        <v>2.75</v>
      </c>
      <c r="Y19" s="32">
        <f t="shared" si="11"/>
        <v>0.43333333333333179</v>
      </c>
      <c r="Z19" s="32">
        <f t="shared" si="4"/>
        <v>11.75</v>
      </c>
      <c r="AA19" s="33">
        <f t="shared" si="12"/>
        <v>-76.187338501292302</v>
      </c>
      <c r="AB19" s="34">
        <f t="shared" si="13"/>
        <v>297.77160493827034</v>
      </c>
      <c r="AC19" s="42">
        <f t="shared" si="15"/>
        <v>0</v>
      </c>
      <c r="AD19" s="35">
        <f t="shared" si="5"/>
        <v>297.77160493827034</v>
      </c>
    </row>
    <row r="20" spans="1:30" x14ac:dyDescent="0.3">
      <c r="A20" s="46">
        <v>42341.704131944447</v>
      </c>
      <c r="B20" s="47">
        <v>4500</v>
      </c>
      <c r="C20" s="47">
        <v>75</v>
      </c>
      <c r="D20" s="48">
        <v>18.149999999999999</v>
      </c>
      <c r="E20" s="49">
        <v>24.25</v>
      </c>
      <c r="F20" s="50">
        <v>11.45</v>
      </c>
      <c r="G20" s="51">
        <v>11.75</v>
      </c>
      <c r="H20" s="52">
        <v>12.1</v>
      </c>
      <c r="I20" s="53">
        <v>20.2</v>
      </c>
      <c r="J20" s="54">
        <v>20.149999999999999</v>
      </c>
      <c r="L20" s="27">
        <v>75</v>
      </c>
      <c r="M20" s="28">
        <f t="shared" si="0"/>
        <v>157.01249999999908</v>
      </c>
      <c r="N20" s="29">
        <f t="shared" si="6"/>
        <v>5.2337499999997021</v>
      </c>
      <c r="O20" s="28">
        <f t="shared" si="1"/>
        <v>141.31124999999921</v>
      </c>
      <c r="P20" s="28">
        <f t="shared" si="2"/>
        <v>3150</v>
      </c>
      <c r="Q20" s="29">
        <f t="shared" si="3"/>
        <v>0.19163690409845749</v>
      </c>
      <c r="R20" s="29">
        <f t="shared" si="7"/>
        <v>2.4922619047617629E-2</v>
      </c>
      <c r="S20" s="29">
        <f t="shared" si="14"/>
        <v>4.4860714285714032E-2</v>
      </c>
      <c r="T20" s="41">
        <f t="shared" si="8"/>
        <v>1.229508196721304E-3</v>
      </c>
      <c r="U20" s="30"/>
      <c r="V20" s="31">
        <f t="shared" si="9"/>
        <v>6.0499999999999989</v>
      </c>
      <c r="W20" s="32">
        <f t="shared" si="9"/>
        <v>12.05</v>
      </c>
      <c r="X20" s="32">
        <f t="shared" si="10"/>
        <v>2.8000000000000007</v>
      </c>
      <c r="Y20" s="32">
        <f t="shared" si="11"/>
        <v>0.44999999999999751</v>
      </c>
      <c r="Z20" s="32">
        <f t="shared" si="4"/>
        <v>11.766666666666666</v>
      </c>
      <c r="AA20" s="33">
        <f t="shared" si="12"/>
        <v>-77.067073170732129</v>
      </c>
      <c r="AB20" s="34">
        <f t="shared" si="13"/>
        <v>312.47222222222018</v>
      </c>
      <c r="AC20" s="42">
        <f t="shared" si="15"/>
        <v>0</v>
      </c>
      <c r="AD20" s="35">
        <f t="shared" si="5"/>
        <v>312.47222222222018</v>
      </c>
    </row>
    <row r="21" spans="1:30" x14ac:dyDescent="0.3">
      <c r="A21" s="46">
        <v>42341.707604166673</v>
      </c>
      <c r="B21" s="47">
        <v>4800</v>
      </c>
      <c r="C21" s="47">
        <v>80</v>
      </c>
      <c r="D21" s="48">
        <v>18.3</v>
      </c>
      <c r="E21" s="49">
        <v>23.7</v>
      </c>
      <c r="F21" s="50">
        <v>11.5</v>
      </c>
      <c r="G21" s="51">
        <v>12</v>
      </c>
      <c r="H21" s="52">
        <v>12.15</v>
      </c>
      <c r="I21" s="53">
        <v>20.2</v>
      </c>
      <c r="J21" s="54">
        <v>20.149999999999999</v>
      </c>
      <c r="L21" s="27">
        <v>80</v>
      </c>
      <c r="M21" s="28">
        <f t="shared" si="0"/>
        <v>197.71944444444372</v>
      </c>
      <c r="N21" s="29">
        <f t="shared" si="6"/>
        <v>36.636250000000153</v>
      </c>
      <c r="O21" s="28">
        <f t="shared" si="1"/>
        <v>177.94749999999939</v>
      </c>
      <c r="P21" s="28">
        <f t="shared" si="2"/>
        <v>3360</v>
      </c>
      <c r="Q21" s="29">
        <f t="shared" si="3"/>
        <v>0.16964578395601143</v>
      </c>
      <c r="R21" s="29">
        <f t="shared" si="7"/>
        <v>0.17445833333333405</v>
      </c>
      <c r="S21" s="29">
        <f t="shared" si="14"/>
        <v>5.2960565476190297E-2</v>
      </c>
      <c r="T21" s="41">
        <f t="shared" si="8"/>
        <v>1.748971193415632E-3</v>
      </c>
      <c r="U21" s="30"/>
      <c r="V21" s="31">
        <f t="shared" si="9"/>
        <v>6.2000000000000011</v>
      </c>
      <c r="W21" s="32">
        <f t="shared" si="9"/>
        <v>11.5</v>
      </c>
      <c r="X21" s="32">
        <f t="shared" si="10"/>
        <v>2.8000000000000007</v>
      </c>
      <c r="Y21" s="32">
        <f t="shared" si="11"/>
        <v>0.56666666666666465</v>
      </c>
      <c r="Z21" s="32">
        <f t="shared" si="4"/>
        <v>11.883333333333333</v>
      </c>
      <c r="AA21" s="33">
        <f t="shared" si="12"/>
        <v>-61.726608187134929</v>
      </c>
      <c r="AB21" s="34">
        <f t="shared" si="13"/>
        <v>405.5987654320972</v>
      </c>
      <c r="AC21" s="42">
        <f t="shared" si="15"/>
        <v>0</v>
      </c>
      <c r="AD21" s="35">
        <f t="shared" si="15"/>
        <v>405.5987654320972</v>
      </c>
    </row>
    <row r="22" spans="1:30" x14ac:dyDescent="0.3">
      <c r="A22" s="46">
        <v>42341.711076388892</v>
      </c>
      <c r="B22" s="47">
        <v>5100</v>
      </c>
      <c r="C22" s="47">
        <v>85</v>
      </c>
      <c r="D22" s="48">
        <v>18.399999999999999</v>
      </c>
      <c r="E22" s="49">
        <v>23.4</v>
      </c>
      <c r="F22" s="50">
        <v>11.5</v>
      </c>
      <c r="G22" s="51">
        <v>12.05</v>
      </c>
      <c r="H22" s="52">
        <v>12.15</v>
      </c>
      <c r="I22" s="53">
        <v>20.25</v>
      </c>
      <c r="J22" s="54">
        <v>20.149999999999999</v>
      </c>
      <c r="L22" s="27">
        <v>85</v>
      </c>
      <c r="M22" s="28">
        <f t="shared" si="0"/>
        <v>203.5347222222218</v>
      </c>
      <c r="N22" s="29">
        <f t="shared" si="6"/>
        <v>5.2337500000002608</v>
      </c>
      <c r="O22" s="28">
        <f t="shared" si="1"/>
        <v>183.18124999999966</v>
      </c>
      <c r="P22" s="28">
        <f t="shared" si="2"/>
        <v>3570</v>
      </c>
      <c r="Q22" s="29">
        <f t="shared" si="3"/>
        <v>0.15707942958889953</v>
      </c>
      <c r="R22" s="29">
        <f t="shared" si="7"/>
        <v>2.492261904762029E-2</v>
      </c>
      <c r="S22" s="29">
        <f t="shared" si="14"/>
        <v>5.1311274509803828E-2</v>
      </c>
      <c r="T22" s="41">
        <f t="shared" si="8"/>
        <v>1.9444444444444405E-3</v>
      </c>
      <c r="U22" s="30"/>
      <c r="V22" s="31">
        <f t="shared" ref="V22:W29" si="16">V21+(D22-D21)</f>
        <v>6.2999999999999989</v>
      </c>
      <c r="W22" s="32">
        <f t="shared" si="16"/>
        <v>11.2</v>
      </c>
      <c r="X22" s="32">
        <f t="shared" si="10"/>
        <v>2.8500000000000014</v>
      </c>
      <c r="Y22" s="32">
        <f t="shared" si="11"/>
        <v>0.58333333333333215</v>
      </c>
      <c r="Z22" s="32">
        <f t="shared" si="4"/>
        <v>11.9</v>
      </c>
      <c r="AA22" s="33">
        <f t="shared" si="12"/>
        <v>-60.251501501501686</v>
      </c>
      <c r="AB22" s="34">
        <f t="shared" si="13"/>
        <v>419.41049382715954</v>
      </c>
      <c r="AC22" s="42">
        <f t="shared" si="15"/>
        <v>0</v>
      </c>
      <c r="AD22" s="35">
        <f t="shared" si="15"/>
        <v>419.41049382715954</v>
      </c>
    </row>
    <row r="23" spans="1:30" x14ac:dyDescent="0.3">
      <c r="A23" s="46">
        <v>42341.714548611111</v>
      </c>
      <c r="B23" s="47">
        <v>5400</v>
      </c>
      <c r="C23" s="47">
        <v>90</v>
      </c>
      <c r="D23" s="48">
        <v>18.5</v>
      </c>
      <c r="E23" s="49">
        <v>23.2</v>
      </c>
      <c r="F23" s="50">
        <v>11.5</v>
      </c>
      <c r="G23" s="51">
        <v>12.05</v>
      </c>
      <c r="H23" s="52">
        <v>12.2</v>
      </c>
      <c r="I23" s="53">
        <v>20.2</v>
      </c>
      <c r="J23" s="54">
        <v>20.149999999999999</v>
      </c>
      <c r="L23" s="27">
        <v>90</v>
      </c>
      <c r="M23" s="28">
        <f t="shared" si="0"/>
        <v>209.34999999999923</v>
      </c>
      <c r="N23" s="29">
        <f t="shared" si="6"/>
        <v>5.2337499999997021</v>
      </c>
      <c r="O23" s="28">
        <f t="shared" si="1"/>
        <v>188.41499999999934</v>
      </c>
      <c r="P23" s="28">
        <f t="shared" si="2"/>
        <v>3780</v>
      </c>
      <c r="Q23" s="29">
        <f t="shared" si="3"/>
        <v>0.14765466381356554</v>
      </c>
      <c r="R23" s="29">
        <f t="shared" si="7"/>
        <v>2.4922619047617629E-2</v>
      </c>
      <c r="S23" s="29">
        <f t="shared" si="14"/>
        <v>4.9845238095237922E-2</v>
      </c>
      <c r="T23" s="41">
        <f t="shared" si="8"/>
        <v>2.1276595744680778E-3</v>
      </c>
      <c r="U23" s="30"/>
      <c r="V23" s="31">
        <f t="shared" si="16"/>
        <v>6.4</v>
      </c>
      <c r="W23" s="32">
        <f t="shared" si="16"/>
        <v>11</v>
      </c>
      <c r="X23" s="32">
        <f t="shared" si="10"/>
        <v>2.8000000000000007</v>
      </c>
      <c r="Y23" s="32">
        <f t="shared" si="11"/>
        <v>0.59999999999999787</v>
      </c>
      <c r="Z23" s="32">
        <f t="shared" si="4"/>
        <v>11.916666666666666</v>
      </c>
      <c r="AA23" s="33">
        <f t="shared" si="12"/>
        <v>-62.147058823529889</v>
      </c>
      <c r="AB23" s="34">
        <f t="shared" si="13"/>
        <v>434.99999999999829</v>
      </c>
      <c r="AC23" s="42">
        <f t="shared" si="15"/>
        <v>0</v>
      </c>
      <c r="AD23" s="35">
        <f t="shared" si="15"/>
        <v>434.99999999999829</v>
      </c>
    </row>
    <row r="24" spans="1:30" ht="15.75" customHeight="1" x14ac:dyDescent="0.3">
      <c r="A24" s="46">
        <v>42341.71802083333</v>
      </c>
      <c r="B24" s="47">
        <v>5700</v>
      </c>
      <c r="C24" s="47">
        <v>95</v>
      </c>
      <c r="D24" s="48">
        <v>18.600000000000001</v>
      </c>
      <c r="E24" s="49">
        <v>22.75</v>
      </c>
      <c r="F24" s="50">
        <v>11.55</v>
      </c>
      <c r="G24" s="51">
        <v>12.1</v>
      </c>
      <c r="H24" s="52">
        <v>12.25</v>
      </c>
      <c r="I24" s="53">
        <v>20.3</v>
      </c>
      <c r="J24" s="54">
        <v>20.25</v>
      </c>
      <c r="L24" s="43">
        <v>95</v>
      </c>
      <c r="M24" s="28">
        <f t="shared" si="0"/>
        <v>226.79583333333284</v>
      </c>
      <c r="N24" s="29">
        <f t="shared" si="6"/>
        <v>15.701250000000224</v>
      </c>
      <c r="O24" s="28">
        <f t="shared" si="1"/>
        <v>204.11624999999958</v>
      </c>
      <c r="P24" s="28">
        <f t="shared" si="2"/>
        <v>3990</v>
      </c>
      <c r="Q24" s="29">
        <f t="shared" si="3"/>
        <v>0.13037592655878655</v>
      </c>
      <c r="R24" s="29">
        <f t="shared" si="7"/>
        <v>7.4767857142858204E-2</v>
      </c>
      <c r="S24" s="29">
        <f t="shared" si="14"/>
        <v>5.1156954887217942E-2</v>
      </c>
      <c r="T24" s="41">
        <f t="shared" si="8"/>
        <v>2.6104417670682681E-3</v>
      </c>
      <c r="U24" s="30"/>
      <c r="V24" s="31">
        <f t="shared" si="16"/>
        <v>6.5000000000000018</v>
      </c>
      <c r="W24" s="32">
        <f t="shared" si="16"/>
        <v>10.55</v>
      </c>
      <c r="X24" s="32">
        <f t="shared" si="10"/>
        <v>2.9000000000000021</v>
      </c>
      <c r="Y24" s="32">
        <f t="shared" si="11"/>
        <v>0.64999999999999858</v>
      </c>
      <c r="Z24" s="32">
        <f t="shared" si="4"/>
        <v>11.966666666666667</v>
      </c>
      <c r="AA24" s="33">
        <f t="shared" si="12"/>
        <v>-51.884803921568938</v>
      </c>
      <c r="AB24" s="34">
        <f t="shared" si="13"/>
        <v>473.7685185185174</v>
      </c>
      <c r="AC24" s="42">
        <f t="shared" si="15"/>
        <v>0</v>
      </c>
      <c r="AD24" s="35">
        <f t="shared" si="15"/>
        <v>473.7685185185174</v>
      </c>
    </row>
    <row r="25" spans="1:30" x14ac:dyDescent="0.3">
      <c r="A25" s="46">
        <v>42341.721493055556</v>
      </c>
      <c r="B25" s="47">
        <v>6000</v>
      </c>
      <c r="C25" s="47">
        <v>100</v>
      </c>
      <c r="D25" s="48">
        <v>18.7</v>
      </c>
      <c r="E25" s="49">
        <v>22.6</v>
      </c>
      <c r="F25" s="50">
        <v>11.55</v>
      </c>
      <c r="G25" s="51">
        <v>12.1</v>
      </c>
      <c r="H25" s="52">
        <v>12.25</v>
      </c>
      <c r="I25" s="53">
        <v>20.3</v>
      </c>
      <c r="J25" s="54">
        <v>20.25</v>
      </c>
      <c r="L25" s="43">
        <v>100</v>
      </c>
      <c r="M25" s="28">
        <f t="shared" si="0"/>
        <v>226.79583333333278</v>
      </c>
      <c r="N25" s="29">
        <f t="shared" si="6"/>
        <v>0</v>
      </c>
      <c r="O25" s="28">
        <f t="shared" si="1"/>
        <v>204.11624999999958</v>
      </c>
      <c r="P25" s="28">
        <f t="shared" si="2"/>
        <v>4200</v>
      </c>
      <c r="Q25" s="29">
        <f t="shared" si="3"/>
        <v>0.12252195507934169</v>
      </c>
      <c r="R25" s="29">
        <f t="shared" si="7"/>
        <v>0</v>
      </c>
      <c r="S25" s="29">
        <f t="shared" si="14"/>
        <v>4.8599107142857041E-2</v>
      </c>
      <c r="T25" s="41">
        <f t="shared" si="8"/>
        <v>2.7777777777777701E-3</v>
      </c>
      <c r="U25" s="36"/>
      <c r="V25" s="31">
        <f t="shared" si="16"/>
        <v>6.6</v>
      </c>
      <c r="W25" s="32">
        <f t="shared" si="16"/>
        <v>10.400000000000002</v>
      </c>
      <c r="X25" s="32">
        <f t="shared" si="10"/>
        <v>2.9000000000000021</v>
      </c>
      <c r="Y25" s="32">
        <f t="shared" si="11"/>
        <v>0.64999999999999858</v>
      </c>
      <c r="Z25" s="32">
        <f t="shared" si="4"/>
        <v>11.966666666666667</v>
      </c>
      <c r="AA25" s="33">
        <f t="shared" si="12"/>
        <v>-55.127604166666963</v>
      </c>
      <c r="AB25" s="34">
        <f t="shared" si="13"/>
        <v>475.54629629629505</v>
      </c>
      <c r="AC25" s="42">
        <f t="shared" si="15"/>
        <v>0</v>
      </c>
      <c r="AD25" s="35">
        <f t="shared" si="15"/>
        <v>475.54629629629505</v>
      </c>
    </row>
    <row r="26" spans="1:30" x14ac:dyDescent="0.3">
      <c r="A26" s="46">
        <v>42341.724965277783</v>
      </c>
      <c r="B26" s="47">
        <v>6300</v>
      </c>
      <c r="C26" s="47">
        <v>105</v>
      </c>
      <c r="D26" s="48">
        <v>19</v>
      </c>
      <c r="E26" s="49">
        <v>22.4</v>
      </c>
      <c r="F26" s="50">
        <v>11.6</v>
      </c>
      <c r="G26" s="51">
        <v>12.15</v>
      </c>
      <c r="H26" s="52">
        <v>12.3</v>
      </c>
      <c r="I26" s="53">
        <v>20.350000000000001</v>
      </c>
      <c r="J26" s="54">
        <v>20.3</v>
      </c>
      <c r="L26" s="43">
        <v>105</v>
      </c>
      <c r="M26" s="28">
        <f t="shared" si="0"/>
        <v>244.24166666666574</v>
      </c>
      <c r="N26" s="29">
        <f t="shared" si="6"/>
        <v>15.701249999999666</v>
      </c>
      <c r="O26" s="28">
        <f t="shared" si="1"/>
        <v>219.81749999999923</v>
      </c>
      <c r="P26" s="28">
        <f t="shared" si="2"/>
        <v>4410</v>
      </c>
      <c r="Q26" s="29">
        <f t="shared" si="3"/>
        <v>0.10681401212045165</v>
      </c>
      <c r="R26" s="29">
        <f t="shared" si="7"/>
        <v>7.4767857142855554E-2</v>
      </c>
      <c r="S26" s="29">
        <f t="shared" si="14"/>
        <v>4.9845238095237922E-2</v>
      </c>
      <c r="T26" s="41">
        <f t="shared" si="8"/>
        <v>3.4313725490195965E-3</v>
      </c>
      <c r="U26" s="36"/>
      <c r="V26" s="31">
        <f t="shared" si="16"/>
        <v>6.9</v>
      </c>
      <c r="W26" s="32">
        <f t="shared" si="16"/>
        <v>10.199999999999999</v>
      </c>
      <c r="X26" s="32">
        <f t="shared" si="10"/>
        <v>2.9500000000000028</v>
      </c>
      <c r="Y26" s="32">
        <f t="shared" si="11"/>
        <v>0.69999999999999751</v>
      </c>
      <c r="Z26" s="32">
        <f t="shared" si="4"/>
        <v>12.016666666666666</v>
      </c>
      <c r="AA26" s="33">
        <f t="shared" si="12"/>
        <v>-52.413580246914215</v>
      </c>
      <c r="AB26" s="34">
        <f t="shared" si="13"/>
        <v>518.75925925925719</v>
      </c>
      <c r="AC26" s="42">
        <f t="shared" si="15"/>
        <v>0</v>
      </c>
      <c r="AD26" s="35">
        <f t="shared" si="15"/>
        <v>518.75925925925719</v>
      </c>
    </row>
    <row r="27" spans="1:30" x14ac:dyDescent="0.3">
      <c r="A27" s="46">
        <v>42341.728437500002</v>
      </c>
      <c r="B27" s="47">
        <v>6600</v>
      </c>
      <c r="C27" s="47">
        <v>110</v>
      </c>
      <c r="D27" s="48">
        <v>19.05</v>
      </c>
      <c r="E27" s="49">
        <v>22.25</v>
      </c>
      <c r="F27" s="50">
        <v>11.6</v>
      </c>
      <c r="G27" s="51">
        <v>12.15</v>
      </c>
      <c r="H27" s="52">
        <v>12.3</v>
      </c>
      <c r="I27" s="53">
        <v>20.350000000000001</v>
      </c>
      <c r="J27" s="54">
        <v>20.25</v>
      </c>
      <c r="L27" s="43">
        <v>110</v>
      </c>
      <c r="M27" s="28">
        <f t="shared" si="0"/>
        <v>244.24166666666574</v>
      </c>
      <c r="N27" s="29">
        <f t="shared" si="6"/>
        <v>0</v>
      </c>
      <c r="O27" s="28">
        <f t="shared" si="1"/>
        <v>219.81749999999923</v>
      </c>
      <c r="P27" s="28">
        <f t="shared" si="2"/>
        <v>4620</v>
      </c>
      <c r="Q27" s="29">
        <f t="shared" si="3"/>
        <v>0.10053083493689569</v>
      </c>
      <c r="R27" s="29">
        <f t="shared" si="7"/>
        <v>0</v>
      </c>
      <c r="S27" s="29">
        <f t="shared" si="14"/>
        <v>4.7579545454545284E-2</v>
      </c>
      <c r="T27" s="41">
        <f t="shared" si="8"/>
        <v>3.6458333333333208E-3</v>
      </c>
      <c r="V27" s="31">
        <f t="shared" si="16"/>
        <v>6.9500000000000011</v>
      </c>
      <c r="W27" s="32">
        <f t="shared" si="16"/>
        <v>10.050000000000001</v>
      </c>
      <c r="X27" s="32">
        <f t="shared" si="10"/>
        <v>2.9500000000000028</v>
      </c>
      <c r="Y27" s="32">
        <f t="shared" si="11"/>
        <v>0.69999999999999751</v>
      </c>
      <c r="Z27" s="32">
        <f t="shared" si="4"/>
        <v>12.016666666666666</v>
      </c>
      <c r="AA27" s="33">
        <f t="shared" si="12"/>
        <v>-54.429487179487865</v>
      </c>
      <c r="AB27" s="34">
        <f t="shared" si="13"/>
        <v>519.64814814814611</v>
      </c>
      <c r="AC27" s="42">
        <f t="shared" si="15"/>
        <v>0</v>
      </c>
      <c r="AD27" s="35">
        <f t="shared" si="15"/>
        <v>519.64814814814611</v>
      </c>
    </row>
    <row r="28" spans="1:30" x14ac:dyDescent="0.3">
      <c r="A28" s="46">
        <v>42341.731909722221</v>
      </c>
      <c r="B28" s="47">
        <v>6900</v>
      </c>
      <c r="C28" s="47">
        <v>115</v>
      </c>
      <c r="D28" s="48">
        <v>19.149999999999999</v>
      </c>
      <c r="E28" s="49">
        <v>22.15</v>
      </c>
      <c r="F28" s="50">
        <v>11.65</v>
      </c>
      <c r="G28" s="51">
        <v>12.2</v>
      </c>
      <c r="H28" s="52">
        <v>12.3</v>
      </c>
      <c r="I28" s="53">
        <v>20.399999999999999</v>
      </c>
      <c r="J28" s="54">
        <v>20.350000000000001</v>
      </c>
      <c r="L28" s="43">
        <v>115</v>
      </c>
      <c r="M28" s="28">
        <f t="shared" si="0"/>
        <v>255.87222222222252</v>
      </c>
      <c r="N28" s="29">
        <f t="shared" si="6"/>
        <v>10.467500000001079</v>
      </c>
      <c r="O28" s="28">
        <f t="shared" si="1"/>
        <v>230.28500000000031</v>
      </c>
      <c r="P28" s="28">
        <f t="shared" si="2"/>
        <v>4830</v>
      </c>
      <c r="Q28" s="29">
        <f t="shared" si="3"/>
        <v>9.4247657753339723E-2</v>
      </c>
      <c r="R28" s="29">
        <f t="shared" si="7"/>
        <v>4.984523809524323E-2</v>
      </c>
      <c r="S28" s="29">
        <f t="shared" si="14"/>
        <v>4.7678053830227808E-2</v>
      </c>
      <c r="T28" s="41">
        <f t="shared" si="8"/>
        <v>4.0740740740740789E-3</v>
      </c>
      <c r="V28" s="31">
        <f t="shared" si="16"/>
        <v>7.0499999999999989</v>
      </c>
      <c r="W28" s="32">
        <f t="shared" si="16"/>
        <v>9.9499999999999993</v>
      </c>
      <c r="X28" s="32">
        <f t="shared" si="10"/>
        <v>3</v>
      </c>
      <c r="Y28" s="32">
        <f t="shared" si="11"/>
        <v>0.73333333333333428</v>
      </c>
      <c r="Z28" s="32">
        <f t="shared" si="4"/>
        <v>12.050000000000002</v>
      </c>
      <c r="AA28" s="33">
        <f t="shared" si="12"/>
        <v>-47.302222222221985</v>
      </c>
      <c r="AB28" s="34">
        <f t="shared" si="13"/>
        <v>546.38271604938336</v>
      </c>
      <c r="AC28" s="42">
        <f t="shared" si="15"/>
        <v>0</v>
      </c>
      <c r="AD28" s="35">
        <f t="shared" si="15"/>
        <v>546.38271604938336</v>
      </c>
    </row>
    <row r="29" spans="1:30" ht="19.5" thickBot="1" x14ac:dyDescent="0.35">
      <c r="A29" s="46">
        <v>42341.735381944447</v>
      </c>
      <c r="B29" s="47">
        <v>7200</v>
      </c>
      <c r="C29" s="47">
        <v>120</v>
      </c>
      <c r="D29" s="48">
        <v>19.2</v>
      </c>
      <c r="E29" s="49">
        <v>22</v>
      </c>
      <c r="F29" s="50">
        <v>11.65</v>
      </c>
      <c r="G29" s="51">
        <v>12.25</v>
      </c>
      <c r="H29" s="52">
        <v>12.35</v>
      </c>
      <c r="I29" s="53">
        <v>20.5</v>
      </c>
      <c r="J29" s="54">
        <v>20.45</v>
      </c>
      <c r="L29" s="43">
        <v>120</v>
      </c>
      <c r="M29" s="28">
        <f t="shared" si="0"/>
        <v>267.5027777777774</v>
      </c>
      <c r="N29" s="29">
        <f t="shared" si="6"/>
        <v>10.467499999999404</v>
      </c>
      <c r="O29" s="28">
        <f t="shared" si="1"/>
        <v>240.75249999999971</v>
      </c>
      <c r="P29" s="28">
        <f t="shared" si="2"/>
        <v>5040</v>
      </c>
      <c r="Q29" s="29">
        <f t="shared" si="3"/>
        <v>8.796448056978376E-2</v>
      </c>
      <c r="R29" s="29">
        <f t="shared" si="7"/>
        <v>4.9845238095235257E-2</v>
      </c>
      <c r="S29" s="29">
        <f t="shared" si="14"/>
        <v>4.7768353174603116E-2</v>
      </c>
      <c r="T29" s="41">
        <f t="shared" si="8"/>
        <v>4.563492063492056E-3</v>
      </c>
      <c r="V29" s="31">
        <f t="shared" si="16"/>
        <v>7.1</v>
      </c>
      <c r="W29" s="32">
        <f t="shared" si="16"/>
        <v>9.8000000000000007</v>
      </c>
      <c r="X29" s="32">
        <f t="shared" si="10"/>
        <v>3.1000000000000014</v>
      </c>
      <c r="Y29" s="32">
        <f t="shared" si="11"/>
        <v>0.76666666666666572</v>
      </c>
      <c r="Z29" s="32">
        <f t="shared" si="4"/>
        <v>12.083333333333334</v>
      </c>
      <c r="AA29" s="33">
        <f t="shared" si="12"/>
        <v>-36.536324786325061</v>
      </c>
      <c r="AB29" s="34">
        <f t="shared" si="13"/>
        <v>571.3395061728387</v>
      </c>
      <c r="AC29" s="42">
        <f t="shared" si="15"/>
        <v>0</v>
      </c>
      <c r="AD29" s="35">
        <f t="shared" si="15"/>
        <v>571.3395061728387</v>
      </c>
    </row>
    <row r="30" spans="1:30" ht="19.5" thickTop="1" x14ac:dyDescent="0.3">
      <c r="L30" s="110" t="s">
        <v>23</v>
      </c>
      <c r="M30" s="107">
        <f>AVERAGE(M6:M29)</f>
        <v>135.4475115740735</v>
      </c>
      <c r="N30" s="65">
        <f>AVERAGE(N6:N29)</f>
        <v>10.031354166666656</v>
      </c>
      <c r="O30" s="65">
        <f t="shared" ref="O30:S30" si="17">AVERAGE(O6:O29)</f>
        <v>121.90276041666618</v>
      </c>
      <c r="P30" s="65">
        <f t="shared" si="17"/>
        <v>2625</v>
      </c>
      <c r="Q30" s="65">
        <f>AVERAGE(Q6:Q29)</f>
        <v>0.16231541057519619</v>
      </c>
      <c r="R30" s="65">
        <f t="shared" si="17"/>
        <v>4.7768353174603102E-2</v>
      </c>
      <c r="S30" s="65">
        <f t="shared" si="17"/>
        <v>4.4102977238530461E-2</v>
      </c>
      <c r="T30" s="66">
        <f>AVERAGE(T6:T29)</f>
        <v>1.0504475826341503E-3</v>
      </c>
      <c r="U30" s="101" t="s">
        <v>23</v>
      </c>
      <c r="V30" s="104">
        <f>AVERAGE(V6:V29)</f>
        <v>4.9604166666666663</v>
      </c>
      <c r="W30" s="65">
        <f>AVERAGE(W6:W29)</f>
        <v>10.027083333333335</v>
      </c>
      <c r="X30" s="65">
        <f>AVERAGE(X6:X29)</f>
        <v>2.4083333333333354</v>
      </c>
      <c r="Y30" s="65">
        <f t="shared" ref="Y30:Z30" si="18">AVERAGE(Y6:Y29)</f>
        <v>0.3881944444444429</v>
      </c>
      <c r="Z30" s="65">
        <f t="shared" si="18"/>
        <v>11.704861111111107</v>
      </c>
      <c r="AA30" s="65">
        <f>AVERAGE(AA6:AA29)</f>
        <v>-64.173977898874668</v>
      </c>
      <c r="AB30" s="65">
        <f t="shared" ref="AB30:AD30" si="19">AVERAGE(AB6:AB29)</f>
        <v>252.1426183127559</v>
      </c>
      <c r="AC30" s="65">
        <f t="shared" si="19"/>
        <v>0</v>
      </c>
      <c r="AD30" s="66">
        <f t="shared" si="19"/>
        <v>258.55581275720056</v>
      </c>
    </row>
    <row r="31" spans="1:30" x14ac:dyDescent="0.3">
      <c r="L31" s="111" t="s">
        <v>24</v>
      </c>
      <c r="M31" s="108">
        <f>MIN(M6:M29)</f>
        <v>11.63055555555489</v>
      </c>
      <c r="N31" s="29">
        <f>MIN(N6:N29)</f>
        <v>0</v>
      </c>
      <c r="O31" s="29">
        <f>MIN(O6:O29)</f>
        <v>10.467499999999404</v>
      </c>
      <c r="P31" s="29">
        <f>MIN(P6:P29)</f>
        <v>210</v>
      </c>
      <c r="Q31" s="29">
        <f>MIN(Q6:Q29)</f>
        <v>-6.2831771835559587E-3</v>
      </c>
      <c r="R31" s="29">
        <f t="shared" ref="R31:T31" si="20">MIN(R6:R29)</f>
        <v>0</v>
      </c>
      <c r="S31" s="29">
        <f t="shared" si="20"/>
        <v>3.3230158730157729E-2</v>
      </c>
      <c r="T31" s="68">
        <f t="shared" si="20"/>
        <v>-5.5555555555552583E-3</v>
      </c>
      <c r="U31" s="102" t="s">
        <v>24</v>
      </c>
      <c r="V31" s="105">
        <f t="shared" ref="V31:AA31" si="21">MIN(V6:V29)</f>
        <v>0.59999999999999964</v>
      </c>
      <c r="W31" s="29">
        <f t="shared" si="21"/>
        <v>0.40000000000000036</v>
      </c>
      <c r="X31" s="29">
        <f t="shared" si="21"/>
        <v>0.95000000000000284</v>
      </c>
      <c r="Y31" s="29">
        <f t="shared" si="21"/>
        <v>3.3333333333331439E-2</v>
      </c>
      <c r="Z31" s="29">
        <f t="shared" si="21"/>
        <v>11.35</v>
      </c>
      <c r="AA31" s="29">
        <f t="shared" si="21"/>
        <v>-85.95125786163527</v>
      </c>
      <c r="AB31" s="29">
        <f t="shared" ref="AB31:AC31" si="22">MIN(AB6:AB29)</f>
        <v>-74.598765432100279</v>
      </c>
      <c r="AC31" s="29">
        <f t="shared" si="22"/>
        <v>0</v>
      </c>
      <c r="AD31" s="68">
        <f>MIN(AD6:AD29)</f>
        <v>0</v>
      </c>
    </row>
    <row r="32" spans="1:30" ht="19.5" thickBot="1" x14ac:dyDescent="0.35">
      <c r="L32" s="112" t="s">
        <v>25</v>
      </c>
      <c r="M32" s="109">
        <f t="shared" ref="M32:T32" si="23">MAX(M6:M29)</f>
        <v>267.5027777777774</v>
      </c>
      <c r="N32" s="70">
        <f t="shared" si="23"/>
        <v>36.636250000000707</v>
      </c>
      <c r="O32" s="70">
        <f t="shared" si="23"/>
        <v>240.75249999999971</v>
      </c>
      <c r="P32" s="70">
        <f t="shared" si="23"/>
        <v>5040</v>
      </c>
      <c r="Q32" s="70">
        <f t="shared" si="23"/>
        <v>0.2890261504435751</v>
      </c>
      <c r="R32" s="70">
        <f t="shared" si="23"/>
        <v>0.17445833333333668</v>
      </c>
      <c r="S32" s="70">
        <f t="shared" si="23"/>
        <v>5.2960565476190297E-2</v>
      </c>
      <c r="T32" s="71">
        <f t="shared" si="23"/>
        <v>4.563492063492056E-3</v>
      </c>
      <c r="U32" s="103" t="s">
        <v>25</v>
      </c>
      <c r="V32" s="106">
        <f t="shared" ref="V32:AC32" si="24">MAX(V6:V29)</f>
        <v>7.1</v>
      </c>
      <c r="W32" s="70">
        <f t="shared" si="24"/>
        <v>14.25</v>
      </c>
      <c r="X32" s="70">
        <f t="shared" si="24"/>
        <v>3.1000000000000014</v>
      </c>
      <c r="Y32" s="70">
        <f t="shared" si="24"/>
        <v>0.76666666666666572</v>
      </c>
      <c r="Z32" s="70">
        <f t="shared" si="24"/>
        <v>12.083333333333334</v>
      </c>
      <c r="AA32" s="70">
        <f t="shared" si="24"/>
        <v>-36.536324786325061</v>
      </c>
      <c r="AB32" s="70">
        <f t="shared" si="24"/>
        <v>571.3395061728387</v>
      </c>
      <c r="AC32" s="70">
        <f t="shared" si="24"/>
        <v>0</v>
      </c>
      <c r="AD32" s="71">
        <f>MAX(AD6:AD29)</f>
        <v>571.3395061728387</v>
      </c>
    </row>
    <row r="33" ht="19.5" thickTop="1" x14ac:dyDescent="0.3"/>
  </sheetData>
  <mergeCells count="6">
    <mergeCell ref="V3:Z3"/>
    <mergeCell ref="A1:J1"/>
    <mergeCell ref="A2:J2"/>
    <mergeCell ref="A3:A4"/>
    <mergeCell ref="B3:C3"/>
    <mergeCell ref="D3:J3"/>
  </mergeCells>
  <printOptions horizontalCentered="1"/>
  <pageMargins left="0.75" right="0.75" top="1" bottom="1" header="0.5" footer="0.5"/>
  <pageSetup paperSize="9" fitToHeight="0" orientation="portrait" r:id="rId1"/>
  <headerFooter>
    <oddHeader>&amp;C&amp;"Times New Roman,Bold"&amp;14&amp;K000000d10l10x20v0,15V15лI600</oddHead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3"/>
  <sheetViews>
    <sheetView topLeftCell="K4" zoomScale="85" zoomScaleNormal="85" workbookViewId="0">
      <selection activeCell="M30" sqref="M30:S30"/>
    </sheetView>
  </sheetViews>
  <sheetFormatPr defaultColWidth="11.42578125" defaultRowHeight="18.75" x14ac:dyDescent="0.3"/>
  <cols>
    <col min="1" max="1" width="27.140625" style="45" customWidth="1"/>
    <col min="2" max="2" width="8.5703125" style="45" customWidth="1"/>
    <col min="3" max="3" width="9" style="45" customWidth="1"/>
    <col min="4" max="4" width="8.28515625" style="45" customWidth="1"/>
    <col min="5" max="5" width="7.5703125" style="45" customWidth="1"/>
    <col min="6" max="6" width="7.42578125" style="45" customWidth="1"/>
    <col min="7" max="10" width="7.28515625" style="45" customWidth="1"/>
    <col min="11" max="11" width="23.28515625" style="45" customWidth="1"/>
    <col min="12" max="12" width="9.5703125" style="45" customWidth="1"/>
    <col min="13" max="13" width="13.140625" style="45" customWidth="1"/>
    <col min="14" max="14" width="12.5703125" style="45" customWidth="1"/>
    <col min="15" max="15" width="11.42578125" style="45"/>
    <col min="16" max="16" width="16.140625" style="45" customWidth="1"/>
    <col min="17" max="17" width="10.5703125" style="45" customWidth="1"/>
    <col min="18" max="18" width="9.85546875" style="45" customWidth="1"/>
    <col min="19" max="19" width="11.140625" style="45" customWidth="1"/>
    <col min="20" max="20" width="11" style="45" customWidth="1"/>
    <col min="21" max="21" width="10.5703125" style="45" customWidth="1"/>
    <col min="22" max="22" width="9.42578125" style="45" customWidth="1"/>
    <col min="23" max="24" width="11.42578125" style="45"/>
    <col min="25" max="25" width="10.28515625" style="45" customWidth="1"/>
    <col min="26" max="26" width="14.7109375" style="45" customWidth="1"/>
    <col min="27" max="27" width="12.7109375" style="45" customWidth="1"/>
    <col min="28" max="28" width="10.42578125" style="45" customWidth="1"/>
    <col min="29" max="16384" width="11.42578125" style="45"/>
  </cols>
  <sheetData>
    <row r="1" spans="1:30" ht="23.25" customHeight="1" thickBot="1" x14ac:dyDescent="0.35">
      <c r="A1" s="115" t="s">
        <v>49</v>
      </c>
      <c r="B1" s="116"/>
      <c r="C1" s="116"/>
      <c r="D1" s="116"/>
      <c r="E1" s="116"/>
      <c r="F1" s="116"/>
      <c r="G1" s="116"/>
      <c r="H1" s="116"/>
      <c r="I1" s="116"/>
      <c r="J1" s="117"/>
      <c r="L1" s="1" t="s">
        <v>30</v>
      </c>
      <c r="M1" s="2">
        <f>T30</f>
        <v>7.2678012887530301E-4</v>
      </c>
      <c r="O1" s="3" t="s">
        <v>0</v>
      </c>
      <c r="P1" s="4">
        <v>0.2</v>
      </c>
      <c r="Z1" s="3" t="s">
        <v>1</v>
      </c>
      <c r="AA1" s="4">
        <v>8</v>
      </c>
    </row>
    <row r="2" spans="1:30" ht="31.5" customHeight="1" thickBot="1" x14ac:dyDescent="0.4">
      <c r="A2" s="118" t="s">
        <v>46</v>
      </c>
      <c r="B2" s="116"/>
      <c r="C2" s="116"/>
      <c r="D2" s="116"/>
      <c r="E2" s="116"/>
      <c r="F2" s="116"/>
      <c r="G2" s="116"/>
      <c r="H2" s="116"/>
      <c r="I2" s="116"/>
      <c r="J2" s="117"/>
      <c r="L2" s="5" t="s">
        <v>2</v>
      </c>
      <c r="M2" s="6">
        <v>700</v>
      </c>
      <c r="O2" s="7" t="s">
        <v>3</v>
      </c>
      <c r="P2" s="8">
        <v>15</v>
      </c>
      <c r="Z2" s="7" t="s">
        <v>4</v>
      </c>
      <c r="AA2" s="9">
        <v>0.45</v>
      </c>
    </row>
    <row r="3" spans="1:30" ht="23.25" customHeight="1" thickBot="1" x14ac:dyDescent="0.35">
      <c r="A3" s="115" t="s">
        <v>5</v>
      </c>
      <c r="B3" s="120" t="s">
        <v>6</v>
      </c>
      <c r="C3" s="121"/>
      <c r="D3" s="122" t="s">
        <v>7</v>
      </c>
      <c r="E3" s="123"/>
      <c r="F3" s="123"/>
      <c r="G3" s="123"/>
      <c r="H3" s="123"/>
      <c r="I3" s="123"/>
      <c r="J3" s="121"/>
      <c r="V3" s="124" t="s">
        <v>8</v>
      </c>
      <c r="W3" s="125"/>
      <c r="X3" s="125"/>
      <c r="Y3" s="125"/>
      <c r="Z3" s="125"/>
    </row>
    <row r="4" spans="1:30" ht="128.25" customHeight="1" thickBot="1" x14ac:dyDescent="0.35">
      <c r="A4" s="119"/>
      <c r="B4" s="10" t="s">
        <v>9</v>
      </c>
      <c r="C4" s="10" t="s">
        <v>10</v>
      </c>
      <c r="D4" s="55" t="s">
        <v>35</v>
      </c>
      <c r="E4" s="56" t="s">
        <v>36</v>
      </c>
      <c r="F4" s="57" t="s">
        <v>37</v>
      </c>
      <c r="G4" s="58" t="s">
        <v>38</v>
      </c>
      <c r="H4" s="59" t="s">
        <v>39</v>
      </c>
      <c r="I4" s="60" t="s">
        <v>40</v>
      </c>
      <c r="J4" s="61" t="s">
        <v>41</v>
      </c>
      <c r="L4" s="11" t="s">
        <v>11</v>
      </c>
      <c r="M4" s="12" t="s">
        <v>12</v>
      </c>
      <c r="N4" s="12" t="s">
        <v>28</v>
      </c>
      <c r="O4" s="12" t="s">
        <v>29</v>
      </c>
      <c r="P4" s="12" t="s">
        <v>13</v>
      </c>
      <c r="Q4" s="12" t="s">
        <v>14</v>
      </c>
      <c r="R4" s="12" t="s">
        <v>31</v>
      </c>
      <c r="S4" s="13" t="s">
        <v>15</v>
      </c>
      <c r="T4" s="14" t="s">
        <v>32</v>
      </c>
      <c r="U4" s="15"/>
      <c r="V4" s="37" t="s">
        <v>26</v>
      </c>
      <c r="W4" s="38" t="s">
        <v>16</v>
      </c>
      <c r="X4" s="38" t="s">
        <v>17</v>
      </c>
      <c r="Y4" s="38" t="s">
        <v>18</v>
      </c>
      <c r="Z4" s="38" t="s">
        <v>27</v>
      </c>
      <c r="AA4" s="38" t="s">
        <v>19</v>
      </c>
      <c r="AB4" s="38" t="s">
        <v>20</v>
      </c>
      <c r="AC4" s="38" t="s">
        <v>21</v>
      </c>
      <c r="AD4" s="39" t="s">
        <v>22</v>
      </c>
    </row>
    <row r="5" spans="1:30" x14ac:dyDescent="0.3">
      <c r="A5" s="46">
        <v>42341.537465277783</v>
      </c>
      <c r="B5" s="47">
        <v>0</v>
      </c>
      <c r="C5" s="47">
        <v>0</v>
      </c>
      <c r="D5" s="48">
        <v>13.25</v>
      </c>
      <c r="E5" s="49">
        <v>13.45</v>
      </c>
      <c r="F5" s="50">
        <v>11.2</v>
      </c>
      <c r="G5" s="51">
        <v>11.3</v>
      </c>
      <c r="H5" s="52">
        <v>11.2</v>
      </c>
      <c r="I5" s="53">
        <v>17.350000000000001</v>
      </c>
      <c r="J5" s="54">
        <v>17.25</v>
      </c>
      <c r="L5" s="16">
        <v>0</v>
      </c>
      <c r="M5" s="17">
        <f t="shared" ref="M5:M29" si="0">4187*T5*(E5-D5)/$P$1</f>
        <v>0</v>
      </c>
      <c r="N5" s="18">
        <f>4.187*$P$2*(Z5-Z5)/$P$1</f>
        <v>0</v>
      </c>
      <c r="O5" s="17">
        <f t="shared" ref="O5:O29" si="1">4.187*$P$2*(Z5-$Z$5)/$P$1</f>
        <v>0</v>
      </c>
      <c r="P5" s="17">
        <f t="shared" ref="P5:P29" si="2">$M$2*B5/1000</f>
        <v>0</v>
      </c>
      <c r="Q5" s="18">
        <f t="shared" ref="Q5:Q29" si="3">4187*$M$1*(E5-D5)/($P$1*$M$2)</f>
        <v>4.3471834280012613E-3</v>
      </c>
      <c r="R5" s="19">
        <v>0</v>
      </c>
      <c r="S5" s="19">
        <v>0</v>
      </c>
      <c r="T5" s="20">
        <f>O5/(300*4.187*$P$2*(E5-D5))</f>
        <v>0</v>
      </c>
      <c r="U5" s="21"/>
      <c r="V5" s="22">
        <f>D5-D5</f>
        <v>0</v>
      </c>
      <c r="W5" s="23">
        <f>E5-E5</f>
        <v>0</v>
      </c>
      <c r="X5" s="23">
        <f>I5-I5</f>
        <v>0</v>
      </c>
      <c r="Y5" s="23">
        <f>Z5-Z5</f>
        <v>0</v>
      </c>
      <c r="Z5" s="23">
        <f t="shared" ref="Z5:Z29" si="4">(F5+G5+H5)/3</f>
        <v>11.233333333333334</v>
      </c>
      <c r="AA5" s="24">
        <f>($M$2*$AA$2-M5)/(D5-I5)</f>
        <v>-76.829268292682897</v>
      </c>
      <c r="AB5" s="25">
        <f>($AA$1*(D5-I5)+M5)/$AA$2</f>
        <v>-72.888888888888914</v>
      </c>
      <c r="AC5" s="40">
        <f t="shared" ref="AC5:AD20" si="5">IF(AA5&gt;0,AA5,0)</f>
        <v>0</v>
      </c>
      <c r="AD5" s="26">
        <f t="shared" si="5"/>
        <v>0</v>
      </c>
    </row>
    <row r="6" spans="1:30" x14ac:dyDescent="0.3">
      <c r="A6" s="46">
        <v>42341.540937500002</v>
      </c>
      <c r="B6" s="47">
        <v>300</v>
      </c>
      <c r="C6" s="47">
        <v>5</v>
      </c>
      <c r="D6" s="48">
        <v>13.45</v>
      </c>
      <c r="E6" s="49">
        <v>13.65</v>
      </c>
      <c r="F6" s="50">
        <v>11.2</v>
      </c>
      <c r="G6" s="51">
        <v>11.3</v>
      </c>
      <c r="H6" s="52">
        <v>11.2</v>
      </c>
      <c r="I6" s="53">
        <v>17.55</v>
      </c>
      <c r="J6" s="54">
        <v>17.399999999999999</v>
      </c>
      <c r="L6" s="27">
        <v>5</v>
      </c>
      <c r="M6" s="28">
        <f t="shared" si="0"/>
        <v>0</v>
      </c>
      <c r="N6" s="29">
        <f t="shared" ref="N6:N29" si="6">4.187*$P$2*(Z6-Z5)/$P$1</f>
        <v>0</v>
      </c>
      <c r="O6" s="28">
        <f t="shared" si="1"/>
        <v>0</v>
      </c>
      <c r="P6" s="28">
        <f t="shared" si="2"/>
        <v>210</v>
      </c>
      <c r="Q6" s="29">
        <f t="shared" si="3"/>
        <v>4.3471834280013003E-3</v>
      </c>
      <c r="R6" s="29">
        <f t="shared" ref="R6:R29" si="7">1000*N6/((B6-B5)*$M$2)</f>
        <v>0</v>
      </c>
      <c r="S6" s="29">
        <f>O6/P6</f>
        <v>0</v>
      </c>
      <c r="T6" s="41">
        <f t="shared" ref="T6:T29" si="8">O6/(300*4.187*$P$2*(E6-D6))</f>
        <v>0</v>
      </c>
      <c r="U6" s="30"/>
      <c r="V6" s="31">
        <f t="shared" ref="V6:W21" si="9">V5+(D6-D5)</f>
        <v>0.19999999999999929</v>
      </c>
      <c r="W6" s="32">
        <f t="shared" si="9"/>
        <v>0.20000000000000107</v>
      </c>
      <c r="X6" s="32">
        <f t="shared" ref="X6:X29" si="10">X5+(I6-I5)</f>
        <v>0.19999999999999929</v>
      </c>
      <c r="Y6" s="32">
        <f t="shared" ref="Y6:Y29" si="11">Y5+(Z6-Z5)</f>
        <v>0</v>
      </c>
      <c r="Z6" s="32">
        <f t="shared" si="4"/>
        <v>11.233333333333334</v>
      </c>
      <c r="AA6" s="33">
        <f t="shared" ref="AA6:AA29" si="12">($M$2*$AA$2-M6)/(D6-I6)</f>
        <v>-76.829268292682897</v>
      </c>
      <c r="AB6" s="34">
        <f t="shared" ref="AB6:AB29" si="13">($AA$1*(D6-I6)+M6)/$AA$2</f>
        <v>-72.888888888888914</v>
      </c>
      <c r="AC6" s="42">
        <f t="shared" si="5"/>
        <v>0</v>
      </c>
      <c r="AD6" s="35">
        <f t="shared" si="5"/>
        <v>0</v>
      </c>
    </row>
    <row r="7" spans="1:30" x14ac:dyDescent="0.3">
      <c r="A7" s="46">
        <v>42341.544409722221</v>
      </c>
      <c r="B7" s="47">
        <v>600</v>
      </c>
      <c r="C7" s="47">
        <v>10</v>
      </c>
      <c r="D7" s="48">
        <v>13.65</v>
      </c>
      <c r="E7" s="49">
        <v>14.6</v>
      </c>
      <c r="F7" s="50">
        <v>11.2</v>
      </c>
      <c r="G7" s="51">
        <v>11.3</v>
      </c>
      <c r="H7" s="52">
        <v>11.25</v>
      </c>
      <c r="I7" s="53">
        <v>18.05</v>
      </c>
      <c r="J7" s="54">
        <v>17.75</v>
      </c>
      <c r="L7" s="27">
        <v>10</v>
      </c>
      <c r="M7" s="28">
        <f t="shared" si="0"/>
        <v>5.8152777777774451</v>
      </c>
      <c r="N7" s="29">
        <f t="shared" si="6"/>
        <v>5.2337499999997021</v>
      </c>
      <c r="O7" s="28">
        <f t="shared" si="1"/>
        <v>5.2337499999997021</v>
      </c>
      <c r="P7" s="28">
        <f t="shared" si="2"/>
        <v>420</v>
      </c>
      <c r="Q7" s="29">
        <f t="shared" si="3"/>
        <v>2.0649121283006052E-2</v>
      </c>
      <c r="R7" s="29">
        <f t="shared" si="7"/>
        <v>2.4922619047617629E-2</v>
      </c>
      <c r="S7" s="29">
        <f t="shared" ref="S7:S29" si="14">O7/P7</f>
        <v>1.2461309523808814E-2</v>
      </c>
      <c r="T7" s="41">
        <f t="shared" si="8"/>
        <v>2.9239766081869698E-4</v>
      </c>
      <c r="U7" s="30"/>
      <c r="V7" s="31">
        <f t="shared" si="9"/>
        <v>0.40000000000000036</v>
      </c>
      <c r="W7" s="32">
        <f t="shared" si="9"/>
        <v>1.1500000000000004</v>
      </c>
      <c r="X7" s="32">
        <f t="shared" si="10"/>
        <v>0.69999999999999929</v>
      </c>
      <c r="Y7" s="32">
        <f t="shared" si="11"/>
        <v>1.6666666666665719E-2</v>
      </c>
      <c r="Z7" s="32">
        <f t="shared" si="4"/>
        <v>11.25</v>
      </c>
      <c r="AA7" s="33">
        <f t="shared" si="12"/>
        <v>-70.269255050505123</v>
      </c>
      <c r="AB7" s="34">
        <f t="shared" si="13"/>
        <v>-65.299382716050118</v>
      </c>
      <c r="AC7" s="42">
        <f t="shared" si="5"/>
        <v>0</v>
      </c>
      <c r="AD7" s="35">
        <f>IF(AB7&gt;0,AB7,0)</f>
        <v>0</v>
      </c>
    </row>
    <row r="8" spans="1:30" x14ac:dyDescent="0.3">
      <c r="A8" s="46">
        <v>42341.547881944447</v>
      </c>
      <c r="B8" s="47">
        <v>900</v>
      </c>
      <c r="C8" s="47">
        <v>15</v>
      </c>
      <c r="D8" s="48">
        <v>14.15</v>
      </c>
      <c r="E8" s="49">
        <v>18.05</v>
      </c>
      <c r="F8" s="50">
        <v>11.25</v>
      </c>
      <c r="G8" s="51">
        <v>11.3</v>
      </c>
      <c r="H8" s="52">
        <v>11.3</v>
      </c>
      <c r="I8" s="53">
        <v>18.45</v>
      </c>
      <c r="J8" s="54">
        <v>18.399999999999999</v>
      </c>
      <c r="L8" s="27">
        <v>15</v>
      </c>
      <c r="M8" s="28">
        <f t="shared" si="0"/>
        <v>17.445833333332956</v>
      </c>
      <c r="N8" s="29">
        <f t="shared" si="6"/>
        <v>10.467499999999962</v>
      </c>
      <c r="O8" s="28">
        <f t="shared" si="1"/>
        <v>15.701249999999666</v>
      </c>
      <c r="P8" s="28">
        <f t="shared" si="2"/>
        <v>630</v>
      </c>
      <c r="Q8" s="29">
        <f t="shared" si="3"/>
        <v>8.4770076846024903E-2</v>
      </c>
      <c r="R8" s="29">
        <f t="shared" si="7"/>
        <v>4.9845238095237915E-2</v>
      </c>
      <c r="S8" s="29">
        <f t="shared" si="14"/>
        <v>2.4922619047618517E-2</v>
      </c>
      <c r="T8" s="41">
        <f t="shared" si="8"/>
        <v>2.1367521367520907E-4</v>
      </c>
      <c r="U8" s="30"/>
      <c r="V8" s="31">
        <f t="shared" si="9"/>
        <v>0.90000000000000036</v>
      </c>
      <c r="W8" s="32">
        <f t="shared" si="9"/>
        <v>4.6000000000000014</v>
      </c>
      <c r="X8" s="32">
        <f t="shared" si="10"/>
        <v>1.0999999999999979</v>
      </c>
      <c r="Y8" s="32">
        <f t="shared" si="11"/>
        <v>4.9999999999998934E-2</v>
      </c>
      <c r="Z8" s="32">
        <f t="shared" si="4"/>
        <v>11.283333333333333</v>
      </c>
      <c r="AA8" s="33">
        <f t="shared" si="12"/>
        <v>-69.19864341085281</v>
      </c>
      <c r="AB8" s="34">
        <f t="shared" si="13"/>
        <v>-37.675925925926741</v>
      </c>
      <c r="AC8" s="42">
        <f t="shared" si="5"/>
        <v>0</v>
      </c>
      <c r="AD8" s="35">
        <f t="shared" si="5"/>
        <v>0</v>
      </c>
    </row>
    <row r="9" spans="1:30" x14ac:dyDescent="0.3">
      <c r="A9" s="46">
        <v>42341.551354166673</v>
      </c>
      <c r="B9" s="47">
        <v>1200</v>
      </c>
      <c r="C9" s="47">
        <v>20</v>
      </c>
      <c r="D9" s="48">
        <v>14.4</v>
      </c>
      <c r="E9" s="49">
        <v>21.05</v>
      </c>
      <c r="F9" s="50">
        <v>11.25</v>
      </c>
      <c r="G9" s="51">
        <v>11.35</v>
      </c>
      <c r="H9" s="52">
        <v>11.3</v>
      </c>
      <c r="I9" s="53">
        <v>18.75</v>
      </c>
      <c r="J9" s="54">
        <v>18.600000000000001</v>
      </c>
      <c r="L9" s="27">
        <v>20</v>
      </c>
      <c r="M9" s="28">
        <f t="shared" si="0"/>
        <v>23.261111111111642</v>
      </c>
      <c r="N9" s="29">
        <f t="shared" si="6"/>
        <v>5.2337500000008186</v>
      </c>
      <c r="O9" s="28">
        <f t="shared" si="1"/>
        <v>20.935000000000485</v>
      </c>
      <c r="P9" s="28">
        <f t="shared" si="2"/>
        <v>840</v>
      </c>
      <c r="Q9" s="29">
        <f t="shared" si="3"/>
        <v>0.14454384898104247</v>
      </c>
      <c r="R9" s="29">
        <f t="shared" si="7"/>
        <v>2.4922619047622944E-2</v>
      </c>
      <c r="S9" s="29">
        <f t="shared" si="14"/>
        <v>2.4922619047619627E-2</v>
      </c>
      <c r="T9" s="41">
        <f t="shared" si="8"/>
        <v>1.6708437761069723E-4</v>
      </c>
      <c r="U9" s="30"/>
      <c r="V9" s="31">
        <f t="shared" si="9"/>
        <v>1.1500000000000004</v>
      </c>
      <c r="W9" s="32">
        <f t="shared" si="9"/>
        <v>7.6000000000000014</v>
      </c>
      <c r="X9" s="32">
        <f t="shared" si="10"/>
        <v>1.3999999999999986</v>
      </c>
      <c r="Y9" s="32">
        <f t="shared" si="11"/>
        <v>6.6666666666668206E-2</v>
      </c>
      <c r="Z9" s="32">
        <f t="shared" si="4"/>
        <v>11.300000000000002</v>
      </c>
      <c r="AA9" s="33">
        <f t="shared" si="12"/>
        <v>-67.066411238824912</v>
      </c>
      <c r="AB9" s="34">
        <f t="shared" si="13"/>
        <v>-25.641975308640788</v>
      </c>
      <c r="AC9" s="42">
        <f t="shared" si="5"/>
        <v>0</v>
      </c>
      <c r="AD9" s="35">
        <f t="shared" si="5"/>
        <v>0</v>
      </c>
    </row>
    <row r="10" spans="1:30" x14ac:dyDescent="0.3">
      <c r="A10" s="46">
        <v>42341.554826388892</v>
      </c>
      <c r="B10" s="47">
        <v>1500</v>
      </c>
      <c r="C10" s="47">
        <v>25</v>
      </c>
      <c r="D10" s="48">
        <v>14.65</v>
      </c>
      <c r="E10" s="49">
        <v>24.05</v>
      </c>
      <c r="F10" s="50">
        <v>11.25</v>
      </c>
      <c r="G10" s="51">
        <v>11.35</v>
      </c>
      <c r="H10" s="52">
        <v>11.3</v>
      </c>
      <c r="I10" s="53">
        <v>19.399999999999999</v>
      </c>
      <c r="J10" s="54">
        <v>19.25</v>
      </c>
      <c r="L10" s="27">
        <v>25</v>
      </c>
      <c r="M10" s="28">
        <f t="shared" si="0"/>
        <v>23.261111111111646</v>
      </c>
      <c r="N10" s="29">
        <f t="shared" si="6"/>
        <v>0</v>
      </c>
      <c r="O10" s="28">
        <f t="shared" si="1"/>
        <v>20.935000000000485</v>
      </c>
      <c r="P10" s="28">
        <f t="shared" si="2"/>
        <v>1050</v>
      </c>
      <c r="Q10" s="29">
        <f t="shared" si="3"/>
        <v>0.20431762111606</v>
      </c>
      <c r="R10" s="29">
        <f t="shared" si="7"/>
        <v>0</v>
      </c>
      <c r="S10" s="29">
        <f t="shared" si="14"/>
        <v>1.9938095238095699E-2</v>
      </c>
      <c r="T10" s="41">
        <f t="shared" si="8"/>
        <v>1.1820330969267411E-4</v>
      </c>
      <c r="U10" s="30"/>
      <c r="V10" s="31">
        <f t="shared" si="9"/>
        <v>1.4000000000000004</v>
      </c>
      <c r="W10" s="32">
        <f t="shared" si="9"/>
        <v>10.600000000000001</v>
      </c>
      <c r="X10" s="32">
        <f t="shared" si="10"/>
        <v>2.0499999999999972</v>
      </c>
      <c r="Y10" s="32">
        <f t="shared" si="11"/>
        <v>6.6666666666668206E-2</v>
      </c>
      <c r="Z10" s="32">
        <f t="shared" si="4"/>
        <v>11.300000000000002</v>
      </c>
      <c r="AA10" s="33">
        <f t="shared" si="12"/>
        <v>-61.418713450292309</v>
      </c>
      <c r="AB10" s="34">
        <f t="shared" si="13"/>
        <v>-32.753086419751867</v>
      </c>
      <c r="AC10" s="42">
        <f t="shared" si="5"/>
        <v>0</v>
      </c>
      <c r="AD10" s="35">
        <f t="shared" si="5"/>
        <v>0</v>
      </c>
    </row>
    <row r="11" spans="1:30" x14ac:dyDescent="0.3">
      <c r="A11" s="46">
        <v>42341.558298611111</v>
      </c>
      <c r="B11" s="47">
        <v>1800</v>
      </c>
      <c r="C11" s="47">
        <v>30</v>
      </c>
      <c r="D11" s="48">
        <v>15.15</v>
      </c>
      <c r="E11" s="49">
        <v>26.7</v>
      </c>
      <c r="F11" s="50">
        <v>11.25</v>
      </c>
      <c r="G11" s="51">
        <v>11.4</v>
      </c>
      <c r="H11" s="52">
        <v>11.35</v>
      </c>
      <c r="I11" s="53">
        <v>19.25</v>
      </c>
      <c r="J11" s="54">
        <v>19.149999999999999</v>
      </c>
      <c r="L11" s="27">
        <v>30</v>
      </c>
      <c r="M11" s="28">
        <f t="shared" si="0"/>
        <v>34.891666666666545</v>
      </c>
      <c r="N11" s="29">
        <f t="shared" si="6"/>
        <v>10.467499999999404</v>
      </c>
      <c r="O11" s="28">
        <f t="shared" si="1"/>
        <v>31.402499999999893</v>
      </c>
      <c r="P11" s="28">
        <f t="shared" si="2"/>
        <v>1260</v>
      </c>
      <c r="Q11" s="29">
        <f t="shared" si="3"/>
        <v>0.25104984296707372</v>
      </c>
      <c r="R11" s="29">
        <f t="shared" si="7"/>
        <v>4.9845238095235257E-2</v>
      </c>
      <c r="S11" s="29">
        <f t="shared" si="14"/>
        <v>2.4922619047618964E-2</v>
      </c>
      <c r="T11" s="41">
        <f t="shared" si="8"/>
        <v>1.4430014430014381E-4</v>
      </c>
      <c r="U11" s="30"/>
      <c r="V11" s="31">
        <f t="shared" si="9"/>
        <v>1.9000000000000004</v>
      </c>
      <c r="W11" s="32">
        <f t="shared" si="9"/>
        <v>13.25</v>
      </c>
      <c r="X11" s="32">
        <f t="shared" si="10"/>
        <v>1.8999999999999986</v>
      </c>
      <c r="Y11" s="32">
        <f t="shared" si="11"/>
        <v>9.9999999999999645E-2</v>
      </c>
      <c r="Z11" s="32">
        <f t="shared" si="4"/>
        <v>11.333333333333334</v>
      </c>
      <c r="AA11" s="33">
        <f t="shared" si="12"/>
        <v>-68.319105691056947</v>
      </c>
      <c r="AB11" s="34">
        <f t="shared" si="13"/>
        <v>4.6481481481478841</v>
      </c>
      <c r="AC11" s="42">
        <f t="shared" si="5"/>
        <v>0</v>
      </c>
      <c r="AD11" s="35">
        <f t="shared" si="5"/>
        <v>4.6481481481478841</v>
      </c>
    </row>
    <row r="12" spans="1:30" x14ac:dyDescent="0.3">
      <c r="A12" s="46">
        <v>42341.56177083333</v>
      </c>
      <c r="B12" s="47">
        <v>2100</v>
      </c>
      <c r="C12" s="47">
        <v>35</v>
      </c>
      <c r="D12" s="48">
        <v>15.4</v>
      </c>
      <c r="E12" s="49">
        <v>29</v>
      </c>
      <c r="F12" s="50">
        <v>11.25</v>
      </c>
      <c r="G12" s="51">
        <v>11.45</v>
      </c>
      <c r="H12" s="52">
        <v>11.4</v>
      </c>
      <c r="I12" s="53">
        <v>19.399999999999999</v>
      </c>
      <c r="J12" s="54">
        <v>19.3</v>
      </c>
      <c r="L12" s="27">
        <v>35</v>
      </c>
      <c r="M12" s="28">
        <f t="shared" si="0"/>
        <v>46.522222222222041</v>
      </c>
      <c r="N12" s="29">
        <f t="shared" si="6"/>
        <v>10.467499999999962</v>
      </c>
      <c r="O12" s="28">
        <f t="shared" si="1"/>
        <v>41.869999999999848</v>
      </c>
      <c r="P12" s="28">
        <f t="shared" si="2"/>
        <v>1470</v>
      </c>
      <c r="Q12" s="29">
        <f t="shared" si="3"/>
        <v>0.29560847310408683</v>
      </c>
      <c r="R12" s="29">
        <f t="shared" si="7"/>
        <v>4.9845238095237915E-2</v>
      </c>
      <c r="S12" s="29">
        <f t="shared" si="14"/>
        <v>2.8482993197278809E-2</v>
      </c>
      <c r="T12" s="41">
        <f t="shared" si="8"/>
        <v>1.6339869281045688E-4</v>
      </c>
      <c r="U12" s="30"/>
      <c r="V12" s="31">
        <f t="shared" si="9"/>
        <v>2.1500000000000004</v>
      </c>
      <c r="W12" s="32">
        <f t="shared" si="9"/>
        <v>15.55</v>
      </c>
      <c r="X12" s="32">
        <f t="shared" si="10"/>
        <v>2.0499999999999972</v>
      </c>
      <c r="Y12" s="32">
        <f t="shared" si="11"/>
        <v>0.13333333333333286</v>
      </c>
      <c r="Z12" s="32">
        <f t="shared" si="4"/>
        <v>11.366666666666667</v>
      </c>
      <c r="AA12" s="33">
        <f t="shared" si="12"/>
        <v>-67.119444444444525</v>
      </c>
      <c r="AB12" s="34">
        <f t="shared" si="13"/>
        <v>32.271604938271231</v>
      </c>
      <c r="AC12" s="42">
        <f t="shared" si="5"/>
        <v>0</v>
      </c>
      <c r="AD12" s="35">
        <f t="shared" si="5"/>
        <v>32.271604938271231</v>
      </c>
    </row>
    <row r="13" spans="1:30" x14ac:dyDescent="0.3">
      <c r="A13" s="46">
        <v>42341.565243055556</v>
      </c>
      <c r="B13" s="47">
        <v>2400</v>
      </c>
      <c r="C13" s="47">
        <v>40</v>
      </c>
      <c r="D13" s="48">
        <v>15.65</v>
      </c>
      <c r="E13" s="49">
        <v>30.25</v>
      </c>
      <c r="F13" s="50">
        <v>11.3</v>
      </c>
      <c r="G13" s="51">
        <v>11.45</v>
      </c>
      <c r="H13" s="52">
        <v>11.45</v>
      </c>
      <c r="I13" s="53">
        <v>19.5</v>
      </c>
      <c r="J13" s="54">
        <v>19.399999999999999</v>
      </c>
      <c r="L13" s="27">
        <v>40</v>
      </c>
      <c r="M13" s="28">
        <f t="shared" si="0"/>
        <v>58.152777777777565</v>
      </c>
      <c r="N13" s="29">
        <f t="shared" si="6"/>
        <v>10.467499999999962</v>
      </c>
      <c r="O13" s="28">
        <f t="shared" si="1"/>
        <v>52.337499999999814</v>
      </c>
      <c r="P13" s="28">
        <f t="shared" si="2"/>
        <v>1680</v>
      </c>
      <c r="Q13" s="29">
        <f t="shared" si="3"/>
        <v>0.31734439024409317</v>
      </c>
      <c r="R13" s="29">
        <f t="shared" si="7"/>
        <v>4.9845238095237915E-2</v>
      </c>
      <c r="S13" s="29">
        <f t="shared" si="14"/>
        <v>3.11532738095237E-2</v>
      </c>
      <c r="T13" s="41">
        <f t="shared" si="8"/>
        <v>1.9025875190258683E-4</v>
      </c>
      <c r="U13" s="30"/>
      <c r="V13" s="31">
        <f t="shared" si="9"/>
        <v>2.4000000000000004</v>
      </c>
      <c r="W13" s="32">
        <f t="shared" si="9"/>
        <v>16.8</v>
      </c>
      <c r="X13" s="32">
        <f t="shared" si="10"/>
        <v>2.1499999999999986</v>
      </c>
      <c r="Y13" s="32">
        <f t="shared" si="11"/>
        <v>0.16666666666666607</v>
      </c>
      <c r="Z13" s="32">
        <f t="shared" si="4"/>
        <v>11.4</v>
      </c>
      <c r="AA13" s="33">
        <f t="shared" si="12"/>
        <v>-66.713564213564283</v>
      </c>
      <c r="AB13" s="34">
        <f t="shared" si="13"/>
        <v>60.78395061728348</v>
      </c>
      <c r="AC13" s="42">
        <f t="shared" si="5"/>
        <v>0</v>
      </c>
      <c r="AD13" s="35">
        <f t="shared" si="5"/>
        <v>60.78395061728348</v>
      </c>
    </row>
    <row r="14" spans="1:30" x14ac:dyDescent="0.3">
      <c r="A14" s="46">
        <v>42341.568715277783</v>
      </c>
      <c r="B14" s="47">
        <v>2700</v>
      </c>
      <c r="C14" s="47">
        <v>45</v>
      </c>
      <c r="D14" s="48">
        <v>16</v>
      </c>
      <c r="E14" s="49">
        <v>30.45</v>
      </c>
      <c r="F14" s="50">
        <v>11.3</v>
      </c>
      <c r="G14" s="51">
        <v>11.5</v>
      </c>
      <c r="H14" s="52">
        <v>11.5</v>
      </c>
      <c r="I14" s="53">
        <v>19.75</v>
      </c>
      <c r="J14" s="54">
        <v>19.649999999999999</v>
      </c>
      <c r="L14" s="27">
        <v>45</v>
      </c>
      <c r="M14" s="28">
        <f t="shared" si="0"/>
        <v>69.78333333333245</v>
      </c>
      <c r="N14" s="29">
        <f t="shared" si="6"/>
        <v>10.467499999999404</v>
      </c>
      <c r="O14" s="28">
        <f t="shared" si="1"/>
        <v>62.804999999999225</v>
      </c>
      <c r="P14" s="28">
        <f t="shared" si="2"/>
        <v>1890</v>
      </c>
      <c r="Q14" s="29">
        <f t="shared" si="3"/>
        <v>0.31408400267309222</v>
      </c>
      <c r="R14" s="29">
        <f t="shared" si="7"/>
        <v>4.9845238095235257E-2</v>
      </c>
      <c r="S14" s="29">
        <f t="shared" si="14"/>
        <v>3.3230158730158318E-2</v>
      </c>
      <c r="T14" s="41">
        <f t="shared" si="8"/>
        <v>2.3068050749711359E-4</v>
      </c>
      <c r="U14" s="30"/>
      <c r="V14" s="31">
        <f t="shared" si="9"/>
        <v>2.75</v>
      </c>
      <c r="W14" s="32">
        <f t="shared" si="9"/>
        <v>17</v>
      </c>
      <c r="X14" s="32">
        <f t="shared" si="10"/>
        <v>2.3999999999999986</v>
      </c>
      <c r="Y14" s="32">
        <f t="shared" si="11"/>
        <v>0.19999999999999751</v>
      </c>
      <c r="Z14" s="32">
        <f t="shared" si="4"/>
        <v>11.433333333333332</v>
      </c>
      <c r="AA14" s="33">
        <f t="shared" si="12"/>
        <v>-65.391111111111343</v>
      </c>
      <c r="AB14" s="34">
        <f t="shared" si="13"/>
        <v>88.407407407405444</v>
      </c>
      <c r="AC14" s="42">
        <f t="shared" si="5"/>
        <v>0</v>
      </c>
      <c r="AD14" s="35">
        <f t="shared" si="5"/>
        <v>88.407407407405444</v>
      </c>
    </row>
    <row r="15" spans="1:30" x14ac:dyDescent="0.3">
      <c r="A15" s="46">
        <v>42341.572187500002</v>
      </c>
      <c r="B15" s="47">
        <v>3000</v>
      </c>
      <c r="C15" s="47">
        <v>50</v>
      </c>
      <c r="D15" s="48">
        <v>16.25</v>
      </c>
      <c r="E15" s="49">
        <v>29.75</v>
      </c>
      <c r="F15" s="50">
        <v>11.35</v>
      </c>
      <c r="G15" s="51">
        <v>11.5</v>
      </c>
      <c r="H15" s="52">
        <v>11.55</v>
      </c>
      <c r="I15" s="53">
        <v>19.5</v>
      </c>
      <c r="J15" s="54">
        <v>19.350000000000001</v>
      </c>
      <c r="L15" s="27">
        <v>50</v>
      </c>
      <c r="M15" s="28">
        <f t="shared" si="0"/>
        <v>81.413888888889204</v>
      </c>
      <c r="N15" s="29">
        <f t="shared" si="6"/>
        <v>10.467500000001079</v>
      </c>
      <c r="O15" s="28">
        <f t="shared" si="1"/>
        <v>73.272500000000306</v>
      </c>
      <c r="P15" s="28">
        <f t="shared" si="2"/>
        <v>2100</v>
      </c>
      <c r="Q15" s="29">
        <f t="shared" si="3"/>
        <v>0.29343488139008617</v>
      </c>
      <c r="R15" s="29">
        <f t="shared" si="7"/>
        <v>4.984523809524323E-2</v>
      </c>
      <c r="S15" s="29">
        <f t="shared" si="14"/>
        <v>3.4891666666666814E-2</v>
      </c>
      <c r="T15" s="41">
        <f t="shared" si="8"/>
        <v>2.8806584362140033E-4</v>
      </c>
      <c r="U15" s="30"/>
      <c r="V15" s="31">
        <f t="shared" si="9"/>
        <v>3</v>
      </c>
      <c r="W15" s="32">
        <f t="shared" si="9"/>
        <v>16.3</v>
      </c>
      <c r="X15" s="32">
        <f t="shared" si="10"/>
        <v>2.1499999999999986</v>
      </c>
      <c r="Y15" s="32">
        <f t="shared" si="11"/>
        <v>0.23333333333333428</v>
      </c>
      <c r="Z15" s="32">
        <f t="shared" si="4"/>
        <v>11.466666666666669</v>
      </c>
      <c r="AA15" s="33">
        <f t="shared" si="12"/>
        <v>-71.872649572649479</v>
      </c>
      <c r="AB15" s="34">
        <f t="shared" si="13"/>
        <v>123.14197530864267</v>
      </c>
      <c r="AC15" s="42">
        <f t="shared" si="5"/>
        <v>0</v>
      </c>
      <c r="AD15" s="35">
        <f t="shared" si="5"/>
        <v>123.14197530864267</v>
      </c>
    </row>
    <row r="16" spans="1:30" x14ac:dyDescent="0.3">
      <c r="A16" s="46">
        <v>42341.575659722221</v>
      </c>
      <c r="B16" s="47">
        <v>3300</v>
      </c>
      <c r="C16" s="47">
        <v>55</v>
      </c>
      <c r="D16" s="48">
        <v>16.45</v>
      </c>
      <c r="E16" s="49">
        <v>29.3</v>
      </c>
      <c r="F16" s="50">
        <v>11.35</v>
      </c>
      <c r="G16" s="51">
        <v>11.55</v>
      </c>
      <c r="H16" s="52">
        <v>11.6</v>
      </c>
      <c r="I16" s="53">
        <v>19.649999999999999</v>
      </c>
      <c r="J16" s="54">
        <v>19.5</v>
      </c>
      <c r="L16" s="27">
        <v>55</v>
      </c>
      <c r="M16" s="28">
        <f t="shared" si="0"/>
        <v>93.044444444444082</v>
      </c>
      <c r="N16" s="29">
        <f t="shared" si="6"/>
        <v>10.467499999999404</v>
      </c>
      <c r="O16" s="28">
        <f t="shared" si="1"/>
        <v>83.739999999999696</v>
      </c>
      <c r="P16" s="28">
        <f t="shared" si="2"/>
        <v>2310</v>
      </c>
      <c r="Q16" s="29">
        <f t="shared" si="3"/>
        <v>0.27930653524908211</v>
      </c>
      <c r="R16" s="29">
        <f t="shared" si="7"/>
        <v>4.9845238095235257E-2</v>
      </c>
      <c r="S16" s="29">
        <f t="shared" si="14"/>
        <v>3.6251082251082117E-2</v>
      </c>
      <c r="T16" s="41">
        <f t="shared" si="8"/>
        <v>3.4587116299178417E-4</v>
      </c>
      <c r="U16" s="30"/>
      <c r="V16" s="31">
        <f t="shared" si="9"/>
        <v>3.1999999999999993</v>
      </c>
      <c r="W16" s="32">
        <f t="shared" si="9"/>
        <v>15.850000000000001</v>
      </c>
      <c r="X16" s="32">
        <f t="shared" si="10"/>
        <v>2.2999999999999972</v>
      </c>
      <c r="Y16" s="32">
        <f t="shared" si="11"/>
        <v>0.26666666666666572</v>
      </c>
      <c r="Z16" s="32">
        <f t="shared" si="4"/>
        <v>11.5</v>
      </c>
      <c r="AA16" s="33">
        <f t="shared" si="12"/>
        <v>-69.361111111111242</v>
      </c>
      <c r="AB16" s="34">
        <f t="shared" si="13"/>
        <v>149.87654320987573</v>
      </c>
      <c r="AC16" s="42">
        <f t="shared" si="5"/>
        <v>0</v>
      </c>
      <c r="AD16" s="35">
        <f t="shared" si="5"/>
        <v>149.87654320987573</v>
      </c>
    </row>
    <row r="17" spans="1:30" x14ac:dyDescent="0.3">
      <c r="A17" s="46">
        <v>42341.579131944447</v>
      </c>
      <c r="B17" s="47">
        <v>3600</v>
      </c>
      <c r="C17" s="47">
        <v>60</v>
      </c>
      <c r="D17" s="48">
        <v>16.649999999999999</v>
      </c>
      <c r="E17" s="49">
        <v>28.7</v>
      </c>
      <c r="F17" s="50">
        <v>11.35</v>
      </c>
      <c r="G17" s="51">
        <v>11.6</v>
      </c>
      <c r="H17" s="52">
        <v>11.6</v>
      </c>
      <c r="I17" s="53">
        <v>20.149999999999999</v>
      </c>
      <c r="J17" s="54">
        <v>20</v>
      </c>
      <c r="L17" s="27">
        <v>60</v>
      </c>
      <c r="M17" s="28">
        <f t="shared" si="0"/>
        <v>98.859722222221535</v>
      </c>
      <c r="N17" s="29">
        <f t="shared" si="6"/>
        <v>5.2337499999997021</v>
      </c>
      <c r="O17" s="28">
        <f t="shared" si="1"/>
        <v>88.973749999999413</v>
      </c>
      <c r="P17" s="28">
        <f t="shared" si="2"/>
        <v>2520</v>
      </c>
      <c r="Q17" s="29">
        <f t="shared" si="3"/>
        <v>0.26191780153707694</v>
      </c>
      <c r="R17" s="29">
        <f t="shared" si="7"/>
        <v>2.4922619047617629E-2</v>
      </c>
      <c r="S17" s="29">
        <f t="shared" si="14"/>
        <v>3.5307043650793415E-2</v>
      </c>
      <c r="T17" s="41">
        <f t="shared" si="8"/>
        <v>3.9188566159520247E-4</v>
      </c>
      <c r="U17" s="30"/>
      <c r="V17" s="31">
        <f t="shared" si="9"/>
        <v>3.3999999999999986</v>
      </c>
      <c r="W17" s="32">
        <f t="shared" si="9"/>
        <v>15.25</v>
      </c>
      <c r="X17" s="32">
        <f t="shared" si="10"/>
        <v>2.7999999999999972</v>
      </c>
      <c r="Y17" s="32">
        <f t="shared" si="11"/>
        <v>0.28333333333333144</v>
      </c>
      <c r="Z17" s="32">
        <f t="shared" si="4"/>
        <v>11.516666666666666</v>
      </c>
      <c r="AA17" s="33">
        <f t="shared" si="12"/>
        <v>-61.754365079365279</v>
      </c>
      <c r="AB17" s="34">
        <f t="shared" si="13"/>
        <v>157.46604938271452</v>
      </c>
      <c r="AC17" s="42">
        <f>IF(AA17&gt;0,AA17,0)</f>
        <v>0</v>
      </c>
      <c r="AD17" s="35">
        <f t="shared" si="5"/>
        <v>157.46604938271452</v>
      </c>
    </row>
    <row r="18" spans="1:30" x14ac:dyDescent="0.3">
      <c r="A18" s="46">
        <v>42341.582604166673</v>
      </c>
      <c r="B18" s="47">
        <v>3900</v>
      </c>
      <c r="C18" s="47">
        <v>65</v>
      </c>
      <c r="D18" s="48">
        <v>17.05</v>
      </c>
      <c r="E18" s="49">
        <v>28.25</v>
      </c>
      <c r="F18" s="50">
        <v>11.4</v>
      </c>
      <c r="G18" s="51">
        <v>11.6</v>
      </c>
      <c r="H18" s="52">
        <v>11.65</v>
      </c>
      <c r="I18" s="53">
        <v>19.75</v>
      </c>
      <c r="J18" s="54">
        <v>19.600000000000001</v>
      </c>
      <c r="L18" s="27">
        <v>65</v>
      </c>
      <c r="M18" s="28">
        <f t="shared" si="0"/>
        <v>110.49027777777705</v>
      </c>
      <c r="N18" s="29">
        <f t="shared" si="6"/>
        <v>10.467499999999962</v>
      </c>
      <c r="O18" s="28">
        <f t="shared" si="1"/>
        <v>99.441249999999371</v>
      </c>
      <c r="P18" s="28">
        <f t="shared" si="2"/>
        <v>2730</v>
      </c>
      <c r="Q18" s="29">
        <f t="shared" si="3"/>
        <v>0.24344227196807147</v>
      </c>
      <c r="R18" s="29">
        <f t="shared" si="7"/>
        <v>4.9845238095237915E-2</v>
      </c>
      <c r="S18" s="29">
        <f t="shared" si="14"/>
        <v>3.6425366300366073E-2</v>
      </c>
      <c r="T18" s="41">
        <f t="shared" si="8"/>
        <v>4.712301587301557E-4</v>
      </c>
      <c r="U18" s="30"/>
      <c r="V18" s="31">
        <f t="shared" si="9"/>
        <v>3.8000000000000007</v>
      </c>
      <c r="W18" s="32">
        <f t="shared" si="9"/>
        <v>14.8</v>
      </c>
      <c r="X18" s="32">
        <f t="shared" si="10"/>
        <v>2.3999999999999986</v>
      </c>
      <c r="Y18" s="32">
        <f t="shared" si="11"/>
        <v>0.31666666666666465</v>
      </c>
      <c r="Z18" s="32">
        <f t="shared" si="4"/>
        <v>11.549999999999999</v>
      </c>
      <c r="AA18" s="33">
        <f t="shared" si="12"/>
        <v>-75.744341563786293</v>
      </c>
      <c r="AB18" s="34">
        <f t="shared" si="13"/>
        <v>197.53395061728236</v>
      </c>
      <c r="AC18" s="42">
        <f t="shared" ref="AC18:AD29" si="15">IF(AA18&gt;0,AA18,0)</f>
        <v>0</v>
      </c>
      <c r="AD18" s="35">
        <f t="shared" si="5"/>
        <v>197.53395061728236</v>
      </c>
    </row>
    <row r="19" spans="1:30" x14ac:dyDescent="0.3">
      <c r="A19" s="46">
        <v>42341.586076388892</v>
      </c>
      <c r="B19" s="47">
        <v>4200</v>
      </c>
      <c r="C19" s="47">
        <v>70</v>
      </c>
      <c r="D19" s="48">
        <v>17.2</v>
      </c>
      <c r="E19" s="49">
        <v>27.7</v>
      </c>
      <c r="F19" s="50">
        <v>11.4</v>
      </c>
      <c r="G19" s="51">
        <v>11.65</v>
      </c>
      <c r="H19" s="52">
        <v>11.65</v>
      </c>
      <c r="I19" s="53">
        <v>20.05</v>
      </c>
      <c r="J19" s="54">
        <v>19.7</v>
      </c>
      <c r="L19" s="27">
        <v>70</v>
      </c>
      <c r="M19" s="28">
        <f t="shared" si="0"/>
        <v>116.30555555555574</v>
      </c>
      <c r="N19" s="29">
        <f t="shared" si="6"/>
        <v>5.2337500000008186</v>
      </c>
      <c r="O19" s="28">
        <f t="shared" si="1"/>
        <v>104.67500000000018</v>
      </c>
      <c r="P19" s="28">
        <f t="shared" si="2"/>
        <v>2940</v>
      </c>
      <c r="Q19" s="29">
        <f t="shared" si="3"/>
        <v>0.22822712997006703</v>
      </c>
      <c r="R19" s="29">
        <f t="shared" si="7"/>
        <v>2.4922619047622944E-2</v>
      </c>
      <c r="S19" s="29">
        <f t="shared" si="14"/>
        <v>3.5603741496598701E-2</v>
      </c>
      <c r="T19" s="41">
        <f t="shared" si="8"/>
        <v>5.291005291005299E-4</v>
      </c>
      <c r="U19" s="30"/>
      <c r="V19" s="31">
        <f t="shared" si="9"/>
        <v>3.9499999999999993</v>
      </c>
      <c r="W19" s="32">
        <f t="shared" si="9"/>
        <v>14.25</v>
      </c>
      <c r="X19" s="32">
        <f t="shared" si="10"/>
        <v>2.6999999999999993</v>
      </c>
      <c r="Y19" s="32">
        <f t="shared" si="11"/>
        <v>0.33333333333333393</v>
      </c>
      <c r="Z19" s="32">
        <f t="shared" si="4"/>
        <v>11.566666666666668</v>
      </c>
      <c r="AA19" s="33">
        <f t="shared" si="12"/>
        <v>-69.71734892787515</v>
      </c>
      <c r="AB19" s="34">
        <f t="shared" si="13"/>
        <v>207.7901234567905</v>
      </c>
      <c r="AC19" s="42">
        <f t="shared" si="15"/>
        <v>0</v>
      </c>
      <c r="AD19" s="35">
        <f t="shared" si="5"/>
        <v>207.7901234567905</v>
      </c>
    </row>
    <row r="20" spans="1:30" x14ac:dyDescent="0.3">
      <c r="A20" s="46">
        <v>42341.589548611111</v>
      </c>
      <c r="B20" s="47">
        <v>4500</v>
      </c>
      <c r="C20" s="47">
        <v>75</v>
      </c>
      <c r="D20" s="48">
        <v>17.399999999999999</v>
      </c>
      <c r="E20" s="49">
        <v>27.3</v>
      </c>
      <c r="F20" s="50">
        <v>11.4</v>
      </c>
      <c r="G20" s="51">
        <v>11.65</v>
      </c>
      <c r="H20" s="52">
        <v>11.7</v>
      </c>
      <c r="I20" s="53">
        <v>20.3</v>
      </c>
      <c r="J20" s="54">
        <v>20.2</v>
      </c>
      <c r="L20" s="27">
        <v>75</v>
      </c>
      <c r="M20" s="28">
        <f t="shared" si="0"/>
        <v>122.1208333333332</v>
      </c>
      <c r="N20" s="29">
        <f t="shared" si="6"/>
        <v>5.2337499999997021</v>
      </c>
      <c r="O20" s="28">
        <f t="shared" si="1"/>
        <v>109.9087499999999</v>
      </c>
      <c r="P20" s="28">
        <f t="shared" si="2"/>
        <v>3150</v>
      </c>
      <c r="Q20" s="29">
        <f t="shared" si="3"/>
        <v>0.21518557968606325</v>
      </c>
      <c r="R20" s="29">
        <f t="shared" si="7"/>
        <v>2.4922619047617629E-2</v>
      </c>
      <c r="S20" s="29">
        <f t="shared" si="14"/>
        <v>3.4891666666666633E-2</v>
      </c>
      <c r="T20" s="41">
        <f t="shared" si="8"/>
        <v>5.8922558922558843E-4</v>
      </c>
      <c r="U20" s="30"/>
      <c r="V20" s="31">
        <f t="shared" si="9"/>
        <v>4.1499999999999986</v>
      </c>
      <c r="W20" s="32">
        <f t="shared" si="9"/>
        <v>13.850000000000001</v>
      </c>
      <c r="X20" s="32">
        <f t="shared" si="10"/>
        <v>2.9499999999999993</v>
      </c>
      <c r="Y20" s="32">
        <f t="shared" si="11"/>
        <v>0.34999999999999964</v>
      </c>
      <c r="Z20" s="32">
        <f t="shared" si="4"/>
        <v>11.583333333333334</v>
      </c>
      <c r="AA20" s="33">
        <f t="shared" si="12"/>
        <v>-66.510057471264361</v>
      </c>
      <c r="AB20" s="34">
        <f t="shared" si="13"/>
        <v>219.82407407407374</v>
      </c>
      <c r="AC20" s="42">
        <f t="shared" si="15"/>
        <v>0</v>
      </c>
      <c r="AD20" s="35">
        <f t="shared" si="5"/>
        <v>219.82407407407374</v>
      </c>
    </row>
    <row r="21" spans="1:30" x14ac:dyDescent="0.3">
      <c r="A21" s="46">
        <v>42341.59302083333</v>
      </c>
      <c r="B21" s="47">
        <v>4800</v>
      </c>
      <c r="C21" s="47">
        <v>80</v>
      </c>
      <c r="D21" s="48">
        <v>17.5</v>
      </c>
      <c r="E21" s="49">
        <v>26.75</v>
      </c>
      <c r="F21" s="50">
        <v>11.45</v>
      </c>
      <c r="G21" s="51">
        <v>11.7</v>
      </c>
      <c r="H21" s="52">
        <v>11.75</v>
      </c>
      <c r="I21" s="53">
        <v>20.149999999999999</v>
      </c>
      <c r="J21" s="54">
        <v>20</v>
      </c>
      <c r="L21" s="27">
        <v>80</v>
      </c>
      <c r="M21" s="28">
        <f t="shared" si="0"/>
        <v>139.56666666666615</v>
      </c>
      <c r="N21" s="29">
        <f t="shared" si="6"/>
        <v>15.701249999999666</v>
      </c>
      <c r="O21" s="28">
        <f t="shared" si="1"/>
        <v>125.60999999999957</v>
      </c>
      <c r="P21" s="28">
        <f t="shared" si="2"/>
        <v>3360</v>
      </c>
      <c r="Q21" s="29">
        <f t="shared" si="3"/>
        <v>0.20105723354505906</v>
      </c>
      <c r="R21" s="29">
        <f t="shared" si="7"/>
        <v>7.4767857142855554E-2</v>
      </c>
      <c r="S21" s="29">
        <f t="shared" si="14"/>
        <v>3.7383928571428443E-2</v>
      </c>
      <c r="T21" s="41">
        <f t="shared" si="8"/>
        <v>7.2072072072071813E-4</v>
      </c>
      <c r="U21" s="30"/>
      <c r="V21" s="31">
        <f t="shared" si="9"/>
        <v>4.25</v>
      </c>
      <c r="W21" s="32">
        <f t="shared" si="9"/>
        <v>13.3</v>
      </c>
      <c r="X21" s="32">
        <f t="shared" si="10"/>
        <v>2.7999999999999972</v>
      </c>
      <c r="Y21" s="32">
        <f t="shared" si="11"/>
        <v>0.39999999999999858</v>
      </c>
      <c r="Z21" s="32">
        <f t="shared" si="4"/>
        <v>11.633333333333333</v>
      </c>
      <c r="AA21" s="33">
        <f t="shared" si="12"/>
        <v>-66.201257861635455</v>
      </c>
      <c r="AB21" s="34">
        <f t="shared" si="13"/>
        <v>263.03703703703593</v>
      </c>
      <c r="AC21" s="42">
        <f t="shared" si="15"/>
        <v>0</v>
      </c>
      <c r="AD21" s="35">
        <f t="shared" si="15"/>
        <v>263.03703703703593</v>
      </c>
    </row>
    <row r="22" spans="1:30" x14ac:dyDescent="0.3">
      <c r="A22" s="46">
        <v>42341.596493055556</v>
      </c>
      <c r="B22" s="47">
        <v>5100</v>
      </c>
      <c r="C22" s="47">
        <v>85</v>
      </c>
      <c r="D22" s="48">
        <v>17.649999999999999</v>
      </c>
      <c r="E22" s="49">
        <v>26.4</v>
      </c>
      <c r="F22" s="50">
        <v>11.45</v>
      </c>
      <c r="G22" s="51">
        <v>11.7</v>
      </c>
      <c r="H22" s="52">
        <v>11.75</v>
      </c>
      <c r="I22" s="53">
        <v>20.25</v>
      </c>
      <c r="J22" s="54">
        <v>20.100000000000001</v>
      </c>
      <c r="L22" s="27">
        <v>85</v>
      </c>
      <c r="M22" s="28">
        <f t="shared" si="0"/>
        <v>139.56666666666615</v>
      </c>
      <c r="N22" s="29">
        <f t="shared" si="6"/>
        <v>0</v>
      </c>
      <c r="O22" s="28">
        <f t="shared" si="1"/>
        <v>125.60999999999957</v>
      </c>
      <c r="P22" s="28">
        <f t="shared" si="2"/>
        <v>3570</v>
      </c>
      <c r="Q22" s="29">
        <f t="shared" si="3"/>
        <v>0.19018927497505586</v>
      </c>
      <c r="R22" s="29">
        <f t="shared" si="7"/>
        <v>0</v>
      </c>
      <c r="S22" s="29">
        <f t="shared" si="14"/>
        <v>3.5184873949579712E-2</v>
      </c>
      <c r="T22" s="41">
        <f t="shared" si="8"/>
        <v>7.6190476190475922E-4</v>
      </c>
      <c r="U22" s="30"/>
      <c r="V22" s="31">
        <f t="shared" ref="V22:W29" si="16">V21+(D22-D21)</f>
        <v>4.3999999999999986</v>
      </c>
      <c r="W22" s="32">
        <f t="shared" si="16"/>
        <v>12.95</v>
      </c>
      <c r="X22" s="32">
        <f t="shared" si="10"/>
        <v>2.8999999999999986</v>
      </c>
      <c r="Y22" s="32">
        <f t="shared" si="11"/>
        <v>0.39999999999999858</v>
      </c>
      <c r="Z22" s="32">
        <f t="shared" si="4"/>
        <v>11.633333333333333</v>
      </c>
      <c r="AA22" s="33">
        <f t="shared" si="12"/>
        <v>-67.474358974359134</v>
      </c>
      <c r="AB22" s="34">
        <f t="shared" si="13"/>
        <v>263.92592592592473</v>
      </c>
      <c r="AC22" s="42">
        <f t="shared" si="15"/>
        <v>0</v>
      </c>
      <c r="AD22" s="35">
        <f t="shared" si="15"/>
        <v>263.92592592592473</v>
      </c>
    </row>
    <row r="23" spans="1:30" x14ac:dyDescent="0.3">
      <c r="A23" s="46">
        <v>42341.599965277783</v>
      </c>
      <c r="B23" s="47">
        <v>5400</v>
      </c>
      <c r="C23" s="47">
        <v>90</v>
      </c>
      <c r="D23" s="48">
        <v>18</v>
      </c>
      <c r="E23" s="49">
        <v>26.05</v>
      </c>
      <c r="F23" s="50">
        <v>11.5</v>
      </c>
      <c r="G23" s="51">
        <v>11.75</v>
      </c>
      <c r="H23" s="52">
        <v>12</v>
      </c>
      <c r="I23" s="53">
        <v>20.45</v>
      </c>
      <c r="J23" s="54">
        <v>20.399999999999999</v>
      </c>
      <c r="L23" s="27">
        <v>90</v>
      </c>
      <c r="M23" s="28">
        <f t="shared" si="0"/>
        <v>180.27361111111068</v>
      </c>
      <c r="N23" s="29">
        <f t="shared" si="6"/>
        <v>36.636250000000153</v>
      </c>
      <c r="O23" s="28">
        <f t="shared" si="1"/>
        <v>162.24624999999969</v>
      </c>
      <c r="P23" s="28">
        <f t="shared" si="2"/>
        <v>3780</v>
      </c>
      <c r="Q23" s="29">
        <f t="shared" si="3"/>
        <v>0.17497413297705142</v>
      </c>
      <c r="R23" s="29">
        <f t="shared" si="7"/>
        <v>0.17445833333333405</v>
      </c>
      <c r="S23" s="29">
        <f t="shared" si="14"/>
        <v>4.2922288359788278E-2</v>
      </c>
      <c r="T23" s="41">
        <f t="shared" si="8"/>
        <v>1.0697032436162847E-3</v>
      </c>
      <c r="U23" s="30"/>
      <c r="V23" s="31">
        <f t="shared" si="16"/>
        <v>4.75</v>
      </c>
      <c r="W23" s="32">
        <f t="shared" si="16"/>
        <v>12.600000000000001</v>
      </c>
      <c r="X23" s="32">
        <f t="shared" si="10"/>
        <v>3.0999999999999979</v>
      </c>
      <c r="Y23" s="32">
        <f t="shared" si="11"/>
        <v>0.51666666666666572</v>
      </c>
      <c r="Z23" s="32">
        <f t="shared" si="4"/>
        <v>11.75</v>
      </c>
      <c r="AA23" s="33">
        <f t="shared" si="12"/>
        <v>-54.990362811791577</v>
      </c>
      <c r="AB23" s="34">
        <f t="shared" si="13"/>
        <v>357.05246913580152</v>
      </c>
      <c r="AC23" s="42">
        <f t="shared" si="15"/>
        <v>0</v>
      </c>
      <c r="AD23" s="35">
        <f t="shared" si="15"/>
        <v>357.05246913580152</v>
      </c>
    </row>
    <row r="24" spans="1:30" ht="15.75" customHeight="1" x14ac:dyDescent="0.3">
      <c r="A24" s="46">
        <v>42341.603437500002</v>
      </c>
      <c r="B24" s="47">
        <v>5700</v>
      </c>
      <c r="C24" s="47">
        <v>95</v>
      </c>
      <c r="D24" s="48">
        <v>18.100000000000001</v>
      </c>
      <c r="E24" s="49">
        <v>25.5</v>
      </c>
      <c r="F24" s="50">
        <v>11.5</v>
      </c>
      <c r="G24" s="51">
        <v>11.75</v>
      </c>
      <c r="H24" s="52">
        <v>12</v>
      </c>
      <c r="I24" s="53">
        <v>20.2</v>
      </c>
      <c r="J24" s="54">
        <v>20.100000000000001</v>
      </c>
      <c r="L24" s="43">
        <v>95</v>
      </c>
      <c r="M24" s="28">
        <f t="shared" si="0"/>
        <v>180.27361111111071</v>
      </c>
      <c r="N24" s="29">
        <f t="shared" si="6"/>
        <v>0</v>
      </c>
      <c r="O24" s="28">
        <f t="shared" si="1"/>
        <v>162.24624999999969</v>
      </c>
      <c r="P24" s="28">
        <f t="shared" si="2"/>
        <v>3990</v>
      </c>
      <c r="Q24" s="29">
        <f t="shared" si="3"/>
        <v>0.16084578683604722</v>
      </c>
      <c r="R24" s="29">
        <f t="shared" si="7"/>
        <v>0</v>
      </c>
      <c r="S24" s="29">
        <f t="shared" si="14"/>
        <v>4.0663220551378366E-2</v>
      </c>
      <c r="T24" s="41">
        <f t="shared" si="8"/>
        <v>1.1636636636636615E-3</v>
      </c>
      <c r="U24" s="30"/>
      <c r="V24" s="31">
        <f t="shared" si="16"/>
        <v>4.8500000000000014</v>
      </c>
      <c r="W24" s="32">
        <f t="shared" si="16"/>
        <v>12.05</v>
      </c>
      <c r="X24" s="32">
        <f t="shared" si="10"/>
        <v>2.8499999999999979</v>
      </c>
      <c r="Y24" s="32">
        <f t="shared" si="11"/>
        <v>0.51666666666666572</v>
      </c>
      <c r="Z24" s="32">
        <f t="shared" si="4"/>
        <v>11.75</v>
      </c>
      <c r="AA24" s="33">
        <f t="shared" si="12"/>
        <v>-64.155423280423534</v>
      </c>
      <c r="AB24" s="34">
        <f t="shared" si="13"/>
        <v>363.27469135802386</v>
      </c>
      <c r="AC24" s="42">
        <f t="shared" si="15"/>
        <v>0</v>
      </c>
      <c r="AD24" s="35">
        <f t="shared" si="15"/>
        <v>363.27469135802386</v>
      </c>
    </row>
    <row r="25" spans="1:30" x14ac:dyDescent="0.3">
      <c r="A25" s="46">
        <v>42341.606909722221</v>
      </c>
      <c r="B25" s="47">
        <v>6000</v>
      </c>
      <c r="C25" s="47">
        <v>100</v>
      </c>
      <c r="D25" s="48">
        <v>18.25</v>
      </c>
      <c r="E25" s="49">
        <v>25.1</v>
      </c>
      <c r="F25" s="50">
        <v>11.5</v>
      </c>
      <c r="G25" s="51">
        <v>12</v>
      </c>
      <c r="H25" s="52">
        <v>12.05</v>
      </c>
      <c r="I25" s="53">
        <v>20.55</v>
      </c>
      <c r="J25" s="54">
        <v>20.45</v>
      </c>
      <c r="L25" s="43">
        <v>100</v>
      </c>
      <c r="M25" s="28">
        <f t="shared" si="0"/>
        <v>215.16527777777731</v>
      </c>
      <c r="N25" s="29">
        <f t="shared" si="6"/>
        <v>31.402499999999893</v>
      </c>
      <c r="O25" s="28">
        <f t="shared" si="1"/>
        <v>193.64874999999961</v>
      </c>
      <c r="P25" s="28">
        <f t="shared" si="2"/>
        <v>4200</v>
      </c>
      <c r="Q25" s="29">
        <f t="shared" si="3"/>
        <v>0.14889103240904378</v>
      </c>
      <c r="R25" s="29">
        <f t="shared" si="7"/>
        <v>0.14953571428571377</v>
      </c>
      <c r="S25" s="29">
        <f t="shared" si="14"/>
        <v>4.6106845238095148E-2</v>
      </c>
      <c r="T25" s="41">
        <f t="shared" si="8"/>
        <v>1.5004055150040516E-3</v>
      </c>
      <c r="U25" s="36"/>
      <c r="V25" s="31">
        <f t="shared" si="16"/>
        <v>5</v>
      </c>
      <c r="W25" s="32">
        <f t="shared" si="16"/>
        <v>11.650000000000002</v>
      </c>
      <c r="X25" s="32">
        <f t="shared" si="10"/>
        <v>3.1999999999999993</v>
      </c>
      <c r="Y25" s="32">
        <f t="shared" si="11"/>
        <v>0.61666666666666536</v>
      </c>
      <c r="Z25" s="32">
        <f t="shared" si="4"/>
        <v>11.85</v>
      </c>
      <c r="AA25" s="33">
        <f t="shared" si="12"/>
        <v>-43.406400966183767</v>
      </c>
      <c r="AB25" s="34">
        <f t="shared" si="13"/>
        <v>437.2561728395051</v>
      </c>
      <c r="AC25" s="42">
        <f t="shared" si="15"/>
        <v>0</v>
      </c>
      <c r="AD25" s="35">
        <f t="shared" si="15"/>
        <v>437.2561728395051</v>
      </c>
    </row>
    <row r="26" spans="1:30" x14ac:dyDescent="0.3">
      <c r="A26" s="46">
        <v>42341.610381944447</v>
      </c>
      <c r="B26" s="47">
        <v>6300</v>
      </c>
      <c r="C26" s="47">
        <v>105</v>
      </c>
      <c r="D26" s="48">
        <v>18.350000000000001</v>
      </c>
      <c r="E26" s="49">
        <v>24.6</v>
      </c>
      <c r="F26" s="50">
        <v>11.55</v>
      </c>
      <c r="G26" s="51">
        <v>12</v>
      </c>
      <c r="H26" s="52">
        <v>12.05</v>
      </c>
      <c r="I26" s="53">
        <v>20.350000000000001</v>
      </c>
      <c r="J26" s="54">
        <v>20.25</v>
      </c>
      <c r="L26" s="43">
        <v>105</v>
      </c>
      <c r="M26" s="28">
        <f t="shared" si="0"/>
        <v>220.98055555555536</v>
      </c>
      <c r="N26" s="29">
        <f t="shared" si="6"/>
        <v>5.2337500000002608</v>
      </c>
      <c r="O26" s="28">
        <f t="shared" si="1"/>
        <v>198.88249999999988</v>
      </c>
      <c r="P26" s="28">
        <f t="shared" si="2"/>
        <v>4410</v>
      </c>
      <c r="Q26" s="29">
        <f t="shared" si="3"/>
        <v>0.13584948212503992</v>
      </c>
      <c r="R26" s="29">
        <f t="shared" si="7"/>
        <v>2.492261904762029E-2</v>
      </c>
      <c r="S26" s="29">
        <f t="shared" si="14"/>
        <v>4.5098072562358246E-2</v>
      </c>
      <c r="T26" s="41">
        <f t="shared" si="8"/>
        <v>1.6888888888888873E-3</v>
      </c>
      <c r="U26" s="36"/>
      <c r="V26" s="31">
        <f t="shared" si="16"/>
        <v>5.1000000000000014</v>
      </c>
      <c r="W26" s="32">
        <f t="shared" si="16"/>
        <v>11.150000000000002</v>
      </c>
      <c r="X26" s="32">
        <f t="shared" si="10"/>
        <v>3</v>
      </c>
      <c r="Y26" s="32">
        <f t="shared" si="11"/>
        <v>0.63333333333333286</v>
      </c>
      <c r="Z26" s="32">
        <f t="shared" si="4"/>
        <v>11.866666666666667</v>
      </c>
      <c r="AA26" s="33">
        <f t="shared" si="12"/>
        <v>-47.009722222222322</v>
      </c>
      <c r="AB26" s="34">
        <f t="shared" si="13"/>
        <v>455.5123456790119</v>
      </c>
      <c r="AC26" s="42">
        <f t="shared" si="15"/>
        <v>0</v>
      </c>
      <c r="AD26" s="35">
        <f t="shared" si="15"/>
        <v>455.5123456790119</v>
      </c>
    </row>
    <row r="27" spans="1:30" x14ac:dyDescent="0.3">
      <c r="A27" s="46">
        <v>42341.613854166673</v>
      </c>
      <c r="B27" s="47">
        <v>6600</v>
      </c>
      <c r="C27" s="47">
        <v>110</v>
      </c>
      <c r="D27" s="48">
        <v>18.45</v>
      </c>
      <c r="E27" s="49">
        <v>24.3</v>
      </c>
      <c r="F27" s="50">
        <v>11.55</v>
      </c>
      <c r="G27" s="51">
        <v>12.05</v>
      </c>
      <c r="H27" s="52">
        <v>12.1</v>
      </c>
      <c r="I27" s="53">
        <v>20.350000000000001</v>
      </c>
      <c r="J27" s="54">
        <v>20.25</v>
      </c>
      <c r="L27" s="43">
        <v>110</v>
      </c>
      <c r="M27" s="28">
        <f t="shared" si="0"/>
        <v>232.61111111111086</v>
      </c>
      <c r="N27" s="29">
        <f t="shared" si="6"/>
        <v>10.467499999999962</v>
      </c>
      <c r="O27" s="28">
        <f t="shared" si="1"/>
        <v>209.34999999999982</v>
      </c>
      <c r="P27" s="28">
        <f t="shared" si="2"/>
        <v>4620</v>
      </c>
      <c r="Q27" s="29">
        <f t="shared" si="3"/>
        <v>0.12715511526903739</v>
      </c>
      <c r="R27" s="29">
        <f t="shared" si="7"/>
        <v>4.9845238095237915E-2</v>
      </c>
      <c r="S27" s="29">
        <f t="shared" si="14"/>
        <v>4.5313852813852779E-2</v>
      </c>
      <c r="T27" s="41">
        <f t="shared" si="8"/>
        <v>1.8993352326685635E-3</v>
      </c>
      <c r="V27" s="31">
        <f t="shared" si="16"/>
        <v>5.1999999999999993</v>
      </c>
      <c r="W27" s="32">
        <f t="shared" si="16"/>
        <v>10.850000000000001</v>
      </c>
      <c r="X27" s="32">
        <f t="shared" si="10"/>
        <v>3</v>
      </c>
      <c r="Y27" s="32">
        <f t="shared" si="11"/>
        <v>0.66666666666666607</v>
      </c>
      <c r="Z27" s="32">
        <f t="shared" si="4"/>
        <v>11.9</v>
      </c>
      <c r="AA27" s="33">
        <f t="shared" si="12"/>
        <v>-43.362573099415286</v>
      </c>
      <c r="AB27" s="34">
        <f t="shared" si="13"/>
        <v>483.13580246913517</v>
      </c>
      <c r="AC27" s="42">
        <f t="shared" si="15"/>
        <v>0</v>
      </c>
      <c r="AD27" s="35">
        <f t="shared" si="15"/>
        <v>483.13580246913517</v>
      </c>
    </row>
    <row r="28" spans="1:30" x14ac:dyDescent="0.3">
      <c r="A28" s="46">
        <v>42341.617326388892</v>
      </c>
      <c r="B28" s="47">
        <v>6900</v>
      </c>
      <c r="C28" s="47">
        <v>115</v>
      </c>
      <c r="D28" s="48">
        <v>18.55</v>
      </c>
      <c r="E28" s="49">
        <v>24</v>
      </c>
      <c r="F28" s="50">
        <v>11.6</v>
      </c>
      <c r="G28" s="51">
        <v>12.05</v>
      </c>
      <c r="H28" s="52">
        <v>12.1</v>
      </c>
      <c r="I28" s="53">
        <v>20.65</v>
      </c>
      <c r="J28" s="54">
        <v>20.55</v>
      </c>
      <c r="L28" s="43">
        <v>115</v>
      </c>
      <c r="M28" s="28">
        <f t="shared" si="0"/>
        <v>238.42638888888834</v>
      </c>
      <c r="N28" s="29">
        <f t="shared" si="6"/>
        <v>5.2337499999997021</v>
      </c>
      <c r="O28" s="28">
        <f t="shared" si="1"/>
        <v>214.58374999999953</v>
      </c>
      <c r="P28" s="28">
        <f t="shared" si="2"/>
        <v>4830</v>
      </c>
      <c r="Q28" s="29">
        <f t="shared" si="3"/>
        <v>0.11846074841303478</v>
      </c>
      <c r="R28" s="29">
        <f t="shared" si="7"/>
        <v>2.4922619047617629E-2</v>
      </c>
      <c r="S28" s="29">
        <f t="shared" si="14"/>
        <v>4.4427277432712117E-2</v>
      </c>
      <c r="T28" s="41">
        <f t="shared" si="8"/>
        <v>2.0897043832823602E-3</v>
      </c>
      <c r="V28" s="31">
        <f t="shared" si="16"/>
        <v>5.3000000000000007</v>
      </c>
      <c r="W28" s="32">
        <f t="shared" si="16"/>
        <v>10.55</v>
      </c>
      <c r="X28" s="32">
        <f t="shared" si="10"/>
        <v>3.2999999999999972</v>
      </c>
      <c r="Y28" s="32">
        <f t="shared" si="11"/>
        <v>0.68333333333333179</v>
      </c>
      <c r="Z28" s="32">
        <f t="shared" si="4"/>
        <v>11.916666666666666</v>
      </c>
      <c r="AA28" s="33">
        <f t="shared" si="12"/>
        <v>-36.463624338624633</v>
      </c>
      <c r="AB28" s="34">
        <f t="shared" si="13"/>
        <v>492.50308641975187</v>
      </c>
      <c r="AC28" s="42">
        <f t="shared" si="15"/>
        <v>0</v>
      </c>
      <c r="AD28" s="35">
        <f t="shared" si="15"/>
        <v>492.50308641975187</v>
      </c>
    </row>
    <row r="29" spans="1:30" ht="19.5" thickBot="1" x14ac:dyDescent="0.35">
      <c r="A29" s="46">
        <v>42341.620798611111</v>
      </c>
      <c r="B29" s="47">
        <v>7200</v>
      </c>
      <c r="C29" s="47">
        <v>120</v>
      </c>
      <c r="D29" s="48">
        <v>18.600000000000001</v>
      </c>
      <c r="E29" s="49">
        <v>23.55</v>
      </c>
      <c r="F29" s="50">
        <v>11.6</v>
      </c>
      <c r="G29" s="51">
        <v>12.1</v>
      </c>
      <c r="H29" s="52">
        <v>12.15</v>
      </c>
      <c r="I29" s="53">
        <v>20.55</v>
      </c>
      <c r="J29" s="54">
        <v>20.5</v>
      </c>
      <c r="L29" s="43">
        <v>120</v>
      </c>
      <c r="M29" s="28">
        <f t="shared" si="0"/>
        <v>250.05694444444444</v>
      </c>
      <c r="N29" s="29">
        <f t="shared" si="6"/>
        <v>10.467500000000522</v>
      </c>
      <c r="O29" s="28">
        <f t="shared" si="1"/>
        <v>225.05125000000007</v>
      </c>
      <c r="P29" s="28">
        <f t="shared" si="2"/>
        <v>5040</v>
      </c>
      <c r="Q29" s="29">
        <f t="shared" si="3"/>
        <v>0.10759278984303158</v>
      </c>
      <c r="R29" s="29">
        <f t="shared" si="7"/>
        <v>4.9845238095240579E-2</v>
      </c>
      <c r="S29" s="29">
        <f t="shared" si="14"/>
        <v>4.4653025793650804E-2</v>
      </c>
      <c r="T29" s="41">
        <f t="shared" si="8"/>
        <v>2.4130190796857469E-3</v>
      </c>
      <c r="V29" s="31">
        <f t="shared" si="16"/>
        <v>5.3500000000000014</v>
      </c>
      <c r="W29" s="32">
        <f t="shared" si="16"/>
        <v>10.100000000000001</v>
      </c>
      <c r="X29" s="32">
        <f t="shared" si="10"/>
        <v>3.1999999999999993</v>
      </c>
      <c r="Y29" s="32">
        <f t="shared" si="11"/>
        <v>0.71666666666666679</v>
      </c>
      <c r="Z29" s="32">
        <f t="shared" si="4"/>
        <v>11.950000000000001</v>
      </c>
      <c r="AA29" s="33">
        <f t="shared" si="12"/>
        <v>-33.304131054131069</v>
      </c>
      <c r="AB29" s="34">
        <f t="shared" si="13"/>
        <v>521.01543209876547</v>
      </c>
      <c r="AC29" s="42">
        <f t="shared" si="15"/>
        <v>0</v>
      </c>
      <c r="AD29" s="35">
        <f t="shared" si="15"/>
        <v>521.01543209876547</v>
      </c>
    </row>
    <row r="30" spans="1:30" ht="19.5" thickTop="1" x14ac:dyDescent="0.3">
      <c r="L30" s="110" t="s">
        <v>23</v>
      </c>
      <c r="M30" s="107">
        <f>AVERAGE(M6:M29)</f>
        <v>112.42870370370345</v>
      </c>
      <c r="N30" s="65">
        <f>AVERAGE(N6:N29)</f>
        <v>9.3771354166666683</v>
      </c>
      <c r="O30" s="65">
        <f t="shared" ref="O30:S30" si="17">AVERAGE(O6:O29)</f>
        <v>101.18583333333315</v>
      </c>
      <c r="P30" s="65">
        <f t="shared" si="17"/>
        <v>2625</v>
      </c>
      <c r="Q30" s="65">
        <f>AVERAGE(Q6:Q29)</f>
        <v>0.18846851486813865</v>
      </c>
      <c r="R30" s="65">
        <f t="shared" si="17"/>
        <v>4.4653025793650797E-2</v>
      </c>
      <c r="S30" s="65">
        <f t="shared" si="17"/>
        <v>3.3131568331114178E-2</v>
      </c>
      <c r="T30" s="66">
        <f>AVERAGE(T6:T29)</f>
        <v>7.2678012887530301E-4</v>
      </c>
      <c r="U30" s="101" t="s">
        <v>23</v>
      </c>
      <c r="V30" s="104">
        <f>AVERAGE(V6:V29)</f>
        <v>3.2895833333333329</v>
      </c>
      <c r="W30" s="65">
        <f>AVERAGE(W6:W29)</f>
        <v>11.76041666666667</v>
      </c>
      <c r="X30" s="65">
        <f>AVERAGE(X6:X29)</f>
        <v>2.3583333333333321</v>
      </c>
      <c r="Y30" s="65">
        <f t="shared" ref="Y30:Z30" si="18">AVERAGE(Y6:Y29)</f>
        <v>0.32222222222222158</v>
      </c>
      <c r="Z30" s="65">
        <f t="shared" si="18"/>
        <v>11.555555555555555</v>
      </c>
      <c r="AA30" s="65">
        <f>AVERAGE(AA6:AA29)</f>
        <v>-61.818885218257243</v>
      </c>
      <c r="AB30" s="65">
        <f t="shared" ref="AB30:AD30" si="19">AVERAGE(AB6:AB29)</f>
        <v>193.50823045267441</v>
      </c>
      <c r="AC30" s="65">
        <f t="shared" si="19"/>
        <v>0</v>
      </c>
      <c r="AD30" s="66">
        <f t="shared" si="19"/>
        <v>203.26903292181018</v>
      </c>
    </row>
    <row r="31" spans="1:30" x14ac:dyDescent="0.3">
      <c r="L31" s="111" t="s">
        <v>24</v>
      </c>
      <c r="M31" s="108">
        <f>MIN(M6:M29)</f>
        <v>0</v>
      </c>
      <c r="N31" s="29">
        <f>MIN(N6:N29)</f>
        <v>0</v>
      </c>
      <c r="O31" s="29">
        <f>MIN(O6:O29)</f>
        <v>0</v>
      </c>
      <c r="P31" s="29">
        <f>MIN(P6:P29)</f>
        <v>210</v>
      </c>
      <c r="Q31" s="29">
        <f>MIN(Q6:Q29)</f>
        <v>4.3471834280013003E-3</v>
      </c>
      <c r="R31" s="29">
        <f t="shared" ref="R31:T31" si="20">MIN(R6:R29)</f>
        <v>0</v>
      </c>
      <c r="S31" s="29">
        <f t="shared" si="20"/>
        <v>0</v>
      </c>
      <c r="T31" s="68">
        <f t="shared" si="20"/>
        <v>0</v>
      </c>
      <c r="U31" s="102" t="s">
        <v>24</v>
      </c>
      <c r="V31" s="105">
        <f t="shared" ref="V31:AA31" si="21">MIN(V6:V29)</f>
        <v>0.19999999999999929</v>
      </c>
      <c r="W31" s="29">
        <f t="shared" si="21"/>
        <v>0.20000000000000107</v>
      </c>
      <c r="X31" s="29">
        <f t="shared" si="21"/>
        <v>0.19999999999999929</v>
      </c>
      <c r="Y31" s="29">
        <f t="shared" si="21"/>
        <v>0</v>
      </c>
      <c r="Z31" s="29">
        <f t="shared" si="21"/>
        <v>11.233333333333334</v>
      </c>
      <c r="AA31" s="29">
        <f t="shared" si="21"/>
        <v>-76.829268292682897</v>
      </c>
      <c r="AB31" s="29">
        <f t="shared" ref="AB31:AC31" si="22">MIN(AB6:AB29)</f>
        <v>-72.888888888888914</v>
      </c>
      <c r="AC31" s="29">
        <f t="shared" si="22"/>
        <v>0</v>
      </c>
      <c r="AD31" s="68">
        <f>MIN(AD6:AD29)</f>
        <v>0</v>
      </c>
    </row>
    <row r="32" spans="1:30" ht="19.5" thickBot="1" x14ac:dyDescent="0.35">
      <c r="L32" s="112" t="s">
        <v>25</v>
      </c>
      <c r="M32" s="109">
        <f t="shared" ref="M32:T32" si="23">MAX(M6:M29)</f>
        <v>250.05694444444444</v>
      </c>
      <c r="N32" s="70">
        <f t="shared" si="23"/>
        <v>36.636250000000153</v>
      </c>
      <c r="O32" s="70">
        <f t="shared" si="23"/>
        <v>225.05125000000007</v>
      </c>
      <c r="P32" s="70">
        <f t="shared" si="23"/>
        <v>5040</v>
      </c>
      <c r="Q32" s="70">
        <f t="shared" si="23"/>
        <v>0.31734439024409317</v>
      </c>
      <c r="R32" s="70">
        <f t="shared" si="23"/>
        <v>0.17445833333333405</v>
      </c>
      <c r="S32" s="70">
        <f t="shared" si="23"/>
        <v>4.6106845238095148E-2</v>
      </c>
      <c r="T32" s="71">
        <f t="shared" si="23"/>
        <v>2.4130190796857469E-3</v>
      </c>
      <c r="U32" s="103" t="s">
        <v>25</v>
      </c>
      <c r="V32" s="106">
        <f t="shared" ref="V32:AC32" si="24">MAX(V6:V29)</f>
        <v>5.3500000000000014</v>
      </c>
      <c r="W32" s="70">
        <f t="shared" si="24"/>
        <v>17</v>
      </c>
      <c r="X32" s="70">
        <f t="shared" si="24"/>
        <v>3.2999999999999972</v>
      </c>
      <c r="Y32" s="70">
        <f t="shared" si="24"/>
        <v>0.71666666666666679</v>
      </c>
      <c r="Z32" s="70">
        <f t="shared" si="24"/>
        <v>11.950000000000001</v>
      </c>
      <c r="AA32" s="70">
        <f t="shared" si="24"/>
        <v>-33.304131054131069</v>
      </c>
      <c r="AB32" s="70">
        <f t="shared" si="24"/>
        <v>521.01543209876547</v>
      </c>
      <c r="AC32" s="70">
        <f t="shared" si="24"/>
        <v>0</v>
      </c>
      <c r="AD32" s="71">
        <f>MAX(AD6:AD29)</f>
        <v>521.01543209876547</v>
      </c>
    </row>
    <row r="33" ht="19.5" thickTop="1" x14ac:dyDescent="0.3"/>
  </sheetData>
  <mergeCells count="6">
    <mergeCell ref="V3:Z3"/>
    <mergeCell ref="A1:J1"/>
    <mergeCell ref="A2:J2"/>
    <mergeCell ref="A3:A4"/>
    <mergeCell ref="B3:C3"/>
    <mergeCell ref="D3:J3"/>
  </mergeCells>
  <printOptions horizontalCentered="1"/>
  <pageMargins left="0.75" right="0.75" top="1" bottom="1" header="0.5" footer="0.5"/>
  <pageSetup paperSize="9" fitToHeight="0" orientation="portrait" r:id="rId1"/>
  <headerFooter>
    <oddHeader>&amp;C&amp;"Times New Roman,Bold"&amp;14&amp;K000000d10l10x20v0,15V15лI600</oddHead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4"/>
  <sheetViews>
    <sheetView topLeftCell="L22" zoomScale="85" zoomScaleNormal="85" workbookViewId="0">
      <selection activeCell="M31" sqref="M31:S31"/>
    </sheetView>
  </sheetViews>
  <sheetFormatPr defaultColWidth="11.42578125" defaultRowHeight="18.75" x14ac:dyDescent="0.3"/>
  <cols>
    <col min="1" max="1" width="27.140625" style="45" customWidth="1"/>
    <col min="2" max="2" width="8.5703125" style="45" customWidth="1"/>
    <col min="3" max="3" width="9" style="45" customWidth="1"/>
    <col min="4" max="4" width="8.28515625" style="45" customWidth="1"/>
    <col min="5" max="5" width="7.5703125" style="45" customWidth="1"/>
    <col min="6" max="6" width="7.42578125" style="45" customWidth="1"/>
    <col min="7" max="10" width="7.28515625" style="45" customWidth="1"/>
    <col min="11" max="11" width="23.28515625" style="45" customWidth="1"/>
    <col min="12" max="12" width="9.5703125" style="45" customWidth="1"/>
    <col min="13" max="13" width="13.140625" style="45" customWidth="1"/>
    <col min="14" max="14" width="12.5703125" style="45" customWidth="1"/>
    <col min="15" max="15" width="11.42578125" style="45"/>
    <col min="16" max="16" width="16.140625" style="45" customWidth="1"/>
    <col min="17" max="17" width="10.5703125" style="45" customWidth="1"/>
    <col min="18" max="18" width="9.85546875" style="45" customWidth="1"/>
    <col min="19" max="19" width="11.140625" style="45" customWidth="1"/>
    <col min="20" max="20" width="11" style="45" customWidth="1"/>
    <col min="21" max="21" width="10.5703125" style="45" customWidth="1"/>
    <col min="22" max="22" width="9.42578125" style="45" customWidth="1"/>
    <col min="23" max="24" width="11.42578125" style="45"/>
    <col min="25" max="25" width="10.28515625" style="45" customWidth="1"/>
    <col min="26" max="26" width="14.7109375" style="45" customWidth="1"/>
    <col min="27" max="27" width="12.7109375" style="45" customWidth="1"/>
    <col min="28" max="28" width="10.42578125" style="45" customWidth="1"/>
    <col min="29" max="16384" width="11.42578125" style="45"/>
  </cols>
  <sheetData>
    <row r="1" spans="1:30" ht="23.25" customHeight="1" thickBot="1" x14ac:dyDescent="0.35">
      <c r="A1" s="115" t="s">
        <v>47</v>
      </c>
      <c r="B1" s="116"/>
      <c r="C1" s="116"/>
      <c r="D1" s="116"/>
      <c r="E1" s="116"/>
      <c r="F1" s="116"/>
      <c r="G1" s="116"/>
      <c r="H1" s="116"/>
      <c r="I1" s="116"/>
      <c r="J1" s="117"/>
      <c r="L1" s="1" t="s">
        <v>30</v>
      </c>
      <c r="M1" s="2">
        <f>T31</f>
        <v>5.4369030759621347E-4</v>
      </c>
      <c r="O1" s="3" t="s">
        <v>0</v>
      </c>
      <c r="P1" s="4">
        <v>0.2</v>
      </c>
      <c r="Z1" s="3" t="s">
        <v>1</v>
      </c>
      <c r="AA1" s="4">
        <v>8</v>
      </c>
    </row>
    <row r="2" spans="1:30" ht="31.5" customHeight="1" thickBot="1" x14ac:dyDescent="0.4">
      <c r="A2" s="118" t="s">
        <v>48</v>
      </c>
      <c r="B2" s="116"/>
      <c r="C2" s="116"/>
      <c r="D2" s="116"/>
      <c r="E2" s="116"/>
      <c r="F2" s="116"/>
      <c r="G2" s="116"/>
      <c r="H2" s="116"/>
      <c r="I2" s="116"/>
      <c r="J2" s="117"/>
      <c r="L2" s="5" t="s">
        <v>2</v>
      </c>
      <c r="M2" s="6">
        <v>700</v>
      </c>
      <c r="O2" s="7" t="s">
        <v>3</v>
      </c>
      <c r="P2" s="8">
        <v>15</v>
      </c>
      <c r="Z2" s="7" t="s">
        <v>4</v>
      </c>
      <c r="AA2" s="9">
        <v>0.45</v>
      </c>
    </row>
    <row r="3" spans="1:30" ht="23.25" customHeight="1" thickBot="1" x14ac:dyDescent="0.35">
      <c r="A3" s="115" t="s">
        <v>5</v>
      </c>
      <c r="B3" s="120" t="s">
        <v>6</v>
      </c>
      <c r="C3" s="121"/>
      <c r="D3" s="122" t="s">
        <v>7</v>
      </c>
      <c r="E3" s="123"/>
      <c r="F3" s="123"/>
      <c r="G3" s="123"/>
      <c r="H3" s="123"/>
      <c r="I3" s="123"/>
      <c r="J3" s="121"/>
      <c r="V3" s="124" t="s">
        <v>8</v>
      </c>
      <c r="W3" s="125"/>
      <c r="X3" s="125"/>
      <c r="Y3" s="125"/>
      <c r="Z3" s="125"/>
    </row>
    <row r="4" spans="1:30" ht="128.25" customHeight="1" thickBot="1" x14ac:dyDescent="0.35">
      <c r="A4" s="119"/>
      <c r="B4" s="10" t="s">
        <v>9</v>
      </c>
      <c r="C4" s="10" t="s">
        <v>10</v>
      </c>
      <c r="D4" s="55" t="s">
        <v>35</v>
      </c>
      <c r="E4" s="56" t="s">
        <v>36</v>
      </c>
      <c r="F4" s="57" t="s">
        <v>37</v>
      </c>
      <c r="G4" s="58" t="s">
        <v>38</v>
      </c>
      <c r="H4" s="59" t="s">
        <v>39</v>
      </c>
      <c r="I4" s="60" t="s">
        <v>40</v>
      </c>
      <c r="J4" s="61" t="s">
        <v>41</v>
      </c>
      <c r="L4" s="11" t="s">
        <v>11</v>
      </c>
      <c r="M4" s="12" t="s">
        <v>12</v>
      </c>
      <c r="N4" s="12" t="s">
        <v>28</v>
      </c>
      <c r="O4" s="12" t="s">
        <v>29</v>
      </c>
      <c r="P4" s="12" t="s">
        <v>13</v>
      </c>
      <c r="Q4" s="12" t="s">
        <v>14</v>
      </c>
      <c r="R4" s="12" t="s">
        <v>31</v>
      </c>
      <c r="S4" s="13" t="s">
        <v>15</v>
      </c>
      <c r="T4" s="14" t="s">
        <v>32</v>
      </c>
      <c r="U4" s="15"/>
      <c r="V4" s="37" t="s">
        <v>26</v>
      </c>
      <c r="W4" s="38" t="s">
        <v>16</v>
      </c>
      <c r="X4" s="38" t="s">
        <v>17</v>
      </c>
      <c r="Y4" s="38" t="s">
        <v>18</v>
      </c>
      <c r="Z4" s="38" t="s">
        <v>27</v>
      </c>
      <c r="AA4" s="38" t="s">
        <v>19</v>
      </c>
      <c r="AB4" s="38" t="s">
        <v>20</v>
      </c>
      <c r="AC4" s="38" t="s">
        <v>21</v>
      </c>
      <c r="AD4" s="39" t="s">
        <v>22</v>
      </c>
    </row>
    <row r="5" spans="1:30" x14ac:dyDescent="0.3">
      <c r="A5" s="46">
        <v>42341.40552083333</v>
      </c>
      <c r="B5" s="47">
        <v>0</v>
      </c>
      <c r="C5" s="47">
        <v>0</v>
      </c>
      <c r="D5" s="48">
        <v>11.3</v>
      </c>
      <c r="E5" s="49">
        <v>12.3</v>
      </c>
      <c r="F5" s="50">
        <v>10.65</v>
      </c>
      <c r="G5" s="51">
        <v>10.75</v>
      </c>
      <c r="H5" s="52">
        <v>10.7</v>
      </c>
      <c r="I5" s="53">
        <v>14.35</v>
      </c>
      <c r="J5" s="54">
        <v>14.45</v>
      </c>
      <c r="L5" s="16">
        <v>0</v>
      </c>
      <c r="M5" s="17">
        <f t="shared" ref="M5:M30" si="0">4187*T5*(E5-D5)/$P$1</f>
        <v>0</v>
      </c>
      <c r="N5" s="18">
        <f>4.187*$P$2*(Z5-Z5)/$P$1</f>
        <v>0</v>
      </c>
      <c r="O5" s="17">
        <f t="shared" ref="O5:O30" si="1">4.187*$P$2*(Z5-$Z$5)/$P$1</f>
        <v>0</v>
      </c>
      <c r="P5" s="17">
        <f t="shared" ref="P5:P30" si="2">$M$2*B5/1000</f>
        <v>0</v>
      </c>
      <c r="Q5" s="18">
        <f t="shared" ref="Q5:Q30" si="3">4187*$M$1*(E5-D5)/($P$1*$M$2)</f>
        <v>1.6260223699323898E-2</v>
      </c>
      <c r="R5" s="19">
        <v>0</v>
      </c>
      <c r="S5" s="19">
        <v>0</v>
      </c>
      <c r="T5" s="20">
        <f>O5/(300*4.187*$P$2*(E5-D5))</f>
        <v>0</v>
      </c>
      <c r="U5" s="21"/>
      <c r="V5" s="22">
        <f>D5-D5</f>
        <v>0</v>
      </c>
      <c r="W5" s="23">
        <f>E5-E5</f>
        <v>0</v>
      </c>
      <c r="X5" s="23">
        <f>I5-I5</f>
        <v>0</v>
      </c>
      <c r="Y5" s="23">
        <f>Z5-Z5</f>
        <v>0</v>
      </c>
      <c r="Z5" s="23">
        <f t="shared" ref="Z5:Z30" si="4">(F5+G5+H5)/3</f>
        <v>10.699999999999998</v>
      </c>
      <c r="AA5" s="24">
        <f>($M$2*$AA$2-M5)/(D5-I5)</f>
        <v>-103.27868852459019</v>
      </c>
      <c r="AB5" s="25">
        <f>($AA$1*(D5-I5)+M5)/$AA$2</f>
        <v>-54.2222222222222</v>
      </c>
      <c r="AC5" s="40">
        <f t="shared" ref="AC5:AD20" si="5">IF(AA5&gt;0,AA5,0)</f>
        <v>0</v>
      </c>
      <c r="AD5" s="26">
        <f t="shared" si="5"/>
        <v>0</v>
      </c>
    </row>
    <row r="6" spans="1:30" x14ac:dyDescent="0.3">
      <c r="A6" s="46">
        <v>42341.408993055556</v>
      </c>
      <c r="B6" s="47">
        <v>300</v>
      </c>
      <c r="C6" s="47">
        <v>5</v>
      </c>
      <c r="D6" s="48">
        <v>11.65</v>
      </c>
      <c r="E6" s="49">
        <v>12.45</v>
      </c>
      <c r="F6" s="50">
        <v>10.65</v>
      </c>
      <c r="G6" s="51">
        <v>10.75</v>
      </c>
      <c r="H6" s="52">
        <v>10.7</v>
      </c>
      <c r="I6" s="53">
        <v>15.15</v>
      </c>
      <c r="J6" s="54">
        <v>15.3</v>
      </c>
      <c r="L6" s="27">
        <v>5</v>
      </c>
      <c r="M6" s="28">
        <f t="shared" si="0"/>
        <v>0</v>
      </c>
      <c r="N6" s="29">
        <f t="shared" ref="N6:N30" si="6">4.187*$P$2*(Z6-Z5)/$P$1</f>
        <v>0</v>
      </c>
      <c r="O6" s="28">
        <f t="shared" si="1"/>
        <v>0</v>
      </c>
      <c r="P6" s="28">
        <f t="shared" si="2"/>
        <v>210</v>
      </c>
      <c r="Q6" s="29">
        <f t="shared" si="3"/>
        <v>1.3008178959459101E-2</v>
      </c>
      <c r="R6" s="29">
        <f t="shared" ref="R6:R30" si="7">1000*N6/((B6-B5)*$M$2)</f>
        <v>0</v>
      </c>
      <c r="S6" s="29">
        <f>O6/P6</f>
        <v>0</v>
      </c>
      <c r="T6" s="41">
        <f t="shared" ref="T6:T30" si="8">O6/(300*4.187*$P$2*(E6-D6))</f>
        <v>0</v>
      </c>
      <c r="U6" s="30"/>
      <c r="V6" s="31">
        <f t="shared" ref="V6:W21" si="9">V5+(D6-D5)</f>
        <v>0.34999999999999964</v>
      </c>
      <c r="W6" s="32">
        <f t="shared" si="9"/>
        <v>0.14999999999999858</v>
      </c>
      <c r="X6" s="32">
        <f t="shared" ref="X6:X30" si="10">X5+(I6-I5)</f>
        <v>0.80000000000000071</v>
      </c>
      <c r="Y6" s="32">
        <f t="shared" ref="Y6:Y30" si="11">Y5+(Z6-Z5)</f>
        <v>0</v>
      </c>
      <c r="Z6" s="32">
        <f t="shared" si="4"/>
        <v>10.699999999999998</v>
      </c>
      <c r="AA6" s="33">
        <f t="shared" ref="AA6:AA30" si="12">($M$2*$AA$2-M6)/(D6-I6)</f>
        <v>-90</v>
      </c>
      <c r="AB6" s="34">
        <f t="shared" ref="AB6:AB30" si="13">($AA$1*(D6-I6)+M6)/$AA$2</f>
        <v>-62.222222222222221</v>
      </c>
      <c r="AC6" s="42">
        <f t="shared" si="5"/>
        <v>0</v>
      </c>
      <c r="AD6" s="35">
        <f t="shared" si="5"/>
        <v>0</v>
      </c>
    </row>
    <row r="7" spans="1:30" x14ac:dyDescent="0.3">
      <c r="A7" s="46">
        <v>42341.412465277783</v>
      </c>
      <c r="B7" s="47">
        <v>600</v>
      </c>
      <c r="C7" s="47">
        <v>10</v>
      </c>
      <c r="D7" s="48">
        <v>12.1</v>
      </c>
      <c r="E7" s="49">
        <v>12.6</v>
      </c>
      <c r="F7" s="50">
        <v>10.65</v>
      </c>
      <c r="G7" s="51">
        <v>10.75</v>
      </c>
      <c r="H7" s="52">
        <v>10.7</v>
      </c>
      <c r="I7" s="53">
        <v>15.35</v>
      </c>
      <c r="J7" s="54">
        <v>15.5</v>
      </c>
      <c r="L7" s="27">
        <v>10</v>
      </c>
      <c r="M7" s="28">
        <f t="shared" si="0"/>
        <v>0</v>
      </c>
      <c r="N7" s="29">
        <f t="shared" si="6"/>
        <v>0</v>
      </c>
      <c r="O7" s="28">
        <f t="shared" si="1"/>
        <v>0</v>
      </c>
      <c r="P7" s="28">
        <f t="shared" si="2"/>
        <v>420</v>
      </c>
      <c r="Q7" s="29">
        <f t="shared" si="3"/>
        <v>8.1301118496619491E-3</v>
      </c>
      <c r="R7" s="29">
        <f t="shared" si="7"/>
        <v>0</v>
      </c>
      <c r="S7" s="29">
        <f t="shared" ref="S7:S30" si="14">O7/P7</f>
        <v>0</v>
      </c>
      <c r="T7" s="41">
        <f t="shared" si="8"/>
        <v>0</v>
      </c>
      <c r="U7" s="30"/>
      <c r="V7" s="31">
        <f t="shared" si="9"/>
        <v>0.79999999999999893</v>
      </c>
      <c r="W7" s="32">
        <f t="shared" si="9"/>
        <v>0.29999999999999893</v>
      </c>
      <c r="X7" s="32">
        <f t="shared" si="10"/>
        <v>1</v>
      </c>
      <c r="Y7" s="32">
        <f t="shared" si="11"/>
        <v>0</v>
      </c>
      <c r="Z7" s="32">
        <f t="shared" si="4"/>
        <v>10.699999999999998</v>
      </c>
      <c r="AA7" s="33">
        <f t="shared" si="12"/>
        <v>-96.92307692307692</v>
      </c>
      <c r="AB7" s="34">
        <f t="shared" si="13"/>
        <v>-57.777777777777779</v>
      </c>
      <c r="AC7" s="42">
        <f t="shared" si="5"/>
        <v>0</v>
      </c>
      <c r="AD7" s="35">
        <f>IF(AB7&gt;0,AB7,0)</f>
        <v>0</v>
      </c>
    </row>
    <row r="8" spans="1:30" x14ac:dyDescent="0.3">
      <c r="A8" s="46">
        <v>42341.415937500002</v>
      </c>
      <c r="B8" s="47">
        <v>900</v>
      </c>
      <c r="C8" s="47">
        <v>15</v>
      </c>
      <c r="D8" s="48">
        <v>12.35</v>
      </c>
      <c r="E8" s="49">
        <v>13.1</v>
      </c>
      <c r="F8" s="50">
        <v>10.65</v>
      </c>
      <c r="G8" s="51">
        <v>10.75</v>
      </c>
      <c r="H8" s="52">
        <v>10.7</v>
      </c>
      <c r="I8" s="53">
        <v>15.55</v>
      </c>
      <c r="J8" s="54">
        <v>15.6</v>
      </c>
      <c r="L8" s="27">
        <v>15</v>
      </c>
      <c r="M8" s="28">
        <f t="shared" si="0"/>
        <v>0</v>
      </c>
      <c r="N8" s="29">
        <f t="shared" si="6"/>
        <v>0</v>
      </c>
      <c r="O8" s="28">
        <f t="shared" si="1"/>
        <v>0</v>
      </c>
      <c r="P8" s="28">
        <f t="shared" si="2"/>
        <v>630</v>
      </c>
      <c r="Q8" s="29">
        <f t="shared" si="3"/>
        <v>1.2195167774492924E-2</v>
      </c>
      <c r="R8" s="29">
        <f t="shared" si="7"/>
        <v>0</v>
      </c>
      <c r="S8" s="29">
        <f t="shared" si="14"/>
        <v>0</v>
      </c>
      <c r="T8" s="41">
        <f t="shared" si="8"/>
        <v>0</v>
      </c>
      <c r="U8" s="30"/>
      <c r="V8" s="31">
        <f t="shared" si="9"/>
        <v>1.0499999999999989</v>
      </c>
      <c r="W8" s="32">
        <f t="shared" si="9"/>
        <v>0.79999999999999893</v>
      </c>
      <c r="X8" s="32">
        <f t="shared" si="10"/>
        <v>1.2000000000000011</v>
      </c>
      <c r="Y8" s="32">
        <f t="shared" si="11"/>
        <v>0</v>
      </c>
      <c r="Z8" s="32">
        <f t="shared" si="4"/>
        <v>10.699999999999998</v>
      </c>
      <c r="AA8" s="33">
        <f t="shared" si="12"/>
        <v>-98.437499999999972</v>
      </c>
      <c r="AB8" s="34">
        <f t="shared" si="13"/>
        <v>-56.888888888888907</v>
      </c>
      <c r="AC8" s="42">
        <f t="shared" si="5"/>
        <v>0</v>
      </c>
      <c r="AD8" s="35">
        <f t="shared" si="5"/>
        <v>0</v>
      </c>
    </row>
    <row r="9" spans="1:30" x14ac:dyDescent="0.3">
      <c r="A9" s="46">
        <v>42341.419409722221</v>
      </c>
      <c r="B9" s="47">
        <v>1200</v>
      </c>
      <c r="C9" s="47">
        <v>20</v>
      </c>
      <c r="D9" s="48">
        <v>12.55</v>
      </c>
      <c r="E9" s="49">
        <v>14.55</v>
      </c>
      <c r="F9" s="50">
        <v>10.7</v>
      </c>
      <c r="G9" s="51">
        <v>11</v>
      </c>
      <c r="H9" s="52">
        <v>10.75</v>
      </c>
      <c r="I9" s="53">
        <v>15.65</v>
      </c>
      <c r="J9" s="54">
        <v>16</v>
      </c>
      <c r="L9" s="27">
        <v>20</v>
      </c>
      <c r="M9" s="28">
        <f t="shared" si="0"/>
        <v>40.706944444445838</v>
      </c>
      <c r="N9" s="29">
        <f t="shared" si="6"/>
        <v>36.636250000001262</v>
      </c>
      <c r="O9" s="28">
        <f t="shared" si="1"/>
        <v>36.636250000001262</v>
      </c>
      <c r="P9" s="28">
        <f t="shared" si="2"/>
        <v>840</v>
      </c>
      <c r="Q9" s="29">
        <f t="shared" si="3"/>
        <v>3.2520447398647796E-2</v>
      </c>
      <c r="R9" s="29">
        <f t="shared" si="7"/>
        <v>0.17445833333333932</v>
      </c>
      <c r="S9" s="29">
        <f t="shared" si="14"/>
        <v>4.3614583333334837E-2</v>
      </c>
      <c r="T9" s="41">
        <f t="shared" si="8"/>
        <v>9.7222222222225548E-4</v>
      </c>
      <c r="U9" s="30"/>
      <c r="V9" s="31">
        <f t="shared" si="9"/>
        <v>1.25</v>
      </c>
      <c r="W9" s="32">
        <f t="shared" si="9"/>
        <v>2.25</v>
      </c>
      <c r="X9" s="32">
        <f t="shared" si="10"/>
        <v>1.3000000000000007</v>
      </c>
      <c r="Y9" s="32">
        <f t="shared" si="11"/>
        <v>0.11666666666667069</v>
      </c>
      <c r="Z9" s="32">
        <f t="shared" si="4"/>
        <v>10.816666666666668</v>
      </c>
      <c r="AA9" s="33">
        <f t="shared" si="12"/>
        <v>-88.481630824372317</v>
      </c>
      <c r="AB9" s="34">
        <f t="shared" si="13"/>
        <v>35.348765432101871</v>
      </c>
      <c r="AC9" s="42">
        <f t="shared" si="5"/>
        <v>0</v>
      </c>
      <c r="AD9" s="35">
        <f t="shared" si="5"/>
        <v>35.348765432101871</v>
      </c>
    </row>
    <row r="10" spans="1:30" x14ac:dyDescent="0.3">
      <c r="A10" s="46">
        <v>42341.422881944447</v>
      </c>
      <c r="B10" s="47">
        <v>1500</v>
      </c>
      <c r="C10" s="47">
        <v>25</v>
      </c>
      <c r="D10" s="48">
        <v>13</v>
      </c>
      <c r="E10" s="49">
        <v>18.100000000000001</v>
      </c>
      <c r="F10" s="50">
        <v>10.7</v>
      </c>
      <c r="G10" s="51">
        <v>11</v>
      </c>
      <c r="H10" s="52">
        <v>10.75</v>
      </c>
      <c r="I10" s="53">
        <v>16.2</v>
      </c>
      <c r="J10" s="54">
        <v>16.3</v>
      </c>
      <c r="L10" s="27">
        <v>25</v>
      </c>
      <c r="M10" s="28">
        <f t="shared" si="0"/>
        <v>40.706944444445838</v>
      </c>
      <c r="N10" s="29">
        <f t="shared" si="6"/>
        <v>0</v>
      </c>
      <c r="O10" s="28">
        <f t="shared" si="1"/>
        <v>36.636250000001262</v>
      </c>
      <c r="P10" s="28">
        <f t="shared" si="2"/>
        <v>1050</v>
      </c>
      <c r="Q10" s="29">
        <f t="shared" si="3"/>
        <v>8.2927140866551896E-2</v>
      </c>
      <c r="R10" s="29">
        <f t="shared" si="7"/>
        <v>0</v>
      </c>
      <c r="S10" s="29">
        <f t="shared" si="14"/>
        <v>3.4891666666667868E-2</v>
      </c>
      <c r="T10" s="41">
        <f t="shared" si="8"/>
        <v>3.8126361655774714E-4</v>
      </c>
      <c r="U10" s="30"/>
      <c r="V10" s="31">
        <f t="shared" si="9"/>
        <v>1.6999999999999993</v>
      </c>
      <c r="W10" s="32">
        <f t="shared" si="9"/>
        <v>5.8000000000000007</v>
      </c>
      <c r="X10" s="32">
        <f t="shared" si="10"/>
        <v>1.8499999999999996</v>
      </c>
      <c r="Y10" s="32">
        <f t="shared" si="11"/>
        <v>0.11666666666667069</v>
      </c>
      <c r="Z10" s="32">
        <f t="shared" si="4"/>
        <v>10.816666666666668</v>
      </c>
      <c r="AA10" s="33">
        <f t="shared" si="12"/>
        <v>-85.716579861110688</v>
      </c>
      <c r="AB10" s="34">
        <f t="shared" si="13"/>
        <v>33.570987654324099</v>
      </c>
      <c r="AC10" s="42">
        <f t="shared" si="5"/>
        <v>0</v>
      </c>
      <c r="AD10" s="35">
        <f t="shared" si="5"/>
        <v>33.570987654324099</v>
      </c>
    </row>
    <row r="11" spans="1:30" x14ac:dyDescent="0.3">
      <c r="A11" s="46">
        <v>42341.426354166673</v>
      </c>
      <c r="B11" s="47">
        <v>1800</v>
      </c>
      <c r="C11" s="47">
        <v>30</v>
      </c>
      <c r="D11" s="48">
        <v>13.25</v>
      </c>
      <c r="E11" s="49">
        <v>21.25</v>
      </c>
      <c r="F11" s="50">
        <v>10.7</v>
      </c>
      <c r="G11" s="51">
        <v>11</v>
      </c>
      <c r="H11" s="52">
        <v>10.75</v>
      </c>
      <c r="I11" s="53">
        <v>16.649999999999999</v>
      </c>
      <c r="J11" s="54">
        <v>16.75</v>
      </c>
      <c r="L11" s="27">
        <v>30</v>
      </c>
      <c r="M11" s="28">
        <f t="shared" si="0"/>
        <v>40.706944444445838</v>
      </c>
      <c r="N11" s="29">
        <f t="shared" si="6"/>
        <v>0</v>
      </c>
      <c r="O11" s="28">
        <f t="shared" si="1"/>
        <v>36.636250000001262</v>
      </c>
      <c r="P11" s="28">
        <f t="shared" si="2"/>
        <v>1260</v>
      </c>
      <c r="Q11" s="29">
        <f t="shared" si="3"/>
        <v>0.13008178959459119</v>
      </c>
      <c r="R11" s="29">
        <f t="shared" si="7"/>
        <v>0</v>
      </c>
      <c r="S11" s="29">
        <f t="shared" si="14"/>
        <v>2.907638888888989E-2</v>
      </c>
      <c r="T11" s="41">
        <f t="shared" si="8"/>
        <v>2.4305555555556387E-4</v>
      </c>
      <c r="U11" s="30"/>
      <c r="V11" s="31">
        <f t="shared" si="9"/>
        <v>1.9499999999999993</v>
      </c>
      <c r="W11" s="32">
        <f t="shared" si="9"/>
        <v>8.9499999999999993</v>
      </c>
      <c r="X11" s="32">
        <f t="shared" si="10"/>
        <v>2.2999999999999989</v>
      </c>
      <c r="Y11" s="32">
        <f t="shared" si="11"/>
        <v>0.11666666666667069</v>
      </c>
      <c r="Z11" s="32">
        <f t="shared" si="4"/>
        <v>10.816666666666668</v>
      </c>
      <c r="AA11" s="33">
        <f t="shared" si="12"/>
        <v>-80.674428104574773</v>
      </c>
      <c r="AB11" s="34">
        <f t="shared" si="13"/>
        <v>30.015432098768553</v>
      </c>
      <c r="AC11" s="42">
        <f t="shared" si="5"/>
        <v>0</v>
      </c>
      <c r="AD11" s="35">
        <f t="shared" si="5"/>
        <v>30.015432098768553</v>
      </c>
    </row>
    <row r="12" spans="1:30" x14ac:dyDescent="0.3">
      <c r="A12" s="46">
        <v>42341.429826388892</v>
      </c>
      <c r="B12" s="47">
        <v>2100</v>
      </c>
      <c r="C12" s="47">
        <v>35</v>
      </c>
      <c r="D12" s="48">
        <v>13.5</v>
      </c>
      <c r="E12" s="49">
        <v>23.7</v>
      </c>
      <c r="F12" s="50">
        <v>10.7</v>
      </c>
      <c r="G12" s="51">
        <v>11.05</v>
      </c>
      <c r="H12" s="52">
        <v>11</v>
      </c>
      <c r="I12" s="53">
        <v>16.75</v>
      </c>
      <c r="J12" s="54">
        <v>17.05</v>
      </c>
      <c r="L12" s="27">
        <v>35</v>
      </c>
      <c r="M12" s="28">
        <f t="shared" si="0"/>
        <v>75.598611111111751</v>
      </c>
      <c r="N12" s="29">
        <f t="shared" si="6"/>
        <v>31.402499999999332</v>
      </c>
      <c r="O12" s="28">
        <f t="shared" si="1"/>
        <v>68.03875000000059</v>
      </c>
      <c r="P12" s="28">
        <f t="shared" si="2"/>
        <v>1470</v>
      </c>
      <c r="Q12" s="29">
        <f t="shared" si="3"/>
        <v>0.16585428173310376</v>
      </c>
      <c r="R12" s="29">
        <f t="shared" si="7"/>
        <v>0.14953571428571111</v>
      </c>
      <c r="S12" s="29">
        <f t="shared" si="14"/>
        <v>4.6284863945578632E-2</v>
      </c>
      <c r="T12" s="41">
        <f t="shared" si="8"/>
        <v>3.5403050108932766E-4</v>
      </c>
      <c r="U12" s="30"/>
      <c r="V12" s="31">
        <f t="shared" si="9"/>
        <v>2.1999999999999993</v>
      </c>
      <c r="W12" s="32">
        <f t="shared" si="9"/>
        <v>11.399999999999999</v>
      </c>
      <c r="X12" s="32">
        <f t="shared" si="10"/>
        <v>2.4000000000000004</v>
      </c>
      <c r="Y12" s="32">
        <f t="shared" si="11"/>
        <v>0.21666666666666856</v>
      </c>
      <c r="Z12" s="32">
        <f t="shared" si="4"/>
        <v>10.916666666666666</v>
      </c>
      <c r="AA12" s="33">
        <f t="shared" si="12"/>
        <v>-73.661965811965615</v>
      </c>
      <c r="AB12" s="34">
        <f t="shared" si="13"/>
        <v>110.21913580247056</v>
      </c>
      <c r="AC12" s="42">
        <f t="shared" si="5"/>
        <v>0</v>
      </c>
      <c r="AD12" s="35">
        <f t="shared" si="5"/>
        <v>110.21913580247056</v>
      </c>
    </row>
    <row r="13" spans="1:30" x14ac:dyDescent="0.3">
      <c r="A13" s="46">
        <v>42341.433298611111</v>
      </c>
      <c r="B13" s="47">
        <v>2400</v>
      </c>
      <c r="C13" s="47">
        <v>40</v>
      </c>
      <c r="D13" s="48">
        <v>13.75</v>
      </c>
      <c r="E13" s="49">
        <v>25.25</v>
      </c>
      <c r="F13" s="50">
        <v>10.7</v>
      </c>
      <c r="G13" s="51">
        <v>11.05</v>
      </c>
      <c r="H13" s="52">
        <v>11.05</v>
      </c>
      <c r="I13" s="53">
        <v>16.75</v>
      </c>
      <c r="J13" s="54">
        <v>17.05</v>
      </c>
      <c r="L13" s="27">
        <v>40</v>
      </c>
      <c r="M13" s="28">
        <f t="shared" si="0"/>
        <v>81.413888888889218</v>
      </c>
      <c r="N13" s="29">
        <f t="shared" si="6"/>
        <v>5.2337499999997021</v>
      </c>
      <c r="O13" s="28">
        <f t="shared" si="1"/>
        <v>73.272500000000306</v>
      </c>
      <c r="P13" s="28">
        <f t="shared" si="2"/>
        <v>1680</v>
      </c>
      <c r="Q13" s="29">
        <f t="shared" si="3"/>
        <v>0.18699257254222482</v>
      </c>
      <c r="R13" s="29">
        <f t="shared" si="7"/>
        <v>2.4922619047617629E-2</v>
      </c>
      <c r="S13" s="29">
        <f t="shared" si="14"/>
        <v>4.3614583333333519E-2</v>
      </c>
      <c r="T13" s="41">
        <f t="shared" si="8"/>
        <v>3.3816425120773084E-4</v>
      </c>
      <c r="U13" s="30"/>
      <c r="V13" s="31">
        <f t="shared" si="9"/>
        <v>2.4499999999999993</v>
      </c>
      <c r="W13" s="32">
        <f t="shared" si="9"/>
        <v>12.95</v>
      </c>
      <c r="X13" s="32">
        <f t="shared" si="10"/>
        <v>2.4000000000000004</v>
      </c>
      <c r="Y13" s="32">
        <f t="shared" si="11"/>
        <v>0.23333333333333428</v>
      </c>
      <c r="Z13" s="32">
        <f t="shared" si="4"/>
        <v>10.933333333333332</v>
      </c>
      <c r="AA13" s="33">
        <f t="shared" si="12"/>
        <v>-77.862037037036927</v>
      </c>
      <c r="AB13" s="34">
        <f t="shared" si="13"/>
        <v>127.58641975308714</v>
      </c>
      <c r="AC13" s="42">
        <f t="shared" si="5"/>
        <v>0</v>
      </c>
      <c r="AD13" s="35">
        <f t="shared" si="5"/>
        <v>127.58641975308714</v>
      </c>
    </row>
    <row r="14" spans="1:30" x14ac:dyDescent="0.3">
      <c r="A14" s="46">
        <v>42341.43677083333</v>
      </c>
      <c r="B14" s="47">
        <v>2700</v>
      </c>
      <c r="C14" s="47">
        <v>45</v>
      </c>
      <c r="D14" s="48">
        <v>14.2</v>
      </c>
      <c r="E14" s="49">
        <v>25.25</v>
      </c>
      <c r="F14" s="50">
        <v>10.7</v>
      </c>
      <c r="G14" s="51">
        <v>11.05</v>
      </c>
      <c r="H14" s="52">
        <v>11.05</v>
      </c>
      <c r="I14" s="53">
        <v>17.55</v>
      </c>
      <c r="J14" s="54">
        <v>17.649999999999999</v>
      </c>
      <c r="L14" s="27">
        <v>45</v>
      </c>
      <c r="M14" s="28">
        <f t="shared" si="0"/>
        <v>81.413888888889218</v>
      </c>
      <c r="N14" s="29">
        <f t="shared" si="6"/>
        <v>0</v>
      </c>
      <c r="O14" s="28">
        <f t="shared" si="1"/>
        <v>73.272500000000306</v>
      </c>
      <c r="P14" s="28">
        <f t="shared" si="2"/>
        <v>1890</v>
      </c>
      <c r="Q14" s="29">
        <f t="shared" si="3"/>
        <v>0.17967547187752908</v>
      </c>
      <c r="R14" s="29">
        <f t="shared" si="7"/>
        <v>0</v>
      </c>
      <c r="S14" s="29">
        <f t="shared" si="14"/>
        <v>3.8768518518518681E-2</v>
      </c>
      <c r="T14" s="41">
        <f t="shared" si="8"/>
        <v>3.5193564605329452E-4</v>
      </c>
      <c r="U14" s="30"/>
      <c r="V14" s="31">
        <f t="shared" si="9"/>
        <v>2.8999999999999986</v>
      </c>
      <c r="W14" s="32">
        <f t="shared" si="9"/>
        <v>12.95</v>
      </c>
      <c r="X14" s="32">
        <f t="shared" si="10"/>
        <v>3.2000000000000011</v>
      </c>
      <c r="Y14" s="32">
        <f t="shared" si="11"/>
        <v>0.23333333333333428</v>
      </c>
      <c r="Z14" s="32">
        <f t="shared" si="4"/>
        <v>10.933333333333332</v>
      </c>
      <c r="AA14" s="33">
        <f t="shared" si="12"/>
        <v>-69.727197346600207</v>
      </c>
      <c r="AB14" s="34">
        <f t="shared" si="13"/>
        <v>121.3641975308649</v>
      </c>
      <c r="AC14" s="42">
        <f t="shared" si="5"/>
        <v>0</v>
      </c>
      <c r="AD14" s="35">
        <f t="shared" si="5"/>
        <v>121.3641975308649</v>
      </c>
    </row>
    <row r="15" spans="1:30" x14ac:dyDescent="0.3">
      <c r="A15" s="46">
        <v>42341.440243055556</v>
      </c>
      <c r="B15" s="47">
        <v>3000</v>
      </c>
      <c r="C15" s="47">
        <v>50</v>
      </c>
      <c r="D15" s="48">
        <v>14.4</v>
      </c>
      <c r="E15" s="49">
        <v>25</v>
      </c>
      <c r="F15" s="50">
        <v>10.75</v>
      </c>
      <c r="G15" s="51">
        <v>11.1</v>
      </c>
      <c r="H15" s="52">
        <v>11.05</v>
      </c>
      <c r="I15" s="53">
        <v>17.55</v>
      </c>
      <c r="J15" s="54">
        <v>17.649999999999999</v>
      </c>
      <c r="L15" s="27">
        <v>50</v>
      </c>
      <c r="M15" s="28">
        <f t="shared" si="0"/>
        <v>93.044444444445986</v>
      </c>
      <c r="N15" s="29">
        <f t="shared" si="6"/>
        <v>10.467500000001079</v>
      </c>
      <c r="O15" s="28">
        <f t="shared" si="1"/>
        <v>83.740000000001388</v>
      </c>
      <c r="P15" s="28">
        <f t="shared" si="2"/>
        <v>2100</v>
      </c>
      <c r="Q15" s="29">
        <f t="shared" si="3"/>
        <v>0.17235837121283332</v>
      </c>
      <c r="R15" s="29">
        <f t="shared" si="7"/>
        <v>4.984523809524323E-2</v>
      </c>
      <c r="S15" s="29">
        <f t="shared" si="14"/>
        <v>3.9876190476191134E-2</v>
      </c>
      <c r="T15" s="41">
        <f t="shared" si="8"/>
        <v>4.1928721174004885E-4</v>
      </c>
      <c r="U15" s="30"/>
      <c r="V15" s="31">
        <f t="shared" si="9"/>
        <v>3.0999999999999996</v>
      </c>
      <c r="W15" s="32">
        <f t="shared" si="9"/>
        <v>12.7</v>
      </c>
      <c r="X15" s="32">
        <f t="shared" si="10"/>
        <v>3.2000000000000011</v>
      </c>
      <c r="Y15" s="32">
        <f t="shared" si="11"/>
        <v>0.26666666666667105</v>
      </c>
      <c r="Z15" s="32">
        <f t="shared" si="4"/>
        <v>10.966666666666669</v>
      </c>
      <c r="AA15" s="33">
        <f t="shared" si="12"/>
        <v>-70.4620811287473</v>
      </c>
      <c r="AB15" s="34">
        <f t="shared" si="13"/>
        <v>150.76543209876885</v>
      </c>
      <c r="AC15" s="42">
        <f t="shared" si="5"/>
        <v>0</v>
      </c>
      <c r="AD15" s="35">
        <f t="shared" si="5"/>
        <v>150.76543209876885</v>
      </c>
    </row>
    <row r="16" spans="1:30" x14ac:dyDescent="0.3">
      <c r="A16" s="46">
        <v>42341.443715277783</v>
      </c>
      <c r="B16" s="47">
        <v>3300</v>
      </c>
      <c r="C16" s="47">
        <v>55</v>
      </c>
      <c r="D16" s="48">
        <v>14.55</v>
      </c>
      <c r="E16" s="49">
        <v>27.5</v>
      </c>
      <c r="F16" s="50">
        <v>10.75</v>
      </c>
      <c r="G16" s="51">
        <v>11.1</v>
      </c>
      <c r="H16" s="52">
        <v>11.1</v>
      </c>
      <c r="I16" s="53">
        <v>17.5</v>
      </c>
      <c r="J16" s="54">
        <v>17.600000000000001</v>
      </c>
      <c r="L16" s="27">
        <v>55</v>
      </c>
      <c r="M16" s="28">
        <f t="shared" si="0"/>
        <v>98.859722222223382</v>
      </c>
      <c r="N16" s="29">
        <f t="shared" si="6"/>
        <v>5.2337499999997021</v>
      </c>
      <c r="O16" s="28">
        <f t="shared" si="1"/>
        <v>88.973750000001075</v>
      </c>
      <c r="P16" s="28">
        <f t="shared" si="2"/>
        <v>2310</v>
      </c>
      <c r="Q16" s="29">
        <f t="shared" si="3"/>
        <v>0.21056989690624445</v>
      </c>
      <c r="R16" s="29">
        <f t="shared" si="7"/>
        <v>2.4922619047617629E-2</v>
      </c>
      <c r="S16" s="29">
        <f t="shared" si="14"/>
        <v>3.8516774891775359E-2</v>
      </c>
      <c r="T16" s="41">
        <f t="shared" si="8"/>
        <v>3.6465036465036898E-4</v>
      </c>
      <c r="U16" s="30"/>
      <c r="V16" s="31">
        <f t="shared" si="9"/>
        <v>3.25</v>
      </c>
      <c r="W16" s="32">
        <f t="shared" si="9"/>
        <v>15.2</v>
      </c>
      <c r="X16" s="32">
        <f t="shared" si="10"/>
        <v>3.1500000000000004</v>
      </c>
      <c r="Y16" s="32">
        <f t="shared" si="11"/>
        <v>0.28333333333333677</v>
      </c>
      <c r="Z16" s="32">
        <f t="shared" si="4"/>
        <v>10.983333333333334</v>
      </c>
      <c r="AA16" s="33">
        <f t="shared" si="12"/>
        <v>-73.267890772127686</v>
      </c>
      <c r="AB16" s="34">
        <f t="shared" si="13"/>
        <v>167.24382716049641</v>
      </c>
      <c r="AC16" s="42">
        <f t="shared" si="5"/>
        <v>0</v>
      </c>
      <c r="AD16" s="35">
        <f t="shared" si="5"/>
        <v>167.24382716049641</v>
      </c>
    </row>
    <row r="17" spans="1:30" x14ac:dyDescent="0.3">
      <c r="A17" s="46">
        <v>42341.447187500002</v>
      </c>
      <c r="B17" s="47">
        <v>3600</v>
      </c>
      <c r="C17" s="47">
        <v>60</v>
      </c>
      <c r="D17" s="48">
        <v>14.65</v>
      </c>
      <c r="E17" s="49">
        <v>29.5</v>
      </c>
      <c r="F17" s="50">
        <v>10.75</v>
      </c>
      <c r="G17" s="51">
        <v>11.15</v>
      </c>
      <c r="H17" s="52">
        <v>11.15</v>
      </c>
      <c r="I17" s="53">
        <v>18.100000000000001</v>
      </c>
      <c r="J17" s="54">
        <v>18.2</v>
      </c>
      <c r="L17" s="27">
        <v>60</v>
      </c>
      <c r="M17" s="28">
        <f t="shared" si="0"/>
        <v>110.49027777777832</v>
      </c>
      <c r="N17" s="29">
        <f t="shared" si="6"/>
        <v>10.467499999999404</v>
      </c>
      <c r="O17" s="28">
        <f t="shared" si="1"/>
        <v>99.441250000000494</v>
      </c>
      <c r="P17" s="28">
        <f t="shared" si="2"/>
        <v>2520</v>
      </c>
      <c r="Q17" s="29">
        <f t="shared" si="3"/>
        <v>0.24146432193495987</v>
      </c>
      <c r="R17" s="29">
        <f t="shared" si="7"/>
        <v>4.9845238095235257E-2</v>
      </c>
      <c r="S17" s="29">
        <f t="shared" si="14"/>
        <v>3.9460813492063686E-2</v>
      </c>
      <c r="T17" s="41">
        <f t="shared" si="8"/>
        <v>3.5540591096146825E-4</v>
      </c>
      <c r="U17" s="30"/>
      <c r="V17" s="31">
        <f t="shared" si="9"/>
        <v>3.3499999999999996</v>
      </c>
      <c r="W17" s="32">
        <f t="shared" si="9"/>
        <v>17.2</v>
      </c>
      <c r="X17" s="32">
        <f t="shared" si="10"/>
        <v>3.7500000000000018</v>
      </c>
      <c r="Y17" s="32">
        <f t="shared" si="11"/>
        <v>0.31666666666666821</v>
      </c>
      <c r="Z17" s="32">
        <f t="shared" si="4"/>
        <v>11.016666666666666</v>
      </c>
      <c r="AA17" s="33">
        <f t="shared" si="12"/>
        <v>-59.278180354267135</v>
      </c>
      <c r="AB17" s="34">
        <f t="shared" si="13"/>
        <v>184.2006172839518</v>
      </c>
      <c r="AC17" s="42">
        <f>IF(AA17&gt;0,AA17,0)</f>
        <v>0</v>
      </c>
      <c r="AD17" s="35">
        <f t="shared" si="5"/>
        <v>184.2006172839518</v>
      </c>
    </row>
    <row r="18" spans="1:30" x14ac:dyDescent="0.3">
      <c r="A18" s="46">
        <v>42341.450659722221</v>
      </c>
      <c r="B18" s="47">
        <v>3900</v>
      </c>
      <c r="C18" s="47">
        <v>65</v>
      </c>
      <c r="D18" s="48">
        <v>14.75</v>
      </c>
      <c r="E18" s="49">
        <v>31.4</v>
      </c>
      <c r="F18" s="50">
        <v>10.75</v>
      </c>
      <c r="G18" s="51">
        <v>11.2</v>
      </c>
      <c r="H18" s="52">
        <v>11.15</v>
      </c>
      <c r="I18" s="53">
        <v>18.149999999999999</v>
      </c>
      <c r="J18" s="54">
        <v>18.25</v>
      </c>
      <c r="L18" s="27">
        <v>65</v>
      </c>
      <c r="M18" s="28">
        <f t="shared" si="0"/>
        <v>116.30555555555635</v>
      </c>
      <c r="N18" s="29">
        <f t="shared" si="6"/>
        <v>5.2337500000002608</v>
      </c>
      <c r="O18" s="28">
        <f t="shared" si="1"/>
        <v>104.67500000000075</v>
      </c>
      <c r="P18" s="28">
        <f t="shared" si="2"/>
        <v>2730</v>
      </c>
      <c r="Q18" s="29">
        <f t="shared" si="3"/>
        <v>0.27073272459374287</v>
      </c>
      <c r="R18" s="29">
        <f t="shared" si="7"/>
        <v>2.492261904762029E-2</v>
      </c>
      <c r="S18" s="29">
        <f t="shared" si="14"/>
        <v>3.8342490842491118E-2</v>
      </c>
      <c r="T18" s="41">
        <f t="shared" si="8"/>
        <v>3.3366700033366935E-4</v>
      </c>
      <c r="U18" s="30"/>
      <c r="V18" s="31">
        <f t="shared" si="9"/>
        <v>3.4499999999999993</v>
      </c>
      <c r="W18" s="32">
        <f t="shared" si="9"/>
        <v>19.099999999999998</v>
      </c>
      <c r="X18" s="32">
        <f t="shared" si="10"/>
        <v>3.7999999999999989</v>
      </c>
      <c r="Y18" s="32">
        <f t="shared" si="11"/>
        <v>0.3333333333333357</v>
      </c>
      <c r="Z18" s="32">
        <f t="shared" si="4"/>
        <v>11.033333333333333</v>
      </c>
      <c r="AA18" s="33">
        <f t="shared" si="12"/>
        <v>-58.439542483659928</v>
      </c>
      <c r="AB18" s="34">
        <f t="shared" si="13"/>
        <v>198.01234567901415</v>
      </c>
      <c r="AC18" s="42">
        <f t="shared" ref="AC18:AD30" si="15">IF(AA18&gt;0,AA18,0)</f>
        <v>0</v>
      </c>
      <c r="AD18" s="35">
        <f t="shared" si="5"/>
        <v>198.01234567901415</v>
      </c>
    </row>
    <row r="19" spans="1:30" x14ac:dyDescent="0.3">
      <c r="A19" s="46">
        <v>42341.454131944447</v>
      </c>
      <c r="B19" s="47">
        <v>4200</v>
      </c>
      <c r="C19" s="47">
        <v>70</v>
      </c>
      <c r="D19" s="48">
        <v>15</v>
      </c>
      <c r="E19" s="49">
        <v>32.1</v>
      </c>
      <c r="F19" s="50">
        <v>11</v>
      </c>
      <c r="G19" s="51">
        <v>11.2</v>
      </c>
      <c r="H19" s="52">
        <v>11.25</v>
      </c>
      <c r="I19" s="53">
        <v>18.25</v>
      </c>
      <c r="J19" s="54">
        <v>18.350000000000001</v>
      </c>
      <c r="L19" s="27">
        <v>70</v>
      </c>
      <c r="M19" s="28">
        <f t="shared" si="0"/>
        <v>157.01250000000098</v>
      </c>
      <c r="N19" s="29">
        <f t="shared" si="6"/>
        <v>36.636250000000153</v>
      </c>
      <c r="O19" s="28">
        <f t="shared" si="1"/>
        <v>141.31125000000091</v>
      </c>
      <c r="P19" s="28">
        <f t="shared" si="2"/>
        <v>2940</v>
      </c>
      <c r="Q19" s="29">
        <f t="shared" si="3"/>
        <v>0.27804982525843869</v>
      </c>
      <c r="R19" s="29">
        <f t="shared" si="7"/>
        <v>0.17445833333333405</v>
      </c>
      <c r="S19" s="29">
        <f t="shared" si="14"/>
        <v>4.8065051020408471E-2</v>
      </c>
      <c r="T19" s="41">
        <f t="shared" si="8"/>
        <v>4.3859649122807289E-4</v>
      </c>
      <c r="U19" s="30"/>
      <c r="V19" s="31">
        <f t="shared" si="9"/>
        <v>3.6999999999999993</v>
      </c>
      <c r="W19" s="32">
        <f t="shared" si="9"/>
        <v>19.8</v>
      </c>
      <c r="X19" s="32">
        <f t="shared" si="10"/>
        <v>3.9000000000000004</v>
      </c>
      <c r="Y19" s="32">
        <f t="shared" si="11"/>
        <v>0.45000000000000284</v>
      </c>
      <c r="Z19" s="32">
        <f t="shared" si="4"/>
        <v>11.15</v>
      </c>
      <c r="AA19" s="33">
        <f t="shared" si="12"/>
        <v>-48.61153846153816</v>
      </c>
      <c r="AB19" s="34">
        <f t="shared" si="13"/>
        <v>291.13888888889107</v>
      </c>
      <c r="AC19" s="42">
        <f t="shared" si="15"/>
        <v>0</v>
      </c>
      <c r="AD19" s="35">
        <f t="shared" si="5"/>
        <v>291.13888888889107</v>
      </c>
    </row>
    <row r="20" spans="1:30" x14ac:dyDescent="0.3">
      <c r="A20" s="46">
        <v>42341.457604166673</v>
      </c>
      <c r="B20" s="47">
        <v>4500</v>
      </c>
      <c r="C20" s="47">
        <v>75</v>
      </c>
      <c r="D20" s="48">
        <v>15.1</v>
      </c>
      <c r="E20" s="49">
        <v>31.75</v>
      </c>
      <c r="F20" s="50">
        <v>11</v>
      </c>
      <c r="G20" s="51">
        <v>11.25</v>
      </c>
      <c r="H20" s="52">
        <v>11.3</v>
      </c>
      <c r="I20" s="53">
        <v>17.75</v>
      </c>
      <c r="J20" s="54">
        <v>18.05</v>
      </c>
      <c r="L20" s="27">
        <v>75</v>
      </c>
      <c r="M20" s="28">
        <f t="shared" si="0"/>
        <v>168.64305555555583</v>
      </c>
      <c r="N20" s="29">
        <f t="shared" si="6"/>
        <v>10.467499999999404</v>
      </c>
      <c r="O20" s="28">
        <f t="shared" si="1"/>
        <v>151.77875000000031</v>
      </c>
      <c r="P20" s="28">
        <f t="shared" si="2"/>
        <v>3150</v>
      </c>
      <c r="Q20" s="29">
        <f t="shared" si="3"/>
        <v>0.27073272459374287</v>
      </c>
      <c r="R20" s="29">
        <f t="shared" si="7"/>
        <v>4.9845238095235257E-2</v>
      </c>
      <c r="S20" s="29">
        <f t="shared" si="14"/>
        <v>4.8183730158730259E-2</v>
      </c>
      <c r="T20" s="41">
        <f t="shared" si="8"/>
        <v>4.8381715048381811E-4</v>
      </c>
      <c r="U20" s="30"/>
      <c r="V20" s="31">
        <f t="shared" si="9"/>
        <v>3.7999999999999989</v>
      </c>
      <c r="W20" s="32">
        <f t="shared" si="9"/>
        <v>19.45</v>
      </c>
      <c r="X20" s="32">
        <f t="shared" si="10"/>
        <v>3.4000000000000004</v>
      </c>
      <c r="Y20" s="32">
        <f t="shared" si="11"/>
        <v>0.48333333333333428</v>
      </c>
      <c r="Z20" s="32">
        <f t="shared" si="4"/>
        <v>11.183333333333332</v>
      </c>
      <c r="AA20" s="33">
        <f t="shared" si="12"/>
        <v>-55.229035639412885</v>
      </c>
      <c r="AB20" s="34">
        <f t="shared" si="13"/>
        <v>327.65123456790178</v>
      </c>
      <c r="AC20" s="42">
        <f t="shared" si="15"/>
        <v>0</v>
      </c>
      <c r="AD20" s="35">
        <f t="shared" si="5"/>
        <v>327.65123456790178</v>
      </c>
    </row>
    <row r="21" spans="1:30" x14ac:dyDescent="0.3">
      <c r="A21" s="46">
        <v>42341.461076388892</v>
      </c>
      <c r="B21" s="47">
        <v>4800</v>
      </c>
      <c r="C21" s="47">
        <v>80</v>
      </c>
      <c r="D21" s="48">
        <v>15.2</v>
      </c>
      <c r="E21" s="49">
        <v>31.25</v>
      </c>
      <c r="F21" s="50">
        <v>11.05</v>
      </c>
      <c r="G21" s="51">
        <v>11.3</v>
      </c>
      <c r="H21" s="52">
        <v>11.4</v>
      </c>
      <c r="I21" s="53">
        <v>18.05</v>
      </c>
      <c r="J21" s="54">
        <v>18.100000000000001</v>
      </c>
      <c r="L21" s="27">
        <v>80</v>
      </c>
      <c r="M21" s="28">
        <f t="shared" si="0"/>
        <v>191.90416666666749</v>
      </c>
      <c r="N21" s="29">
        <f t="shared" si="6"/>
        <v>20.935000000000485</v>
      </c>
      <c r="O21" s="28">
        <f t="shared" si="1"/>
        <v>172.7137500000008</v>
      </c>
      <c r="P21" s="28">
        <f t="shared" si="2"/>
        <v>3360</v>
      </c>
      <c r="Q21" s="29">
        <f t="shared" si="3"/>
        <v>0.26097659037414861</v>
      </c>
      <c r="R21" s="29">
        <f t="shared" si="7"/>
        <v>9.9690476190478494E-2</v>
      </c>
      <c r="S21" s="29">
        <f t="shared" si="14"/>
        <v>5.1402901785714522E-2</v>
      </c>
      <c r="T21" s="41">
        <f t="shared" si="8"/>
        <v>5.71131879543097E-4</v>
      </c>
      <c r="U21" s="30"/>
      <c r="V21" s="31">
        <f t="shared" si="9"/>
        <v>3.8999999999999986</v>
      </c>
      <c r="W21" s="32">
        <f t="shared" si="9"/>
        <v>18.95</v>
      </c>
      <c r="X21" s="32">
        <f t="shared" si="10"/>
        <v>3.7000000000000011</v>
      </c>
      <c r="Y21" s="32">
        <f t="shared" si="11"/>
        <v>0.55000000000000249</v>
      </c>
      <c r="Z21" s="32">
        <f t="shared" si="4"/>
        <v>11.25</v>
      </c>
      <c r="AA21" s="33">
        <f t="shared" si="12"/>
        <v>-43.191520467835943</v>
      </c>
      <c r="AB21" s="34">
        <f t="shared" si="13"/>
        <v>375.78703703703883</v>
      </c>
      <c r="AC21" s="42">
        <f t="shared" si="15"/>
        <v>0</v>
      </c>
      <c r="AD21" s="35">
        <f t="shared" si="15"/>
        <v>375.78703703703883</v>
      </c>
    </row>
    <row r="22" spans="1:30" x14ac:dyDescent="0.3">
      <c r="A22" s="46">
        <v>42341.464548611111</v>
      </c>
      <c r="B22" s="47">
        <v>5100</v>
      </c>
      <c r="C22" s="47">
        <v>85</v>
      </c>
      <c r="D22" s="48">
        <v>15.2</v>
      </c>
      <c r="E22" s="49">
        <v>32.4</v>
      </c>
      <c r="F22" s="50">
        <v>11.05</v>
      </c>
      <c r="G22" s="51">
        <v>11.35</v>
      </c>
      <c r="H22" s="52">
        <v>11.45</v>
      </c>
      <c r="I22" s="53">
        <v>18.2</v>
      </c>
      <c r="J22" s="54">
        <v>18.350000000000001</v>
      </c>
      <c r="L22" s="27">
        <v>85</v>
      </c>
      <c r="M22" s="28">
        <f t="shared" si="0"/>
        <v>203.53472222222237</v>
      </c>
      <c r="N22" s="29">
        <f t="shared" si="6"/>
        <v>10.467499999999404</v>
      </c>
      <c r="O22" s="28">
        <f t="shared" si="1"/>
        <v>183.18125000000018</v>
      </c>
      <c r="P22" s="28">
        <f t="shared" si="2"/>
        <v>3570</v>
      </c>
      <c r="Q22" s="29">
        <f t="shared" si="3"/>
        <v>0.27967584762837105</v>
      </c>
      <c r="R22" s="29">
        <f t="shared" si="7"/>
        <v>4.9845238095235257E-2</v>
      </c>
      <c r="S22" s="29">
        <f t="shared" si="14"/>
        <v>5.1311274509803974E-2</v>
      </c>
      <c r="T22" s="41">
        <f t="shared" si="8"/>
        <v>5.6524547803617621E-4</v>
      </c>
      <c r="U22" s="30"/>
      <c r="V22" s="31">
        <f t="shared" ref="V22:W30" si="16">V21+(D22-D21)</f>
        <v>3.8999999999999986</v>
      </c>
      <c r="W22" s="32">
        <f t="shared" si="16"/>
        <v>20.099999999999998</v>
      </c>
      <c r="X22" s="32">
        <f t="shared" si="10"/>
        <v>3.8499999999999996</v>
      </c>
      <c r="Y22" s="32">
        <f t="shared" si="11"/>
        <v>0.58333333333333393</v>
      </c>
      <c r="Z22" s="32">
        <f t="shared" si="4"/>
        <v>11.283333333333331</v>
      </c>
      <c r="AA22" s="33">
        <f t="shared" si="12"/>
        <v>-37.155092592592545</v>
      </c>
      <c r="AB22" s="34">
        <f t="shared" si="13"/>
        <v>398.96604938271639</v>
      </c>
      <c r="AC22" s="42">
        <f t="shared" si="15"/>
        <v>0</v>
      </c>
      <c r="AD22" s="35">
        <f t="shared" si="15"/>
        <v>398.96604938271639</v>
      </c>
    </row>
    <row r="23" spans="1:30" x14ac:dyDescent="0.3">
      <c r="A23" s="46">
        <v>42341.46802083333</v>
      </c>
      <c r="B23" s="47">
        <v>5400</v>
      </c>
      <c r="C23" s="47">
        <v>90</v>
      </c>
      <c r="D23" s="48">
        <v>15.2</v>
      </c>
      <c r="E23" s="49">
        <v>33.049999999999997</v>
      </c>
      <c r="F23" s="50">
        <v>11.1</v>
      </c>
      <c r="G23" s="51">
        <v>11.45</v>
      </c>
      <c r="H23" s="52">
        <v>11.55</v>
      </c>
      <c r="I23" s="53">
        <v>18.350000000000001</v>
      </c>
      <c r="J23" s="54">
        <v>18.399999999999999</v>
      </c>
      <c r="L23" s="27">
        <v>90</v>
      </c>
      <c r="M23" s="28">
        <f t="shared" si="0"/>
        <v>232.61111111111143</v>
      </c>
      <c r="N23" s="29">
        <f t="shared" si="6"/>
        <v>26.168750000000188</v>
      </c>
      <c r="O23" s="28">
        <f t="shared" si="1"/>
        <v>209.35000000000036</v>
      </c>
      <c r="P23" s="28">
        <f t="shared" si="2"/>
        <v>3780</v>
      </c>
      <c r="Q23" s="29">
        <f t="shared" si="3"/>
        <v>0.29024499303293155</v>
      </c>
      <c r="R23" s="29">
        <f t="shared" si="7"/>
        <v>0.12461309523809613</v>
      </c>
      <c r="S23" s="29">
        <f t="shared" si="14"/>
        <v>5.5383597883597979E-2</v>
      </c>
      <c r="T23" s="41">
        <f t="shared" si="8"/>
        <v>6.2247121070650583E-4</v>
      </c>
      <c r="U23" s="30"/>
      <c r="V23" s="31">
        <f t="shared" si="16"/>
        <v>3.8999999999999986</v>
      </c>
      <c r="W23" s="32">
        <f t="shared" si="16"/>
        <v>20.749999999999996</v>
      </c>
      <c r="X23" s="32">
        <f t="shared" si="10"/>
        <v>4.0000000000000018</v>
      </c>
      <c r="Y23" s="32">
        <f t="shared" si="11"/>
        <v>0.66666666666666785</v>
      </c>
      <c r="Z23" s="32">
        <f t="shared" si="4"/>
        <v>11.366666666666665</v>
      </c>
      <c r="AA23" s="33">
        <f t="shared" si="12"/>
        <v>-26.15520282186937</v>
      </c>
      <c r="AB23" s="34">
        <f t="shared" si="13"/>
        <v>460.91358024691425</v>
      </c>
      <c r="AC23" s="42">
        <f t="shared" si="15"/>
        <v>0</v>
      </c>
      <c r="AD23" s="35">
        <f t="shared" si="15"/>
        <v>460.91358024691425</v>
      </c>
    </row>
    <row r="24" spans="1:30" ht="15.75" customHeight="1" x14ac:dyDescent="0.3">
      <c r="A24" s="46">
        <v>42341.471493055556</v>
      </c>
      <c r="B24" s="47">
        <v>5700</v>
      </c>
      <c r="C24" s="47">
        <v>95</v>
      </c>
      <c r="D24" s="48">
        <v>15.2</v>
      </c>
      <c r="E24" s="49">
        <v>33.15</v>
      </c>
      <c r="F24" s="50">
        <v>11.1</v>
      </c>
      <c r="G24" s="51">
        <v>11.5</v>
      </c>
      <c r="H24" s="52">
        <v>11.65</v>
      </c>
      <c r="I24" s="53">
        <v>18.25</v>
      </c>
      <c r="J24" s="54">
        <v>18.3</v>
      </c>
      <c r="L24" s="43">
        <v>95</v>
      </c>
      <c r="M24" s="28">
        <f t="shared" si="0"/>
        <v>250.05694444444509</v>
      </c>
      <c r="N24" s="29">
        <f t="shared" si="6"/>
        <v>15.701250000000224</v>
      </c>
      <c r="O24" s="28">
        <f t="shared" si="1"/>
        <v>225.05125000000064</v>
      </c>
      <c r="P24" s="28">
        <f t="shared" si="2"/>
        <v>3990</v>
      </c>
      <c r="Q24" s="29">
        <f t="shared" si="3"/>
        <v>0.29187101540286398</v>
      </c>
      <c r="R24" s="29">
        <f t="shared" si="7"/>
        <v>7.4767857142858204E-2</v>
      </c>
      <c r="S24" s="29">
        <f t="shared" si="14"/>
        <v>5.6403822055138005E-2</v>
      </c>
      <c r="T24" s="41">
        <f t="shared" si="8"/>
        <v>6.6542865985763102E-4</v>
      </c>
      <c r="U24" s="30"/>
      <c r="V24" s="31">
        <f t="shared" si="16"/>
        <v>3.8999999999999986</v>
      </c>
      <c r="W24" s="32">
        <f t="shared" si="16"/>
        <v>20.849999999999998</v>
      </c>
      <c r="X24" s="32">
        <f t="shared" si="10"/>
        <v>3.9000000000000004</v>
      </c>
      <c r="Y24" s="32">
        <f t="shared" si="11"/>
        <v>0.71666666666666856</v>
      </c>
      <c r="Z24" s="32">
        <f t="shared" si="4"/>
        <v>11.416666666666666</v>
      </c>
      <c r="AA24" s="33">
        <f t="shared" si="12"/>
        <v>-21.29280510018193</v>
      </c>
      <c r="AB24" s="34">
        <f t="shared" si="13"/>
        <v>501.45987654321129</v>
      </c>
      <c r="AC24" s="42">
        <f t="shared" si="15"/>
        <v>0</v>
      </c>
      <c r="AD24" s="35">
        <f t="shared" si="15"/>
        <v>501.45987654321129</v>
      </c>
    </row>
    <row r="25" spans="1:30" x14ac:dyDescent="0.3">
      <c r="A25" s="46">
        <v>42341.474965277783</v>
      </c>
      <c r="B25" s="47">
        <v>6000</v>
      </c>
      <c r="C25" s="47">
        <v>100</v>
      </c>
      <c r="D25" s="48">
        <v>15.25</v>
      </c>
      <c r="E25" s="49">
        <v>32.5</v>
      </c>
      <c r="F25" s="50">
        <v>11.15</v>
      </c>
      <c r="G25" s="51">
        <v>11.55</v>
      </c>
      <c r="H25" s="52">
        <v>11.75</v>
      </c>
      <c r="I25" s="53">
        <v>18.2</v>
      </c>
      <c r="J25" s="54">
        <v>18.25</v>
      </c>
      <c r="L25" s="43">
        <v>100</v>
      </c>
      <c r="M25" s="28">
        <f t="shared" si="0"/>
        <v>273.31805555555673</v>
      </c>
      <c r="N25" s="29">
        <f t="shared" si="6"/>
        <v>20.935000000000485</v>
      </c>
      <c r="O25" s="28">
        <f t="shared" si="1"/>
        <v>245.98625000000112</v>
      </c>
      <c r="P25" s="28">
        <f t="shared" si="2"/>
        <v>4200</v>
      </c>
      <c r="Q25" s="29">
        <f t="shared" si="3"/>
        <v>0.28048885881333724</v>
      </c>
      <c r="R25" s="29">
        <f t="shared" si="7"/>
        <v>9.9690476190478494E-2</v>
      </c>
      <c r="S25" s="29">
        <f t="shared" si="14"/>
        <v>5.8568154761905029E-2</v>
      </c>
      <c r="T25" s="41">
        <f t="shared" si="8"/>
        <v>7.5684380032206447E-4</v>
      </c>
      <c r="U25" s="36"/>
      <c r="V25" s="31">
        <f t="shared" si="16"/>
        <v>3.9499999999999993</v>
      </c>
      <c r="W25" s="32">
        <f t="shared" si="16"/>
        <v>20.2</v>
      </c>
      <c r="X25" s="32">
        <f t="shared" si="10"/>
        <v>3.8499999999999996</v>
      </c>
      <c r="Y25" s="32">
        <f t="shared" si="11"/>
        <v>0.78333333333333677</v>
      </c>
      <c r="Z25" s="32">
        <f t="shared" si="4"/>
        <v>11.483333333333334</v>
      </c>
      <c r="AA25" s="33">
        <f t="shared" si="12"/>
        <v>-14.129472693031621</v>
      </c>
      <c r="AB25" s="34">
        <f t="shared" si="13"/>
        <v>554.9290123456816</v>
      </c>
      <c r="AC25" s="42">
        <f t="shared" si="15"/>
        <v>0</v>
      </c>
      <c r="AD25" s="35">
        <f t="shared" si="15"/>
        <v>554.9290123456816</v>
      </c>
    </row>
    <row r="26" spans="1:30" x14ac:dyDescent="0.3">
      <c r="A26" s="46">
        <v>42341.478437500002</v>
      </c>
      <c r="B26" s="47">
        <v>6300</v>
      </c>
      <c r="C26" s="47">
        <v>105</v>
      </c>
      <c r="D26" s="48">
        <v>15.2</v>
      </c>
      <c r="E26" s="49">
        <v>33.700000000000003</v>
      </c>
      <c r="F26" s="50">
        <v>11.15</v>
      </c>
      <c r="G26" s="51">
        <v>11.65</v>
      </c>
      <c r="H26" s="52">
        <v>12.05</v>
      </c>
      <c r="I26" s="53">
        <v>18.3</v>
      </c>
      <c r="J26" s="54">
        <v>18.399999999999999</v>
      </c>
      <c r="L26" s="43">
        <v>105</v>
      </c>
      <c r="M26" s="28">
        <f t="shared" si="0"/>
        <v>319.84027777777879</v>
      </c>
      <c r="N26" s="29">
        <f t="shared" si="6"/>
        <v>41.869999999999848</v>
      </c>
      <c r="O26" s="28">
        <f t="shared" si="1"/>
        <v>287.85625000000095</v>
      </c>
      <c r="P26" s="28">
        <f t="shared" si="2"/>
        <v>4410</v>
      </c>
      <c r="Q26" s="29">
        <f t="shared" si="3"/>
        <v>0.30081413843749216</v>
      </c>
      <c r="R26" s="29">
        <f t="shared" si="7"/>
        <v>0.19938095238095166</v>
      </c>
      <c r="S26" s="29">
        <f t="shared" si="14"/>
        <v>6.5273526077097715E-2</v>
      </c>
      <c r="T26" s="41">
        <f t="shared" si="8"/>
        <v>8.2582582582582827E-4</v>
      </c>
      <c r="U26" s="36"/>
      <c r="V26" s="31">
        <f t="shared" si="16"/>
        <v>3.8999999999999986</v>
      </c>
      <c r="W26" s="32">
        <f t="shared" si="16"/>
        <v>21.400000000000002</v>
      </c>
      <c r="X26" s="32">
        <f t="shared" si="10"/>
        <v>3.9500000000000011</v>
      </c>
      <c r="Y26" s="32">
        <f t="shared" si="11"/>
        <v>0.91666666666666963</v>
      </c>
      <c r="Z26" s="32">
        <f t="shared" si="4"/>
        <v>11.616666666666667</v>
      </c>
      <c r="AA26" s="33">
        <f t="shared" si="12"/>
        <v>1.5613799283157395</v>
      </c>
      <c r="AB26" s="34">
        <f t="shared" si="13"/>
        <v>655.64506172839731</v>
      </c>
      <c r="AC26" s="42">
        <f t="shared" si="15"/>
        <v>1.5613799283157395</v>
      </c>
      <c r="AD26" s="35">
        <f t="shared" si="15"/>
        <v>655.64506172839731</v>
      </c>
    </row>
    <row r="27" spans="1:30" x14ac:dyDescent="0.3">
      <c r="A27" s="46">
        <v>42341.481909722221</v>
      </c>
      <c r="B27" s="47">
        <v>6600</v>
      </c>
      <c r="C27" s="47">
        <v>110</v>
      </c>
      <c r="D27" s="48">
        <v>15.15</v>
      </c>
      <c r="E27" s="49">
        <v>34.4</v>
      </c>
      <c r="F27" s="50">
        <v>11.2</v>
      </c>
      <c r="G27" s="51">
        <v>11.75</v>
      </c>
      <c r="H27" s="52">
        <v>12.15</v>
      </c>
      <c r="I27" s="53">
        <v>18.149999999999999</v>
      </c>
      <c r="J27" s="54">
        <v>18.2</v>
      </c>
      <c r="L27" s="43">
        <v>110</v>
      </c>
      <c r="M27" s="28">
        <f t="shared" si="0"/>
        <v>348.91666666666782</v>
      </c>
      <c r="N27" s="29">
        <f t="shared" si="6"/>
        <v>26.168750000000188</v>
      </c>
      <c r="O27" s="28">
        <f t="shared" si="1"/>
        <v>314.02500000000111</v>
      </c>
      <c r="P27" s="28">
        <f t="shared" si="2"/>
        <v>4620</v>
      </c>
      <c r="Q27" s="29">
        <f t="shared" si="3"/>
        <v>0.31300930621198503</v>
      </c>
      <c r="R27" s="29">
        <f t="shared" si="7"/>
        <v>0.12461309523809613</v>
      </c>
      <c r="S27" s="29">
        <f t="shared" si="14"/>
        <v>6.7970779220779459E-2</v>
      </c>
      <c r="T27" s="41">
        <f t="shared" si="8"/>
        <v>8.6580086580086873E-4</v>
      </c>
      <c r="V27" s="31">
        <f t="shared" si="16"/>
        <v>3.8499999999999996</v>
      </c>
      <c r="W27" s="32">
        <f t="shared" si="16"/>
        <v>22.099999999999998</v>
      </c>
      <c r="X27" s="32">
        <f t="shared" si="10"/>
        <v>3.7999999999999989</v>
      </c>
      <c r="Y27" s="32">
        <f t="shared" si="11"/>
        <v>1.0000000000000036</v>
      </c>
      <c r="Z27" s="32">
        <f t="shared" si="4"/>
        <v>11.700000000000001</v>
      </c>
      <c r="AA27" s="33">
        <f t="shared" si="12"/>
        <v>11.305555555555948</v>
      </c>
      <c r="AB27" s="34">
        <f t="shared" si="13"/>
        <v>722.03703703703957</v>
      </c>
      <c r="AC27" s="42">
        <f t="shared" si="15"/>
        <v>11.305555555555948</v>
      </c>
      <c r="AD27" s="35">
        <f t="shared" si="15"/>
        <v>722.03703703703957</v>
      </c>
    </row>
    <row r="28" spans="1:30" x14ac:dyDescent="0.3">
      <c r="A28" s="46">
        <v>42341.485381944447</v>
      </c>
      <c r="B28" s="47">
        <v>6900</v>
      </c>
      <c r="C28" s="47">
        <v>115</v>
      </c>
      <c r="D28" s="48">
        <v>15.15</v>
      </c>
      <c r="E28" s="49">
        <v>35.15</v>
      </c>
      <c r="F28" s="50">
        <v>11.2</v>
      </c>
      <c r="G28" s="51">
        <v>12.05</v>
      </c>
      <c r="H28" s="52">
        <v>12.25</v>
      </c>
      <c r="I28" s="53">
        <v>18.7</v>
      </c>
      <c r="J28" s="54">
        <v>19</v>
      </c>
      <c r="L28" s="43">
        <v>115</v>
      </c>
      <c r="M28" s="28">
        <f t="shared" si="0"/>
        <v>395.43888888888989</v>
      </c>
      <c r="N28" s="29">
        <f t="shared" si="6"/>
        <v>41.869999999999848</v>
      </c>
      <c r="O28" s="28">
        <f t="shared" si="1"/>
        <v>355.895000000001</v>
      </c>
      <c r="P28" s="28">
        <f t="shared" si="2"/>
        <v>4830</v>
      </c>
      <c r="Q28" s="29">
        <f t="shared" si="3"/>
        <v>0.32520447398647795</v>
      </c>
      <c r="R28" s="29">
        <f t="shared" si="7"/>
        <v>0.19938095238095166</v>
      </c>
      <c r="S28" s="29">
        <f t="shared" si="14"/>
        <v>7.3684265010352176E-2</v>
      </c>
      <c r="T28" s="41">
        <f t="shared" si="8"/>
        <v>9.4444444444444697E-4</v>
      </c>
      <c r="V28" s="31">
        <f t="shared" si="16"/>
        <v>3.8499999999999996</v>
      </c>
      <c r="W28" s="32">
        <f t="shared" si="16"/>
        <v>22.849999999999998</v>
      </c>
      <c r="X28" s="32">
        <f t="shared" si="10"/>
        <v>4.3499999999999996</v>
      </c>
      <c r="Y28" s="32">
        <f t="shared" si="11"/>
        <v>1.1333333333333364</v>
      </c>
      <c r="Z28" s="32">
        <f t="shared" si="4"/>
        <v>11.833333333333334</v>
      </c>
      <c r="AA28" s="33">
        <f t="shared" si="12"/>
        <v>22.658841940532369</v>
      </c>
      <c r="AB28" s="34">
        <f t="shared" si="13"/>
        <v>815.64197530864419</v>
      </c>
      <c r="AC28" s="42">
        <f t="shared" si="15"/>
        <v>22.658841940532369</v>
      </c>
      <c r="AD28" s="35">
        <f t="shared" si="15"/>
        <v>815.64197530864419</v>
      </c>
    </row>
    <row r="29" spans="1:30" x14ac:dyDescent="0.3">
      <c r="A29" s="46">
        <v>42341.488854166673</v>
      </c>
      <c r="B29" s="47">
        <v>7200</v>
      </c>
      <c r="C29" s="47">
        <v>120</v>
      </c>
      <c r="D29" s="48">
        <v>15.2</v>
      </c>
      <c r="E29" s="49">
        <v>34.4</v>
      </c>
      <c r="F29" s="50">
        <v>11.25</v>
      </c>
      <c r="G29" s="51">
        <v>12.1</v>
      </c>
      <c r="H29" s="52">
        <v>12.35</v>
      </c>
      <c r="I29" s="53">
        <v>18.55</v>
      </c>
      <c r="J29" s="54">
        <v>18.649999999999999</v>
      </c>
      <c r="L29" s="43">
        <v>120</v>
      </c>
      <c r="M29" s="28">
        <f t="shared" si="0"/>
        <v>418.7000000000009</v>
      </c>
      <c r="N29" s="29">
        <f t="shared" si="6"/>
        <v>20.934999999999924</v>
      </c>
      <c r="O29" s="28">
        <f t="shared" si="1"/>
        <v>376.83000000000089</v>
      </c>
      <c r="P29" s="28">
        <f t="shared" si="2"/>
        <v>5040</v>
      </c>
      <c r="Q29" s="29">
        <f t="shared" si="3"/>
        <v>0.31219629502701884</v>
      </c>
      <c r="R29" s="29">
        <f t="shared" si="7"/>
        <v>9.969047619047583E-2</v>
      </c>
      <c r="S29" s="29">
        <f t="shared" si="14"/>
        <v>7.4767857142857316E-2</v>
      </c>
      <c r="T29" s="41">
        <f t="shared" si="8"/>
        <v>1.041666666666669E-3</v>
      </c>
      <c r="V29" s="31">
        <f t="shared" si="16"/>
        <v>3.8999999999999986</v>
      </c>
      <c r="W29" s="32">
        <f t="shared" si="16"/>
        <v>22.099999999999998</v>
      </c>
      <c r="X29" s="32">
        <f t="shared" si="10"/>
        <v>4.2000000000000011</v>
      </c>
      <c r="Y29" s="32">
        <f t="shared" si="11"/>
        <v>1.2000000000000028</v>
      </c>
      <c r="Z29" s="32">
        <f t="shared" si="4"/>
        <v>11.9</v>
      </c>
      <c r="AA29" s="33">
        <f t="shared" si="12"/>
        <v>30.95522388059727</v>
      </c>
      <c r="AB29" s="34">
        <f t="shared" si="13"/>
        <v>870.88888888889085</v>
      </c>
      <c r="AC29" s="42">
        <f t="shared" si="15"/>
        <v>30.95522388059727</v>
      </c>
      <c r="AD29" s="35">
        <f t="shared" si="15"/>
        <v>870.88888888889085</v>
      </c>
    </row>
    <row r="30" spans="1:30" ht="19.5" thickBot="1" x14ac:dyDescent="0.35">
      <c r="A30" s="46">
        <v>42341.492326388892</v>
      </c>
      <c r="B30" s="47">
        <v>7500</v>
      </c>
      <c r="C30" s="47">
        <v>125</v>
      </c>
      <c r="D30" s="48">
        <v>15.25</v>
      </c>
      <c r="E30" s="49">
        <v>33.549999999999997</v>
      </c>
      <c r="F30" s="50">
        <v>11.3</v>
      </c>
      <c r="G30" s="51">
        <v>12.15</v>
      </c>
      <c r="H30" s="52">
        <v>12.45</v>
      </c>
      <c r="I30" s="53">
        <v>19.05</v>
      </c>
      <c r="J30" s="54">
        <v>19.100000000000001</v>
      </c>
      <c r="L30" s="43">
        <v>125</v>
      </c>
      <c r="M30" s="28">
        <f t="shared" si="0"/>
        <v>441.96111111111253</v>
      </c>
      <c r="N30" s="29">
        <f t="shared" si="6"/>
        <v>20.935000000000485</v>
      </c>
      <c r="O30" s="28">
        <f t="shared" si="1"/>
        <v>397.76500000000141</v>
      </c>
      <c r="P30" s="28">
        <f t="shared" si="2"/>
        <v>5250</v>
      </c>
      <c r="Q30" s="29">
        <f t="shared" si="3"/>
        <v>0.29756209369762726</v>
      </c>
      <c r="R30" s="29">
        <f t="shared" si="7"/>
        <v>9.9690476190478494E-2</v>
      </c>
      <c r="S30" s="29">
        <f t="shared" si="14"/>
        <v>7.5764761904762168E-2</v>
      </c>
      <c r="T30" s="41">
        <f t="shared" si="8"/>
        <v>1.1536126290224691E-3</v>
      </c>
      <c r="V30" s="31">
        <f t="shared" si="16"/>
        <v>3.9499999999999993</v>
      </c>
      <c r="W30" s="32">
        <f t="shared" si="16"/>
        <v>21.249999999999996</v>
      </c>
      <c r="X30" s="32">
        <f t="shared" si="10"/>
        <v>4.7000000000000011</v>
      </c>
      <c r="Y30" s="32">
        <f t="shared" si="11"/>
        <v>1.266666666666671</v>
      </c>
      <c r="Z30" s="32">
        <f t="shared" si="4"/>
        <v>11.966666666666669</v>
      </c>
      <c r="AA30" s="33">
        <f t="shared" si="12"/>
        <v>33.410818713450659</v>
      </c>
      <c r="AB30" s="34">
        <f t="shared" si="13"/>
        <v>914.58024691358332</v>
      </c>
      <c r="AC30" s="42">
        <f t="shared" si="15"/>
        <v>33.410818713450659</v>
      </c>
      <c r="AD30" s="35">
        <f t="shared" si="15"/>
        <v>914.58024691358332</v>
      </c>
    </row>
    <row r="31" spans="1:30" ht="19.5" thickTop="1" x14ac:dyDescent="0.3">
      <c r="L31" s="110" t="s">
        <v>23</v>
      </c>
      <c r="M31" s="107">
        <f>AVERAGE(M7:M30)</f>
        <v>174.2160300925934</v>
      </c>
      <c r="N31" s="65">
        <f>AVERAGE(N7:N30)</f>
        <v>16.573541666666724</v>
      </c>
      <c r="O31" s="65">
        <f t="shared" ref="O31:S31" si="17">AVERAGE(O7:O30)</f>
        <v>156.79442708333409</v>
      </c>
      <c r="P31" s="65">
        <f t="shared" si="17"/>
        <v>2835</v>
      </c>
      <c r="Q31" s="65">
        <f>AVERAGE(Q7:Q30)</f>
        <v>0.21643035253120912</v>
      </c>
      <c r="R31" s="65">
        <f t="shared" si="17"/>
        <v>7.8921626984127247E-2</v>
      </c>
      <c r="S31" s="65">
        <f t="shared" si="17"/>
        <v>4.6634441496666318E-2</v>
      </c>
      <c r="T31" s="66">
        <f>AVERAGE(T7:T30)</f>
        <v>5.4369030759621347E-4</v>
      </c>
      <c r="U31" s="101" t="s">
        <v>23</v>
      </c>
      <c r="V31" s="104">
        <f>AVERAGE(V7:V30)</f>
        <v>3.0812499999999989</v>
      </c>
      <c r="W31" s="65">
        <f>AVERAGE(W7:W30)</f>
        <v>15.391666666666667</v>
      </c>
      <c r="X31" s="65">
        <f>AVERAGE(X7:X30)</f>
        <v>3.2145833333333336</v>
      </c>
      <c r="Y31" s="65">
        <f t="shared" ref="Y31:Z31" si="18">AVERAGE(Y7:Y30)</f>
        <v>0.49930555555555795</v>
      </c>
      <c r="Z31" s="65">
        <f t="shared" si="18"/>
        <v>11.19930555555556</v>
      </c>
      <c r="AA31" s="65">
        <f>AVERAGE(AA7:AA30)</f>
        <v>-44.950206600231262</v>
      </c>
      <c r="AB31" s="65">
        <f t="shared" ref="AB31:AD31" si="19">AVERAGE(AB7:AB30)</f>
        <v>330.55414094650382</v>
      </c>
      <c r="AC31" s="65">
        <f t="shared" si="19"/>
        <v>4.1621591674355001</v>
      </c>
      <c r="AD31" s="66">
        <f t="shared" si="19"/>
        <v>335.33191872428159</v>
      </c>
    </row>
    <row r="32" spans="1:30" x14ac:dyDescent="0.3">
      <c r="L32" s="111" t="s">
        <v>24</v>
      </c>
      <c r="M32" s="108">
        <f>MIN(M7:M30)</f>
        <v>0</v>
      </c>
      <c r="N32" s="29">
        <f>MIN(N7:N30)</f>
        <v>0</v>
      </c>
      <c r="O32" s="29">
        <f>MIN(O7:O30)</f>
        <v>0</v>
      </c>
      <c r="P32" s="29">
        <f>MIN(P7:P30)</f>
        <v>420</v>
      </c>
      <c r="Q32" s="29">
        <f>MIN(Q7:Q30)</f>
        <v>8.1301118496619491E-3</v>
      </c>
      <c r="R32" s="29">
        <f t="shared" ref="R32:T32" si="20">MIN(R7:R30)</f>
        <v>0</v>
      </c>
      <c r="S32" s="29">
        <f t="shared" si="20"/>
        <v>0</v>
      </c>
      <c r="T32" s="68">
        <f t="shared" si="20"/>
        <v>0</v>
      </c>
      <c r="U32" s="102" t="s">
        <v>24</v>
      </c>
      <c r="V32" s="105">
        <f t="shared" ref="V32:AA32" si="21">MIN(V7:V30)</f>
        <v>0.79999999999999893</v>
      </c>
      <c r="W32" s="29">
        <f t="shared" si="21"/>
        <v>0.29999999999999893</v>
      </c>
      <c r="X32" s="29">
        <f t="shared" si="21"/>
        <v>1</v>
      </c>
      <c r="Y32" s="29">
        <f t="shared" si="21"/>
        <v>0</v>
      </c>
      <c r="Z32" s="29">
        <f t="shared" si="21"/>
        <v>10.699999999999998</v>
      </c>
      <c r="AA32" s="29">
        <f t="shared" si="21"/>
        <v>-98.437499999999972</v>
      </c>
      <c r="AB32" s="29">
        <f t="shared" ref="AB32:AC32" si="22">MIN(AB7:AB30)</f>
        <v>-57.777777777777779</v>
      </c>
      <c r="AC32" s="29">
        <f t="shared" si="22"/>
        <v>0</v>
      </c>
      <c r="AD32" s="68">
        <f>MIN(AD7:AD30)</f>
        <v>0</v>
      </c>
    </row>
    <row r="33" spans="12:30" ht="19.5" thickBot="1" x14ac:dyDescent="0.35">
      <c r="L33" s="112" t="s">
        <v>25</v>
      </c>
      <c r="M33" s="109">
        <f t="shared" ref="M33:T33" si="23">MAX(M7:M30)</f>
        <v>441.96111111111253</v>
      </c>
      <c r="N33" s="70">
        <f t="shared" si="23"/>
        <v>41.869999999999848</v>
      </c>
      <c r="O33" s="70">
        <f t="shared" si="23"/>
        <v>397.76500000000141</v>
      </c>
      <c r="P33" s="70">
        <f t="shared" si="23"/>
        <v>5250</v>
      </c>
      <c r="Q33" s="70">
        <f t="shared" si="23"/>
        <v>0.32520447398647795</v>
      </c>
      <c r="R33" s="70">
        <f t="shared" si="23"/>
        <v>0.19938095238095166</v>
      </c>
      <c r="S33" s="70">
        <f t="shared" si="23"/>
        <v>7.5764761904762168E-2</v>
      </c>
      <c r="T33" s="71">
        <f t="shared" si="23"/>
        <v>1.1536126290224691E-3</v>
      </c>
      <c r="U33" s="103" t="s">
        <v>25</v>
      </c>
      <c r="V33" s="106">
        <f t="shared" ref="V33:AC33" si="24">MAX(V7:V30)</f>
        <v>3.9499999999999993</v>
      </c>
      <c r="W33" s="70">
        <f t="shared" si="24"/>
        <v>22.849999999999998</v>
      </c>
      <c r="X33" s="70">
        <f t="shared" si="24"/>
        <v>4.7000000000000011</v>
      </c>
      <c r="Y33" s="70">
        <f t="shared" si="24"/>
        <v>1.266666666666671</v>
      </c>
      <c r="Z33" s="70">
        <f t="shared" si="24"/>
        <v>11.966666666666669</v>
      </c>
      <c r="AA33" s="70">
        <f t="shared" si="24"/>
        <v>33.410818713450659</v>
      </c>
      <c r="AB33" s="70">
        <f t="shared" si="24"/>
        <v>914.58024691358332</v>
      </c>
      <c r="AC33" s="70">
        <f t="shared" si="24"/>
        <v>33.410818713450659</v>
      </c>
      <c r="AD33" s="71">
        <f>MAX(AD7:AD30)</f>
        <v>914.58024691358332</v>
      </c>
    </row>
    <row r="34" spans="12:30" ht="19.5" thickTop="1" x14ac:dyDescent="0.3"/>
  </sheetData>
  <mergeCells count="6">
    <mergeCell ref="V3:Z3"/>
    <mergeCell ref="A1:J1"/>
    <mergeCell ref="A2:J2"/>
    <mergeCell ref="A3:A4"/>
    <mergeCell ref="B3:C3"/>
    <mergeCell ref="D3:J3"/>
  </mergeCells>
  <printOptions horizontalCentered="1"/>
  <pageMargins left="0.75" right="0.75" top="1" bottom="1" header="0.5" footer="0.5"/>
  <pageSetup paperSize="9" fitToHeight="0" orientation="portrait" r:id="rId1"/>
  <headerFooter>
    <oddHeader>&amp;C&amp;"Times New Roman,Bold"&amp;14&amp;K000000d10l10x20v0,15V15лI600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3"/>
  <sheetViews>
    <sheetView topLeftCell="L19" zoomScale="85" zoomScaleNormal="85" workbookViewId="0">
      <selection activeCell="M30" sqref="M30:S30"/>
    </sheetView>
  </sheetViews>
  <sheetFormatPr defaultColWidth="11.42578125" defaultRowHeight="18.75" x14ac:dyDescent="0.3"/>
  <cols>
    <col min="1" max="1" width="27.140625" style="45" customWidth="1"/>
    <col min="2" max="2" width="8.5703125" style="45" customWidth="1"/>
    <col min="3" max="3" width="9" style="45" customWidth="1"/>
    <col min="4" max="4" width="8.28515625" style="45" customWidth="1"/>
    <col min="5" max="5" width="7.5703125" style="45" customWidth="1"/>
    <col min="6" max="6" width="7.42578125" style="45" customWidth="1"/>
    <col min="7" max="10" width="7.28515625" style="45" customWidth="1"/>
    <col min="11" max="11" width="23.28515625" style="45" customWidth="1"/>
    <col min="12" max="12" width="9.5703125" style="45" customWidth="1"/>
    <col min="13" max="13" width="13.140625" style="45" customWidth="1"/>
    <col min="14" max="14" width="12.5703125" style="45" customWidth="1"/>
    <col min="15" max="15" width="11.42578125" style="45"/>
    <col min="16" max="16" width="16.140625" style="45" customWidth="1"/>
    <col min="17" max="17" width="10.5703125" style="45" customWidth="1"/>
    <col min="18" max="18" width="9.85546875" style="45" customWidth="1"/>
    <col min="19" max="19" width="11.140625" style="45" customWidth="1"/>
    <col min="20" max="20" width="11" style="45" customWidth="1"/>
    <col min="21" max="21" width="10.5703125" style="45" customWidth="1"/>
    <col min="22" max="22" width="9.42578125" style="45" customWidth="1"/>
    <col min="23" max="24" width="11.42578125" style="45"/>
    <col min="25" max="25" width="10.28515625" style="45" customWidth="1"/>
    <col min="26" max="26" width="14.7109375" style="45" customWidth="1"/>
    <col min="27" max="27" width="12.7109375" style="45" customWidth="1"/>
    <col min="28" max="28" width="10.42578125" style="45" customWidth="1"/>
    <col min="29" max="16384" width="11.42578125" style="45"/>
  </cols>
  <sheetData>
    <row r="1" spans="1:30" ht="23.25" customHeight="1" thickBot="1" x14ac:dyDescent="0.35">
      <c r="A1" s="115" t="s">
        <v>68</v>
      </c>
      <c r="B1" s="116"/>
      <c r="C1" s="116"/>
      <c r="D1" s="116"/>
      <c r="E1" s="116"/>
      <c r="F1" s="116"/>
      <c r="G1" s="116"/>
      <c r="H1" s="116"/>
      <c r="I1" s="116"/>
      <c r="J1" s="117"/>
      <c r="L1" s="1" t="s">
        <v>30</v>
      </c>
      <c r="M1" s="2">
        <f>T30</f>
        <v>1.0124580808077027E-3</v>
      </c>
      <c r="O1" s="3" t="s">
        <v>0</v>
      </c>
      <c r="P1" s="4">
        <v>0.2</v>
      </c>
      <c r="Z1" s="3" t="s">
        <v>1</v>
      </c>
      <c r="AA1" s="4">
        <v>8</v>
      </c>
    </row>
    <row r="2" spans="1:30" ht="31.5" customHeight="1" thickBot="1" x14ac:dyDescent="0.4">
      <c r="A2" s="118" t="s">
        <v>61</v>
      </c>
      <c r="B2" s="116"/>
      <c r="C2" s="116"/>
      <c r="D2" s="116"/>
      <c r="E2" s="116"/>
      <c r="F2" s="116"/>
      <c r="G2" s="116"/>
      <c r="H2" s="116"/>
      <c r="I2" s="116"/>
      <c r="J2" s="117"/>
      <c r="L2" s="5" t="s">
        <v>2</v>
      </c>
      <c r="M2" s="6">
        <v>500</v>
      </c>
      <c r="O2" s="7" t="s">
        <v>3</v>
      </c>
      <c r="P2" s="8">
        <v>15</v>
      </c>
      <c r="Z2" s="7" t="s">
        <v>4</v>
      </c>
      <c r="AA2" s="9">
        <v>0.45</v>
      </c>
    </row>
    <row r="3" spans="1:30" ht="23.25" customHeight="1" thickBot="1" x14ac:dyDescent="0.35">
      <c r="A3" s="115" t="s">
        <v>5</v>
      </c>
      <c r="B3" s="120" t="s">
        <v>6</v>
      </c>
      <c r="C3" s="121"/>
      <c r="D3" s="122" t="s">
        <v>7</v>
      </c>
      <c r="E3" s="123"/>
      <c r="F3" s="123"/>
      <c r="G3" s="123"/>
      <c r="H3" s="123"/>
      <c r="I3" s="123"/>
      <c r="J3" s="121"/>
      <c r="V3" s="113" t="s">
        <v>8</v>
      </c>
      <c r="W3" s="114"/>
      <c r="X3" s="114"/>
      <c r="Y3" s="114"/>
      <c r="Z3" s="114"/>
    </row>
    <row r="4" spans="1:30" ht="128.25" customHeight="1" thickTop="1" thickBot="1" x14ac:dyDescent="0.35">
      <c r="A4" s="119"/>
      <c r="B4" s="10" t="s">
        <v>9</v>
      </c>
      <c r="C4" s="10" t="s">
        <v>10</v>
      </c>
      <c r="D4" s="55" t="s">
        <v>35</v>
      </c>
      <c r="E4" s="56" t="s">
        <v>36</v>
      </c>
      <c r="F4" s="57" t="s">
        <v>37</v>
      </c>
      <c r="G4" s="58" t="s">
        <v>38</v>
      </c>
      <c r="H4" s="59" t="s">
        <v>39</v>
      </c>
      <c r="I4" s="60" t="s">
        <v>40</v>
      </c>
      <c r="J4" s="61" t="s">
        <v>41</v>
      </c>
      <c r="L4" s="80" t="s">
        <v>11</v>
      </c>
      <c r="M4" s="81" t="s">
        <v>12</v>
      </c>
      <c r="N4" s="81" t="s">
        <v>28</v>
      </c>
      <c r="O4" s="81" t="s">
        <v>29</v>
      </c>
      <c r="P4" s="81" t="s">
        <v>13</v>
      </c>
      <c r="Q4" s="81" t="s">
        <v>14</v>
      </c>
      <c r="R4" s="81" t="s">
        <v>31</v>
      </c>
      <c r="S4" s="82" t="s">
        <v>15</v>
      </c>
      <c r="T4" s="83" t="s">
        <v>32</v>
      </c>
      <c r="U4" s="15"/>
      <c r="V4" s="92" t="s">
        <v>26</v>
      </c>
      <c r="W4" s="93" t="s">
        <v>16</v>
      </c>
      <c r="X4" s="93" t="s">
        <v>17</v>
      </c>
      <c r="Y4" s="93" t="s">
        <v>18</v>
      </c>
      <c r="Z4" s="93" t="s">
        <v>27</v>
      </c>
      <c r="AA4" s="93" t="s">
        <v>19</v>
      </c>
      <c r="AB4" s="93" t="s">
        <v>20</v>
      </c>
      <c r="AC4" s="93" t="s">
        <v>21</v>
      </c>
      <c r="AD4" s="94" t="s">
        <v>22</v>
      </c>
    </row>
    <row r="5" spans="1:30" x14ac:dyDescent="0.3">
      <c r="A5" s="46">
        <v>42356.566550925927</v>
      </c>
      <c r="B5" s="47">
        <v>0</v>
      </c>
      <c r="C5" s="47">
        <v>0</v>
      </c>
      <c r="D5" s="48">
        <v>12.5</v>
      </c>
      <c r="E5" s="49">
        <v>13.75</v>
      </c>
      <c r="F5" s="50">
        <v>11.5</v>
      </c>
      <c r="G5" s="51">
        <v>11.65</v>
      </c>
      <c r="H5" s="52">
        <v>11.65</v>
      </c>
      <c r="I5" s="53">
        <v>18.45</v>
      </c>
      <c r="J5" s="54">
        <v>18.55</v>
      </c>
      <c r="L5" s="76">
        <v>0</v>
      </c>
      <c r="M5" s="77">
        <f t="shared" ref="M5:M29" si="0">4187*T5*(E5-D5)/$P$1</f>
        <v>0</v>
      </c>
      <c r="N5" s="63">
        <f>4.187*$P$2*(Z5-Z5)/$P$1</f>
        <v>0</v>
      </c>
      <c r="O5" s="77">
        <f t="shared" ref="O5:O29" si="1">4.187*$P$2*(Z5-$Z$5)/$P$1</f>
        <v>0</v>
      </c>
      <c r="P5" s="77">
        <f t="shared" ref="P5:P29" si="2">$M$2*B5/1000</f>
        <v>0</v>
      </c>
      <c r="Q5" s="63">
        <f t="shared" ref="Q5:Q29" si="3">4187*$M$1*(E5-D5)/($P$1*$M$2)</f>
        <v>5.2989524804273137E-2</v>
      </c>
      <c r="R5" s="78">
        <v>0</v>
      </c>
      <c r="S5" s="78">
        <v>0</v>
      </c>
      <c r="T5" s="79">
        <f>O5/(300*4.187*$P$2*(E5-D5))</f>
        <v>0</v>
      </c>
      <c r="U5" s="21"/>
      <c r="V5" s="86">
        <f>D5-D5</f>
        <v>0</v>
      </c>
      <c r="W5" s="87">
        <f>E5-E5</f>
        <v>0</v>
      </c>
      <c r="X5" s="87">
        <f>I5-I5</f>
        <v>0</v>
      </c>
      <c r="Y5" s="87">
        <f>Z5-Z5</f>
        <v>0</v>
      </c>
      <c r="Z5" s="87">
        <f t="shared" ref="Z5:Z29" si="4">(F5+G5+H5)/3</f>
        <v>11.6</v>
      </c>
      <c r="AA5" s="88">
        <f>($M$2*$AA$2-M5)/(D5-I5)</f>
        <v>-37.815126050420176</v>
      </c>
      <c r="AB5" s="89">
        <f>($AA$1*(D5-I5)+M5)/$AA$2</f>
        <v>-105.77777777777776</v>
      </c>
      <c r="AC5" s="90">
        <f t="shared" ref="AC5:AD20" si="5">IF(AA5&gt;0,AA5,0)</f>
        <v>0</v>
      </c>
      <c r="AD5" s="91">
        <f t="shared" si="5"/>
        <v>0</v>
      </c>
    </row>
    <row r="6" spans="1:30" x14ac:dyDescent="0.3">
      <c r="A6" s="46">
        <v>42356.570023148153</v>
      </c>
      <c r="B6" s="47">
        <v>300</v>
      </c>
      <c r="C6" s="47">
        <v>5</v>
      </c>
      <c r="D6" s="48">
        <v>13.3</v>
      </c>
      <c r="E6" s="49">
        <v>14.4</v>
      </c>
      <c r="F6" s="50">
        <v>11.55</v>
      </c>
      <c r="G6" s="51">
        <v>11.65</v>
      </c>
      <c r="H6" s="52">
        <v>11.6</v>
      </c>
      <c r="I6" s="53">
        <v>19</v>
      </c>
      <c r="J6" s="54">
        <v>19.100000000000001</v>
      </c>
      <c r="L6" s="72">
        <v>5</v>
      </c>
      <c r="M6" s="28">
        <f t="shared" si="0"/>
        <v>6.1980050721407066E-13</v>
      </c>
      <c r="N6" s="29">
        <f t="shared" ref="N6:N29" si="6">4.187*$P$2*(Z6-Z5)/$P$1</f>
        <v>5.5782045649266371E-13</v>
      </c>
      <c r="O6" s="28">
        <f t="shared" si="1"/>
        <v>5.5782045649266371E-13</v>
      </c>
      <c r="P6" s="28">
        <f t="shared" si="2"/>
        <v>150</v>
      </c>
      <c r="Q6" s="29">
        <f t="shared" si="3"/>
        <v>4.6630781827760349E-2</v>
      </c>
      <c r="R6" s="29">
        <f t="shared" ref="R6:R29" si="7">1000*N6/((B6-B5)*$M$2)</f>
        <v>3.7188030432844254E-15</v>
      </c>
      <c r="S6" s="29">
        <f>O6/P6</f>
        <v>3.7188030432844246E-15</v>
      </c>
      <c r="T6" s="68">
        <f t="shared" ref="T6:T29" si="8">O6/(300*4.187*$P$2*(E6-D6))</f>
        <v>2.6914497566670468E-17</v>
      </c>
      <c r="U6" s="30"/>
      <c r="V6" s="84">
        <f t="shared" ref="V6:W21" si="9">V5+(D6-D5)</f>
        <v>0.80000000000000071</v>
      </c>
      <c r="W6" s="32">
        <f t="shared" si="9"/>
        <v>0.65000000000000036</v>
      </c>
      <c r="X6" s="32">
        <f t="shared" ref="X6:X29" si="10">X5+(I6-I5)</f>
        <v>0.55000000000000071</v>
      </c>
      <c r="Y6" s="32">
        <f t="shared" ref="Y6:Y29" si="11">Y5+(Z6-Z5)</f>
        <v>1.7763568394002505E-15</v>
      </c>
      <c r="Z6" s="32">
        <f t="shared" si="4"/>
        <v>11.600000000000001</v>
      </c>
      <c r="AA6" s="33">
        <f t="shared" ref="AA6:AA29" si="12">($M$2*$AA$2-M6)/(D6-I6)</f>
        <v>-39.473684210526208</v>
      </c>
      <c r="AB6" s="34">
        <f t="shared" ref="AB6:AB29" si="13">($AA$1*(D6-I6)+M6)/$AA$2</f>
        <v>-101.33333333333195</v>
      </c>
      <c r="AC6" s="42">
        <f t="shared" si="5"/>
        <v>0</v>
      </c>
      <c r="AD6" s="85">
        <f t="shared" si="5"/>
        <v>0</v>
      </c>
    </row>
    <row r="7" spans="1:30" x14ac:dyDescent="0.3">
      <c r="A7" s="46">
        <v>42356.573495370372</v>
      </c>
      <c r="B7" s="47">
        <v>600</v>
      </c>
      <c r="C7" s="47">
        <v>10</v>
      </c>
      <c r="D7" s="48">
        <v>14.1</v>
      </c>
      <c r="E7" s="49">
        <v>15.05</v>
      </c>
      <c r="F7" s="50">
        <v>11.6</v>
      </c>
      <c r="G7" s="51">
        <v>11.7</v>
      </c>
      <c r="H7" s="52">
        <v>11.65</v>
      </c>
      <c r="I7" s="53">
        <v>19.05</v>
      </c>
      <c r="J7" s="54">
        <v>19.2</v>
      </c>
      <c r="L7" s="72">
        <v>10</v>
      </c>
      <c r="M7" s="28">
        <f t="shared" si="0"/>
        <v>17.445833333332956</v>
      </c>
      <c r="N7" s="29">
        <f t="shared" si="6"/>
        <v>15.701249999999108</v>
      </c>
      <c r="O7" s="28">
        <f t="shared" si="1"/>
        <v>15.701249999999666</v>
      </c>
      <c r="P7" s="28">
        <f t="shared" si="2"/>
        <v>300</v>
      </c>
      <c r="Q7" s="29">
        <f t="shared" si="3"/>
        <v>4.0272038851247631E-2</v>
      </c>
      <c r="R7" s="29">
        <f t="shared" si="7"/>
        <v>0.10467499999999406</v>
      </c>
      <c r="S7" s="29">
        <f t="shared" ref="S7:S29" si="14">O7/P7</f>
        <v>5.2337499999998885E-2</v>
      </c>
      <c r="T7" s="68">
        <f t="shared" si="8"/>
        <v>8.7719298245612053E-4</v>
      </c>
      <c r="U7" s="30"/>
      <c r="V7" s="84">
        <f t="shared" si="9"/>
        <v>1.5999999999999996</v>
      </c>
      <c r="W7" s="32">
        <f t="shared" si="9"/>
        <v>1.3000000000000007</v>
      </c>
      <c r="X7" s="32">
        <f t="shared" si="10"/>
        <v>0.60000000000000142</v>
      </c>
      <c r="Y7" s="32">
        <f t="shared" si="11"/>
        <v>4.9999999999998934E-2</v>
      </c>
      <c r="Z7" s="32">
        <f t="shared" si="4"/>
        <v>11.649999999999999</v>
      </c>
      <c r="AA7" s="33">
        <f t="shared" si="12"/>
        <v>-41.930134680134749</v>
      </c>
      <c r="AB7" s="34">
        <f t="shared" si="13"/>
        <v>-49.231481481482334</v>
      </c>
      <c r="AC7" s="42">
        <f t="shared" si="5"/>
        <v>0</v>
      </c>
      <c r="AD7" s="85">
        <f>IF(AB7&gt;0,AB7,0)</f>
        <v>0</v>
      </c>
    </row>
    <row r="8" spans="1:30" x14ac:dyDescent="0.3">
      <c r="A8" s="46">
        <v>42356.576967592591</v>
      </c>
      <c r="B8" s="47">
        <v>900</v>
      </c>
      <c r="C8" s="47">
        <v>15</v>
      </c>
      <c r="D8" s="48">
        <v>14.7</v>
      </c>
      <c r="E8" s="49">
        <v>16.2</v>
      </c>
      <c r="F8" s="50">
        <v>11.6</v>
      </c>
      <c r="G8" s="51">
        <v>11.7</v>
      </c>
      <c r="H8" s="52">
        <v>11.65</v>
      </c>
      <c r="I8" s="53">
        <v>19.149999999999999</v>
      </c>
      <c r="J8" s="54">
        <v>19.350000000000001</v>
      </c>
      <c r="L8" s="72">
        <v>15</v>
      </c>
      <c r="M8" s="28">
        <f t="shared" si="0"/>
        <v>17.44583333333296</v>
      </c>
      <c r="N8" s="29">
        <f t="shared" si="6"/>
        <v>0</v>
      </c>
      <c r="O8" s="28">
        <f t="shared" si="1"/>
        <v>15.701249999999666</v>
      </c>
      <c r="P8" s="28">
        <f t="shared" si="2"/>
        <v>450</v>
      </c>
      <c r="Q8" s="29">
        <f t="shared" si="3"/>
        <v>6.3587429765127754E-2</v>
      </c>
      <c r="R8" s="29">
        <f t="shared" si="7"/>
        <v>0</v>
      </c>
      <c r="S8" s="29">
        <f t="shared" si="14"/>
        <v>3.4891666666665926E-2</v>
      </c>
      <c r="T8" s="68">
        <f t="shared" si="8"/>
        <v>5.5555555555554363E-4</v>
      </c>
      <c r="U8" s="30"/>
      <c r="V8" s="84">
        <f t="shared" si="9"/>
        <v>2.1999999999999993</v>
      </c>
      <c r="W8" s="32">
        <f t="shared" si="9"/>
        <v>2.4499999999999993</v>
      </c>
      <c r="X8" s="32">
        <f t="shared" si="10"/>
        <v>0.69999999999999929</v>
      </c>
      <c r="Y8" s="32">
        <f t="shared" si="11"/>
        <v>4.9999999999998934E-2</v>
      </c>
      <c r="Z8" s="32">
        <f t="shared" si="4"/>
        <v>11.649999999999999</v>
      </c>
      <c r="AA8" s="33">
        <f t="shared" si="12"/>
        <v>-46.641385767790354</v>
      </c>
      <c r="AB8" s="34">
        <f t="shared" si="13"/>
        <v>-40.342592592593412</v>
      </c>
      <c r="AC8" s="42">
        <f t="shared" si="5"/>
        <v>0</v>
      </c>
      <c r="AD8" s="85">
        <f t="shared" si="5"/>
        <v>0</v>
      </c>
    </row>
    <row r="9" spans="1:30" x14ac:dyDescent="0.3">
      <c r="A9" s="46">
        <v>42356.580439814818</v>
      </c>
      <c r="B9" s="47">
        <v>1200</v>
      </c>
      <c r="C9" s="47">
        <v>20</v>
      </c>
      <c r="D9" s="48">
        <v>15.4</v>
      </c>
      <c r="E9" s="49">
        <v>18.2</v>
      </c>
      <c r="F9" s="50">
        <v>11.6</v>
      </c>
      <c r="G9" s="51">
        <v>11.75</v>
      </c>
      <c r="H9" s="52">
        <v>11.7</v>
      </c>
      <c r="I9" s="53">
        <v>19.3</v>
      </c>
      <c r="J9" s="54">
        <v>19.5</v>
      </c>
      <c r="L9" s="72">
        <v>20</v>
      </c>
      <c r="M9" s="28">
        <f t="shared" si="0"/>
        <v>29.076388888888474</v>
      </c>
      <c r="N9" s="29">
        <f t="shared" si="6"/>
        <v>10.467499999999962</v>
      </c>
      <c r="O9" s="28">
        <f t="shared" si="1"/>
        <v>26.16874999999963</v>
      </c>
      <c r="P9" s="28">
        <f t="shared" si="2"/>
        <v>600</v>
      </c>
      <c r="Q9" s="29">
        <f t="shared" si="3"/>
        <v>0.11869653556157178</v>
      </c>
      <c r="R9" s="29">
        <f t="shared" si="7"/>
        <v>6.9783333333333072E-2</v>
      </c>
      <c r="S9" s="29">
        <f t="shared" si="14"/>
        <v>4.3614583333332714E-2</v>
      </c>
      <c r="T9" s="68">
        <f t="shared" si="8"/>
        <v>4.9603174603173907E-4</v>
      </c>
      <c r="U9" s="30"/>
      <c r="V9" s="84">
        <f t="shared" si="9"/>
        <v>2.9000000000000004</v>
      </c>
      <c r="W9" s="32">
        <f t="shared" si="9"/>
        <v>4.4499999999999993</v>
      </c>
      <c r="X9" s="32">
        <f t="shared" si="10"/>
        <v>0.85000000000000142</v>
      </c>
      <c r="Y9" s="32">
        <f t="shared" si="11"/>
        <v>8.3333333333332149E-2</v>
      </c>
      <c r="Z9" s="32">
        <f t="shared" si="4"/>
        <v>11.683333333333332</v>
      </c>
      <c r="AA9" s="33">
        <f t="shared" si="12"/>
        <v>-50.236823361823468</v>
      </c>
      <c r="AB9" s="34">
        <f t="shared" si="13"/>
        <v>-4.7191358024700651</v>
      </c>
      <c r="AC9" s="42">
        <f t="shared" si="5"/>
        <v>0</v>
      </c>
      <c r="AD9" s="85">
        <f t="shared" si="5"/>
        <v>0</v>
      </c>
    </row>
    <row r="10" spans="1:30" x14ac:dyDescent="0.3">
      <c r="A10" s="46">
        <v>42356.583912037036</v>
      </c>
      <c r="B10" s="47">
        <v>1500</v>
      </c>
      <c r="C10" s="47">
        <v>25</v>
      </c>
      <c r="D10" s="48">
        <v>16.05</v>
      </c>
      <c r="E10" s="49">
        <v>20.149999999999999</v>
      </c>
      <c r="F10" s="50">
        <v>11.6</v>
      </c>
      <c r="G10" s="51">
        <v>11.75</v>
      </c>
      <c r="H10" s="52">
        <v>11.75</v>
      </c>
      <c r="I10" s="53">
        <v>19.45</v>
      </c>
      <c r="J10" s="54">
        <v>19.600000000000001</v>
      </c>
      <c r="L10" s="72">
        <v>25</v>
      </c>
      <c r="M10" s="28">
        <f t="shared" si="0"/>
        <v>34.891666666667156</v>
      </c>
      <c r="N10" s="29">
        <f t="shared" si="6"/>
        <v>5.2337500000008186</v>
      </c>
      <c r="O10" s="28">
        <f t="shared" si="1"/>
        <v>31.402500000000447</v>
      </c>
      <c r="P10" s="28">
        <f t="shared" si="2"/>
        <v>750</v>
      </c>
      <c r="Q10" s="29">
        <f t="shared" si="3"/>
        <v>0.17380564135801582</v>
      </c>
      <c r="R10" s="29">
        <f t="shared" si="7"/>
        <v>3.4891666666672122E-2</v>
      </c>
      <c r="S10" s="29">
        <f t="shared" si="14"/>
        <v>4.1870000000000594E-2</v>
      </c>
      <c r="T10" s="68">
        <f t="shared" si="8"/>
        <v>4.0650406504065632E-4</v>
      </c>
      <c r="U10" s="30"/>
      <c r="V10" s="84">
        <f t="shared" si="9"/>
        <v>3.5500000000000007</v>
      </c>
      <c r="W10" s="32">
        <f t="shared" si="9"/>
        <v>6.3999999999999986</v>
      </c>
      <c r="X10" s="32">
        <f t="shared" si="10"/>
        <v>1</v>
      </c>
      <c r="Y10" s="32">
        <f t="shared" si="11"/>
        <v>0.10000000000000142</v>
      </c>
      <c r="Z10" s="32">
        <f t="shared" si="4"/>
        <v>11.700000000000001</v>
      </c>
      <c r="AA10" s="33">
        <f t="shared" si="12"/>
        <v>-55.914215686274389</v>
      </c>
      <c r="AB10" s="34">
        <f t="shared" si="13"/>
        <v>17.092592592593704</v>
      </c>
      <c r="AC10" s="42">
        <f t="shared" si="5"/>
        <v>0</v>
      </c>
      <c r="AD10" s="85">
        <f t="shared" si="5"/>
        <v>17.092592592593704</v>
      </c>
    </row>
    <row r="11" spans="1:30" x14ac:dyDescent="0.3">
      <c r="A11" s="46">
        <v>42356.587384259263</v>
      </c>
      <c r="B11" s="47">
        <v>1800</v>
      </c>
      <c r="C11" s="47">
        <v>30</v>
      </c>
      <c r="D11" s="48">
        <v>16.45</v>
      </c>
      <c r="E11" s="49">
        <v>21.35</v>
      </c>
      <c r="F11" s="50">
        <v>11.65</v>
      </c>
      <c r="G11" s="51">
        <v>11.75</v>
      </c>
      <c r="H11" s="52">
        <v>11.75</v>
      </c>
      <c r="I11" s="53">
        <v>19.45</v>
      </c>
      <c r="J11" s="54">
        <v>19.649999999999999</v>
      </c>
      <c r="L11" s="72">
        <v>30</v>
      </c>
      <c r="M11" s="28">
        <f t="shared" si="0"/>
        <v>40.706944444444602</v>
      </c>
      <c r="N11" s="29">
        <f t="shared" si="6"/>
        <v>5.2337499999997021</v>
      </c>
      <c r="O11" s="28">
        <f t="shared" si="1"/>
        <v>36.636250000000153</v>
      </c>
      <c r="P11" s="28">
        <f t="shared" si="2"/>
        <v>900</v>
      </c>
      <c r="Q11" s="29">
        <f t="shared" si="3"/>
        <v>0.20771893723275078</v>
      </c>
      <c r="R11" s="29">
        <f t="shared" si="7"/>
        <v>3.4891666666664677E-2</v>
      </c>
      <c r="S11" s="29">
        <f t="shared" si="14"/>
        <v>4.0706944444444615E-2</v>
      </c>
      <c r="T11" s="68">
        <f t="shared" si="8"/>
        <v>3.9682539682539823E-4</v>
      </c>
      <c r="U11" s="30"/>
      <c r="V11" s="84">
        <f t="shared" si="9"/>
        <v>3.9499999999999993</v>
      </c>
      <c r="W11" s="32">
        <f t="shared" si="9"/>
        <v>7.6000000000000014</v>
      </c>
      <c r="X11" s="32">
        <f t="shared" si="10"/>
        <v>1</v>
      </c>
      <c r="Y11" s="32">
        <f t="shared" si="11"/>
        <v>0.11666666666666714</v>
      </c>
      <c r="Z11" s="32">
        <f t="shared" si="4"/>
        <v>11.716666666666667</v>
      </c>
      <c r="AA11" s="33">
        <f t="shared" si="12"/>
        <v>-61.431018518518464</v>
      </c>
      <c r="AB11" s="34">
        <f t="shared" si="13"/>
        <v>37.126543209876893</v>
      </c>
      <c r="AC11" s="42">
        <f t="shared" si="5"/>
        <v>0</v>
      </c>
      <c r="AD11" s="85">
        <f t="shared" si="5"/>
        <v>37.126543209876893</v>
      </c>
    </row>
    <row r="12" spans="1:30" x14ac:dyDescent="0.3">
      <c r="A12" s="46">
        <v>42356.590856481482</v>
      </c>
      <c r="B12" s="47">
        <v>2100</v>
      </c>
      <c r="C12" s="47">
        <v>35</v>
      </c>
      <c r="D12" s="48">
        <v>17</v>
      </c>
      <c r="E12" s="49">
        <v>22.2</v>
      </c>
      <c r="F12" s="50">
        <v>11.65</v>
      </c>
      <c r="G12" s="51">
        <v>12</v>
      </c>
      <c r="H12" s="52">
        <v>12</v>
      </c>
      <c r="I12" s="53">
        <v>19.600000000000001</v>
      </c>
      <c r="J12" s="54">
        <v>19.75</v>
      </c>
      <c r="L12" s="72">
        <v>35</v>
      </c>
      <c r="M12" s="28">
        <f t="shared" si="0"/>
        <v>98.85972222222216</v>
      </c>
      <c r="N12" s="29">
        <f t="shared" si="6"/>
        <v>52.337499999999814</v>
      </c>
      <c r="O12" s="28">
        <f t="shared" si="1"/>
        <v>88.973749999999967</v>
      </c>
      <c r="P12" s="28">
        <f t="shared" si="2"/>
        <v>1050</v>
      </c>
      <c r="Q12" s="29">
        <f t="shared" si="3"/>
        <v>0.22043642318577622</v>
      </c>
      <c r="R12" s="29">
        <f t="shared" si="7"/>
        <v>0.34891666666666543</v>
      </c>
      <c r="S12" s="29">
        <f t="shared" si="14"/>
        <v>8.4736904761904736E-2</v>
      </c>
      <c r="T12" s="68">
        <f t="shared" si="8"/>
        <v>9.0811965811965771E-4</v>
      </c>
      <c r="U12" s="30"/>
      <c r="V12" s="84">
        <f t="shared" si="9"/>
        <v>4.5</v>
      </c>
      <c r="W12" s="32">
        <f t="shared" si="9"/>
        <v>8.4499999999999993</v>
      </c>
      <c r="X12" s="32">
        <f t="shared" si="10"/>
        <v>1.1500000000000021</v>
      </c>
      <c r="Y12" s="32">
        <f t="shared" si="11"/>
        <v>0.28333333333333321</v>
      </c>
      <c r="Z12" s="32">
        <f t="shared" si="4"/>
        <v>11.883333333333333</v>
      </c>
      <c r="AA12" s="33">
        <f t="shared" si="12"/>
        <v>-48.515491452991448</v>
      </c>
      <c r="AB12" s="34">
        <f t="shared" si="13"/>
        <v>173.46604938271588</v>
      </c>
      <c r="AC12" s="42">
        <f t="shared" si="5"/>
        <v>0</v>
      </c>
      <c r="AD12" s="85">
        <f t="shared" si="5"/>
        <v>173.46604938271588</v>
      </c>
    </row>
    <row r="13" spans="1:30" x14ac:dyDescent="0.3">
      <c r="A13" s="46">
        <v>42356.594328703701</v>
      </c>
      <c r="B13" s="47">
        <v>2400</v>
      </c>
      <c r="C13" s="47">
        <v>40</v>
      </c>
      <c r="D13" s="48">
        <v>17.3</v>
      </c>
      <c r="E13" s="49">
        <v>22.75</v>
      </c>
      <c r="F13" s="50">
        <v>11.65</v>
      </c>
      <c r="G13" s="51">
        <v>12</v>
      </c>
      <c r="H13" s="52">
        <v>12</v>
      </c>
      <c r="I13" s="53">
        <v>19.75</v>
      </c>
      <c r="J13" s="54">
        <v>20.100000000000001</v>
      </c>
      <c r="L13" s="72">
        <v>40</v>
      </c>
      <c r="M13" s="28">
        <f t="shared" si="0"/>
        <v>98.85972222222216</v>
      </c>
      <c r="N13" s="29">
        <f t="shared" si="6"/>
        <v>0</v>
      </c>
      <c r="O13" s="28">
        <f t="shared" si="1"/>
        <v>88.973749999999967</v>
      </c>
      <c r="P13" s="28">
        <f t="shared" si="2"/>
        <v>1200</v>
      </c>
      <c r="Q13" s="29">
        <f t="shared" si="3"/>
        <v>0.23103432814663083</v>
      </c>
      <c r="R13" s="29">
        <f t="shared" si="7"/>
        <v>0</v>
      </c>
      <c r="S13" s="29">
        <f t="shared" si="14"/>
        <v>7.414479166666664E-2</v>
      </c>
      <c r="T13" s="68">
        <f t="shared" si="8"/>
        <v>8.6646279306829726E-4</v>
      </c>
      <c r="U13" s="30"/>
      <c r="V13" s="84">
        <f t="shared" si="9"/>
        <v>4.8000000000000007</v>
      </c>
      <c r="W13" s="32">
        <f t="shared" si="9"/>
        <v>9</v>
      </c>
      <c r="X13" s="32">
        <f t="shared" si="10"/>
        <v>1.3000000000000007</v>
      </c>
      <c r="Y13" s="32">
        <f t="shared" si="11"/>
        <v>0.28333333333333321</v>
      </c>
      <c r="Z13" s="32">
        <f t="shared" si="4"/>
        <v>11.883333333333333</v>
      </c>
      <c r="AA13" s="33">
        <f t="shared" si="12"/>
        <v>-51.485827664399132</v>
      </c>
      <c r="AB13" s="34">
        <f t="shared" si="13"/>
        <v>176.13271604938259</v>
      </c>
      <c r="AC13" s="42">
        <f t="shared" si="5"/>
        <v>0</v>
      </c>
      <c r="AD13" s="85">
        <f t="shared" si="5"/>
        <v>176.13271604938259</v>
      </c>
    </row>
    <row r="14" spans="1:30" x14ac:dyDescent="0.3">
      <c r="A14" s="46">
        <v>42356.597800925927</v>
      </c>
      <c r="B14" s="47">
        <v>2700</v>
      </c>
      <c r="C14" s="47">
        <v>45</v>
      </c>
      <c r="D14" s="48">
        <v>17.55</v>
      </c>
      <c r="E14" s="49">
        <v>23.45</v>
      </c>
      <c r="F14" s="50">
        <v>11.65</v>
      </c>
      <c r="G14" s="51">
        <v>12.05</v>
      </c>
      <c r="H14" s="52">
        <v>12.05</v>
      </c>
      <c r="I14" s="53">
        <v>20</v>
      </c>
      <c r="J14" s="54">
        <v>20.149999999999999</v>
      </c>
      <c r="L14" s="72">
        <v>45</v>
      </c>
      <c r="M14" s="28">
        <f t="shared" si="0"/>
        <v>110.49027777777768</v>
      </c>
      <c r="N14" s="29">
        <f t="shared" si="6"/>
        <v>10.467499999999962</v>
      </c>
      <c r="O14" s="28">
        <f t="shared" si="1"/>
        <v>99.44124999999994</v>
      </c>
      <c r="P14" s="28">
        <f t="shared" si="2"/>
        <v>1350</v>
      </c>
      <c r="Q14" s="29">
        <f t="shared" si="3"/>
        <v>0.25011055707616914</v>
      </c>
      <c r="R14" s="29">
        <f t="shared" si="7"/>
        <v>6.9783333333333072E-2</v>
      </c>
      <c r="S14" s="29">
        <f t="shared" si="14"/>
        <v>7.3660185185185134E-2</v>
      </c>
      <c r="T14" s="68">
        <f t="shared" si="8"/>
        <v>8.9453860640301272E-4</v>
      </c>
      <c r="U14" s="30"/>
      <c r="V14" s="84">
        <f t="shared" si="9"/>
        <v>5.0500000000000007</v>
      </c>
      <c r="W14" s="32">
        <f t="shared" si="9"/>
        <v>9.6999999999999993</v>
      </c>
      <c r="X14" s="32">
        <f t="shared" si="10"/>
        <v>1.5500000000000007</v>
      </c>
      <c r="Y14" s="32">
        <f t="shared" si="11"/>
        <v>0.31666666666666643</v>
      </c>
      <c r="Z14" s="32">
        <f t="shared" si="4"/>
        <v>11.916666666666666</v>
      </c>
      <c r="AA14" s="33">
        <f t="shared" si="12"/>
        <v>-46.738662131519327</v>
      </c>
      <c r="AB14" s="34">
        <f t="shared" si="13"/>
        <v>201.97839506172818</v>
      </c>
      <c r="AC14" s="42">
        <f t="shared" si="5"/>
        <v>0</v>
      </c>
      <c r="AD14" s="85">
        <f t="shared" si="5"/>
        <v>201.97839506172818</v>
      </c>
    </row>
    <row r="15" spans="1:30" x14ac:dyDescent="0.3">
      <c r="A15" s="46">
        <v>42356.601273148153</v>
      </c>
      <c r="B15" s="47">
        <v>3000</v>
      </c>
      <c r="C15" s="47">
        <v>50</v>
      </c>
      <c r="D15" s="48">
        <v>17.75</v>
      </c>
      <c r="E15" s="49">
        <v>24.1</v>
      </c>
      <c r="F15" s="50">
        <v>11.7</v>
      </c>
      <c r="G15" s="51">
        <v>12.05</v>
      </c>
      <c r="H15" s="52">
        <v>12.05</v>
      </c>
      <c r="I15" s="53">
        <v>20.100000000000001</v>
      </c>
      <c r="J15" s="54">
        <v>20.25</v>
      </c>
      <c r="L15" s="72">
        <v>50</v>
      </c>
      <c r="M15" s="28">
        <f t="shared" si="0"/>
        <v>116.30555555555512</v>
      </c>
      <c r="N15" s="29">
        <f t="shared" si="6"/>
        <v>5.2337499999997021</v>
      </c>
      <c r="O15" s="28">
        <f t="shared" si="1"/>
        <v>104.67499999999963</v>
      </c>
      <c r="P15" s="28">
        <f t="shared" si="2"/>
        <v>1500</v>
      </c>
      <c r="Q15" s="29">
        <f t="shared" si="3"/>
        <v>0.26918678600570756</v>
      </c>
      <c r="R15" s="29">
        <f t="shared" si="7"/>
        <v>3.4891666666664677E-2</v>
      </c>
      <c r="S15" s="29">
        <f t="shared" si="14"/>
        <v>6.9783333333333086E-2</v>
      </c>
      <c r="T15" s="68">
        <f t="shared" si="8"/>
        <v>8.7489063867016278E-4</v>
      </c>
      <c r="U15" s="30"/>
      <c r="V15" s="84">
        <f t="shared" si="9"/>
        <v>5.25</v>
      </c>
      <c r="W15" s="32">
        <f t="shared" si="9"/>
        <v>10.350000000000001</v>
      </c>
      <c r="X15" s="32">
        <f t="shared" si="10"/>
        <v>1.6500000000000021</v>
      </c>
      <c r="Y15" s="32">
        <f t="shared" si="11"/>
        <v>0.33333333333333215</v>
      </c>
      <c r="Z15" s="32">
        <f t="shared" si="4"/>
        <v>11.933333333333332</v>
      </c>
      <c r="AA15" s="33">
        <f t="shared" si="12"/>
        <v>-46.252955082742474</v>
      </c>
      <c r="AB15" s="34">
        <f t="shared" si="13"/>
        <v>216.67901234567802</v>
      </c>
      <c r="AC15" s="42">
        <f t="shared" si="5"/>
        <v>0</v>
      </c>
      <c r="AD15" s="85">
        <f t="shared" si="5"/>
        <v>216.67901234567802</v>
      </c>
    </row>
    <row r="16" spans="1:30" x14ac:dyDescent="0.3">
      <c r="A16" s="46">
        <v>42356.604745370372</v>
      </c>
      <c r="B16" s="47">
        <v>3300</v>
      </c>
      <c r="C16" s="47">
        <v>55</v>
      </c>
      <c r="D16" s="48">
        <v>18.149999999999999</v>
      </c>
      <c r="E16" s="49">
        <v>24.5</v>
      </c>
      <c r="F16" s="50">
        <v>11.7</v>
      </c>
      <c r="G16" s="51">
        <v>12.1</v>
      </c>
      <c r="H16" s="52">
        <v>12.1</v>
      </c>
      <c r="I16" s="53">
        <v>20.2</v>
      </c>
      <c r="J16" s="54">
        <v>20.350000000000001</v>
      </c>
      <c r="L16" s="72">
        <v>55</v>
      </c>
      <c r="M16" s="28">
        <f t="shared" si="0"/>
        <v>127.93611111111126</v>
      </c>
      <c r="N16" s="29">
        <f t="shared" si="6"/>
        <v>10.467500000000522</v>
      </c>
      <c r="O16" s="28">
        <f t="shared" si="1"/>
        <v>115.14250000000015</v>
      </c>
      <c r="P16" s="28">
        <f t="shared" si="2"/>
        <v>1650</v>
      </c>
      <c r="Q16" s="29">
        <f t="shared" si="3"/>
        <v>0.26918678600570756</v>
      </c>
      <c r="R16" s="29">
        <f t="shared" si="7"/>
        <v>6.9783333333336819E-2</v>
      </c>
      <c r="S16" s="29">
        <f t="shared" si="14"/>
        <v>6.9783333333333433E-2</v>
      </c>
      <c r="T16" s="68">
        <f t="shared" si="8"/>
        <v>9.6237970253718367E-4</v>
      </c>
      <c r="U16" s="30"/>
      <c r="V16" s="84">
        <f t="shared" si="9"/>
        <v>5.6499999999999986</v>
      </c>
      <c r="W16" s="32">
        <f t="shared" si="9"/>
        <v>10.75</v>
      </c>
      <c r="X16" s="32">
        <f t="shared" si="10"/>
        <v>1.75</v>
      </c>
      <c r="Y16" s="32">
        <f t="shared" si="11"/>
        <v>0.36666666666666714</v>
      </c>
      <c r="Z16" s="32">
        <f t="shared" si="4"/>
        <v>11.966666666666667</v>
      </c>
      <c r="AA16" s="33">
        <f t="shared" si="12"/>
        <v>-47.348238482384737</v>
      </c>
      <c r="AB16" s="34">
        <f t="shared" si="13"/>
        <v>247.85802469135834</v>
      </c>
      <c r="AC16" s="42">
        <f t="shared" si="5"/>
        <v>0</v>
      </c>
      <c r="AD16" s="85">
        <f t="shared" si="5"/>
        <v>247.85802469135834</v>
      </c>
    </row>
    <row r="17" spans="1:30" x14ac:dyDescent="0.3">
      <c r="A17" s="46">
        <v>42356.608217592591</v>
      </c>
      <c r="B17" s="47">
        <v>3600</v>
      </c>
      <c r="C17" s="47">
        <v>60</v>
      </c>
      <c r="D17" s="48">
        <v>18.350000000000001</v>
      </c>
      <c r="E17" s="49">
        <v>25.1</v>
      </c>
      <c r="F17" s="50">
        <v>11.7</v>
      </c>
      <c r="G17" s="51">
        <v>12.15</v>
      </c>
      <c r="H17" s="52">
        <v>12.1</v>
      </c>
      <c r="I17" s="53">
        <v>20.25</v>
      </c>
      <c r="J17" s="54">
        <v>20.45</v>
      </c>
      <c r="L17" s="72">
        <v>60</v>
      </c>
      <c r="M17" s="28">
        <f t="shared" si="0"/>
        <v>133.75138888888932</v>
      </c>
      <c r="N17" s="29">
        <f t="shared" si="6"/>
        <v>5.2337500000002608</v>
      </c>
      <c r="O17" s="28">
        <f t="shared" si="1"/>
        <v>120.37625000000043</v>
      </c>
      <c r="P17" s="28">
        <f t="shared" si="2"/>
        <v>1800</v>
      </c>
      <c r="Q17" s="29">
        <f t="shared" si="3"/>
        <v>0.28614343394307495</v>
      </c>
      <c r="R17" s="29">
        <f t="shared" si="7"/>
        <v>3.489166666666841E-2</v>
      </c>
      <c r="S17" s="29">
        <f t="shared" si="14"/>
        <v>6.6875694444444675E-2</v>
      </c>
      <c r="T17" s="68">
        <f t="shared" si="8"/>
        <v>9.4650205761317183E-4</v>
      </c>
      <c r="U17" s="30"/>
      <c r="V17" s="84">
        <f t="shared" si="9"/>
        <v>5.8500000000000014</v>
      </c>
      <c r="W17" s="32">
        <f t="shared" si="9"/>
        <v>11.350000000000001</v>
      </c>
      <c r="X17" s="32">
        <f t="shared" si="10"/>
        <v>1.8000000000000007</v>
      </c>
      <c r="Y17" s="32">
        <f t="shared" si="11"/>
        <v>0.38333333333333464</v>
      </c>
      <c r="Z17" s="32">
        <f t="shared" si="4"/>
        <v>11.983333333333334</v>
      </c>
      <c r="AA17" s="33">
        <f t="shared" si="12"/>
        <v>-48.025584795321443</v>
      </c>
      <c r="AB17" s="34">
        <f t="shared" si="13"/>
        <v>263.44753086419854</v>
      </c>
      <c r="AC17" s="42">
        <f>IF(AA17&gt;0,AA17,0)</f>
        <v>0</v>
      </c>
      <c r="AD17" s="85">
        <f t="shared" si="5"/>
        <v>263.44753086419854</v>
      </c>
    </row>
    <row r="18" spans="1:30" x14ac:dyDescent="0.3">
      <c r="A18" s="46">
        <v>42356.611689814818</v>
      </c>
      <c r="B18" s="47">
        <v>3900</v>
      </c>
      <c r="C18" s="47">
        <v>65</v>
      </c>
      <c r="D18" s="48">
        <v>18.5</v>
      </c>
      <c r="E18" s="49">
        <v>25.45</v>
      </c>
      <c r="F18" s="50">
        <v>11.75</v>
      </c>
      <c r="G18" s="51">
        <v>12.15</v>
      </c>
      <c r="H18" s="52">
        <v>12.15</v>
      </c>
      <c r="I18" s="53">
        <v>20.350000000000001</v>
      </c>
      <c r="J18" s="54">
        <v>20.45</v>
      </c>
      <c r="L18" s="72">
        <v>65</v>
      </c>
      <c r="M18" s="28">
        <f t="shared" si="0"/>
        <v>145.3819444444442</v>
      </c>
      <c r="N18" s="29">
        <f t="shared" si="6"/>
        <v>10.467499999999404</v>
      </c>
      <c r="O18" s="28">
        <f t="shared" si="1"/>
        <v>130.84374999999983</v>
      </c>
      <c r="P18" s="28">
        <f t="shared" si="2"/>
        <v>1950</v>
      </c>
      <c r="Q18" s="29">
        <f t="shared" si="3"/>
        <v>0.2946217579117586</v>
      </c>
      <c r="R18" s="29">
        <f t="shared" si="7"/>
        <v>6.9783333333329353E-2</v>
      </c>
      <c r="S18" s="29">
        <f t="shared" si="14"/>
        <v>6.7099358974358883E-2</v>
      </c>
      <c r="T18" s="68">
        <f t="shared" si="8"/>
        <v>9.9920063948840776E-4</v>
      </c>
      <c r="U18" s="30"/>
      <c r="V18" s="84">
        <f t="shared" si="9"/>
        <v>6</v>
      </c>
      <c r="W18" s="32">
        <f t="shared" si="9"/>
        <v>11.7</v>
      </c>
      <c r="X18" s="32">
        <f t="shared" si="10"/>
        <v>1.9000000000000021</v>
      </c>
      <c r="Y18" s="32">
        <f t="shared" si="11"/>
        <v>0.41666666666666607</v>
      </c>
      <c r="Z18" s="32">
        <f t="shared" si="4"/>
        <v>12.016666666666666</v>
      </c>
      <c r="AA18" s="33">
        <f t="shared" si="12"/>
        <v>-43.036786786786884</v>
      </c>
      <c r="AB18" s="34">
        <f t="shared" si="13"/>
        <v>290.18209876543153</v>
      </c>
      <c r="AC18" s="42">
        <f t="shared" ref="AC18:AD29" si="15">IF(AA18&gt;0,AA18,0)</f>
        <v>0</v>
      </c>
      <c r="AD18" s="85">
        <f t="shared" si="5"/>
        <v>290.18209876543153</v>
      </c>
    </row>
    <row r="19" spans="1:30" x14ac:dyDescent="0.3">
      <c r="A19" s="46">
        <v>42356.615162037036</v>
      </c>
      <c r="B19" s="47">
        <v>4200</v>
      </c>
      <c r="C19" s="47">
        <v>70</v>
      </c>
      <c r="D19" s="48">
        <v>18.600000000000001</v>
      </c>
      <c r="E19" s="49">
        <v>25.75</v>
      </c>
      <c r="F19" s="50">
        <v>11.75</v>
      </c>
      <c r="G19" s="51">
        <v>12.15</v>
      </c>
      <c r="H19" s="52">
        <v>12.2</v>
      </c>
      <c r="I19" s="53">
        <v>20.45</v>
      </c>
      <c r="J19" s="54">
        <v>20.55</v>
      </c>
      <c r="L19" s="72">
        <v>70</v>
      </c>
      <c r="M19" s="28">
        <f t="shared" si="0"/>
        <v>151.19722222222165</v>
      </c>
      <c r="N19" s="29">
        <f t="shared" si="6"/>
        <v>5.2337499999997021</v>
      </c>
      <c r="O19" s="28">
        <f t="shared" si="1"/>
        <v>136.07749999999953</v>
      </c>
      <c r="P19" s="28">
        <f t="shared" si="2"/>
        <v>2100</v>
      </c>
      <c r="Q19" s="29">
        <f t="shared" si="3"/>
        <v>0.3031000818804423</v>
      </c>
      <c r="R19" s="29">
        <f t="shared" si="7"/>
        <v>3.4891666666664677E-2</v>
      </c>
      <c r="S19" s="29">
        <f t="shared" si="14"/>
        <v>6.47988095238093E-2</v>
      </c>
      <c r="T19" s="68">
        <f t="shared" si="8"/>
        <v>1.0101010101010066E-3</v>
      </c>
      <c r="U19" s="30"/>
      <c r="V19" s="84">
        <f t="shared" si="9"/>
        <v>6.1000000000000014</v>
      </c>
      <c r="W19" s="32">
        <f t="shared" si="9"/>
        <v>12</v>
      </c>
      <c r="X19" s="32">
        <f t="shared" si="10"/>
        <v>2</v>
      </c>
      <c r="Y19" s="32">
        <f t="shared" si="11"/>
        <v>0.43333333333333179</v>
      </c>
      <c r="Z19" s="32">
        <f t="shared" si="4"/>
        <v>12.033333333333331</v>
      </c>
      <c r="AA19" s="33">
        <f t="shared" si="12"/>
        <v>-39.893393393393744</v>
      </c>
      <c r="AB19" s="34">
        <f t="shared" si="13"/>
        <v>303.10493827160371</v>
      </c>
      <c r="AC19" s="42">
        <f t="shared" si="15"/>
        <v>0</v>
      </c>
      <c r="AD19" s="85">
        <f t="shared" si="5"/>
        <v>303.10493827160371</v>
      </c>
    </row>
    <row r="20" spans="1:30" x14ac:dyDescent="0.3">
      <c r="A20" s="46">
        <v>42356.618634259263</v>
      </c>
      <c r="B20" s="47">
        <v>4500</v>
      </c>
      <c r="C20" s="47">
        <v>75</v>
      </c>
      <c r="D20" s="48">
        <v>19</v>
      </c>
      <c r="E20" s="49">
        <v>26.25</v>
      </c>
      <c r="F20" s="50">
        <v>11.75</v>
      </c>
      <c r="G20" s="51">
        <v>12.2</v>
      </c>
      <c r="H20" s="52">
        <v>12.25</v>
      </c>
      <c r="I20" s="53">
        <v>20.45</v>
      </c>
      <c r="J20" s="54">
        <v>20.65</v>
      </c>
      <c r="L20" s="72">
        <v>75</v>
      </c>
      <c r="M20" s="28">
        <f t="shared" si="0"/>
        <v>162.82777777777841</v>
      </c>
      <c r="N20" s="29">
        <f t="shared" si="6"/>
        <v>10.467500000001079</v>
      </c>
      <c r="O20" s="28">
        <f t="shared" si="1"/>
        <v>146.54500000000061</v>
      </c>
      <c r="P20" s="28">
        <f t="shared" si="2"/>
        <v>2250</v>
      </c>
      <c r="Q20" s="29">
        <f t="shared" si="3"/>
        <v>0.30733924386478417</v>
      </c>
      <c r="R20" s="29">
        <f t="shared" si="7"/>
        <v>6.9783333333340525E-2</v>
      </c>
      <c r="S20" s="29">
        <f t="shared" si="14"/>
        <v>6.5131111111111389E-2</v>
      </c>
      <c r="T20" s="68">
        <f t="shared" si="8"/>
        <v>1.0727969348659047E-3</v>
      </c>
      <c r="U20" s="30"/>
      <c r="V20" s="84">
        <f t="shared" si="9"/>
        <v>6.5</v>
      </c>
      <c r="W20" s="32">
        <f t="shared" si="9"/>
        <v>12.5</v>
      </c>
      <c r="X20" s="32">
        <f t="shared" si="10"/>
        <v>2</v>
      </c>
      <c r="Y20" s="32">
        <f t="shared" si="11"/>
        <v>0.46666666666666856</v>
      </c>
      <c r="Z20" s="32">
        <f t="shared" si="4"/>
        <v>12.066666666666668</v>
      </c>
      <c r="AA20" s="33">
        <f t="shared" si="12"/>
        <v>-42.877394636014913</v>
      </c>
      <c r="AB20" s="34">
        <f t="shared" si="13"/>
        <v>336.06172839506314</v>
      </c>
      <c r="AC20" s="42">
        <f t="shared" si="15"/>
        <v>0</v>
      </c>
      <c r="AD20" s="85">
        <f t="shared" si="5"/>
        <v>336.06172839506314</v>
      </c>
    </row>
    <row r="21" spans="1:30" x14ac:dyDescent="0.3">
      <c r="A21" s="46">
        <v>42356.622106481482</v>
      </c>
      <c r="B21" s="47">
        <v>4800</v>
      </c>
      <c r="C21" s="47">
        <v>80</v>
      </c>
      <c r="D21" s="48">
        <v>19.100000000000001</v>
      </c>
      <c r="E21" s="49">
        <v>26.5</v>
      </c>
      <c r="F21" s="50">
        <v>11.75</v>
      </c>
      <c r="G21" s="51">
        <v>12.25</v>
      </c>
      <c r="H21" s="52">
        <v>12.25</v>
      </c>
      <c r="I21" s="53">
        <v>20.6</v>
      </c>
      <c r="J21" s="54">
        <v>20.75</v>
      </c>
      <c r="L21" s="72">
        <v>80</v>
      </c>
      <c r="M21" s="28">
        <f t="shared" si="0"/>
        <v>168.64305555555583</v>
      </c>
      <c r="N21" s="29">
        <f t="shared" si="6"/>
        <v>5.2337499999997021</v>
      </c>
      <c r="O21" s="28">
        <f t="shared" si="1"/>
        <v>151.77875000000031</v>
      </c>
      <c r="P21" s="28">
        <f t="shared" si="2"/>
        <v>2400</v>
      </c>
      <c r="Q21" s="29">
        <f t="shared" si="3"/>
        <v>0.31369798684129691</v>
      </c>
      <c r="R21" s="29">
        <f t="shared" si="7"/>
        <v>3.4891666666664677E-2</v>
      </c>
      <c r="S21" s="29">
        <f t="shared" si="14"/>
        <v>6.324114583333347E-2</v>
      </c>
      <c r="T21" s="68">
        <f t="shared" si="8"/>
        <v>1.0885885885885908E-3</v>
      </c>
      <c r="U21" s="30"/>
      <c r="V21" s="84">
        <f t="shared" si="9"/>
        <v>6.6000000000000014</v>
      </c>
      <c r="W21" s="32">
        <f t="shared" si="9"/>
        <v>12.75</v>
      </c>
      <c r="X21" s="32">
        <f t="shared" si="10"/>
        <v>2.1500000000000021</v>
      </c>
      <c r="Y21" s="32">
        <f t="shared" si="11"/>
        <v>0.48333333333333428</v>
      </c>
      <c r="Z21" s="32">
        <f t="shared" si="4"/>
        <v>12.083333333333334</v>
      </c>
      <c r="AA21" s="33">
        <f t="shared" si="12"/>
        <v>-37.571296296296111</v>
      </c>
      <c r="AB21" s="34">
        <f t="shared" si="13"/>
        <v>348.0956790123463</v>
      </c>
      <c r="AC21" s="42">
        <f t="shared" si="15"/>
        <v>0</v>
      </c>
      <c r="AD21" s="85">
        <f t="shared" si="15"/>
        <v>348.0956790123463</v>
      </c>
    </row>
    <row r="22" spans="1:30" x14ac:dyDescent="0.3">
      <c r="A22" s="46">
        <v>42356.625578703701</v>
      </c>
      <c r="B22" s="47">
        <v>5100</v>
      </c>
      <c r="C22" s="47">
        <v>85</v>
      </c>
      <c r="D22" s="48">
        <v>19.2</v>
      </c>
      <c r="E22" s="49">
        <v>26.75</v>
      </c>
      <c r="F22" s="50">
        <v>12</v>
      </c>
      <c r="G22" s="51">
        <v>12.3</v>
      </c>
      <c r="H22" s="52">
        <v>12.3</v>
      </c>
      <c r="I22" s="53">
        <v>21</v>
      </c>
      <c r="J22" s="54">
        <v>21.1</v>
      </c>
      <c r="L22" s="72">
        <v>85</v>
      </c>
      <c r="M22" s="28">
        <f t="shared" si="0"/>
        <v>209.35000000000048</v>
      </c>
      <c r="N22" s="29">
        <f t="shared" si="6"/>
        <v>36.636250000000153</v>
      </c>
      <c r="O22" s="28">
        <f t="shared" si="1"/>
        <v>188.41500000000045</v>
      </c>
      <c r="P22" s="28">
        <f t="shared" si="2"/>
        <v>2550</v>
      </c>
      <c r="Q22" s="29">
        <f t="shared" si="3"/>
        <v>0.32005672981780975</v>
      </c>
      <c r="R22" s="29">
        <f t="shared" si="7"/>
        <v>0.24424166666666769</v>
      </c>
      <c r="S22" s="29">
        <f t="shared" si="14"/>
        <v>7.3888235294117824E-2</v>
      </c>
      <c r="T22" s="68">
        <f t="shared" si="8"/>
        <v>1.324503311258281E-3</v>
      </c>
      <c r="U22" s="30"/>
      <c r="V22" s="84">
        <f t="shared" ref="V22:W29" si="16">V21+(D22-D21)</f>
        <v>6.6999999999999993</v>
      </c>
      <c r="W22" s="32">
        <f t="shared" si="16"/>
        <v>13</v>
      </c>
      <c r="X22" s="32">
        <f t="shared" si="10"/>
        <v>2.5500000000000007</v>
      </c>
      <c r="Y22" s="32">
        <f t="shared" si="11"/>
        <v>0.60000000000000142</v>
      </c>
      <c r="Z22" s="32">
        <f t="shared" si="4"/>
        <v>12.200000000000001</v>
      </c>
      <c r="AA22" s="33">
        <f t="shared" si="12"/>
        <v>-8.6944444444441764</v>
      </c>
      <c r="AB22" s="34">
        <f t="shared" si="13"/>
        <v>433.22222222222325</v>
      </c>
      <c r="AC22" s="42">
        <f t="shared" si="15"/>
        <v>0</v>
      </c>
      <c r="AD22" s="85">
        <f t="shared" si="15"/>
        <v>433.22222222222325</v>
      </c>
    </row>
    <row r="23" spans="1:30" x14ac:dyDescent="0.3">
      <c r="A23" s="46">
        <v>42356.629050925927</v>
      </c>
      <c r="B23" s="47">
        <v>5400</v>
      </c>
      <c r="C23" s="47">
        <v>90</v>
      </c>
      <c r="D23" s="48">
        <v>19.3</v>
      </c>
      <c r="E23" s="49">
        <v>27.1</v>
      </c>
      <c r="F23" s="50">
        <v>12</v>
      </c>
      <c r="G23" s="51">
        <v>12.3</v>
      </c>
      <c r="H23" s="52">
        <v>12.35</v>
      </c>
      <c r="I23" s="53">
        <v>21.1</v>
      </c>
      <c r="J23" s="54">
        <v>21.2</v>
      </c>
      <c r="L23" s="72">
        <v>90</v>
      </c>
      <c r="M23" s="28">
        <f t="shared" si="0"/>
        <v>215.1652777777779</v>
      </c>
      <c r="N23" s="29">
        <f t="shared" si="6"/>
        <v>5.2337499999997021</v>
      </c>
      <c r="O23" s="28">
        <f t="shared" si="1"/>
        <v>193.64875000000015</v>
      </c>
      <c r="P23" s="28">
        <f t="shared" si="2"/>
        <v>2700</v>
      </c>
      <c r="Q23" s="29">
        <f t="shared" si="3"/>
        <v>0.33065463477866436</v>
      </c>
      <c r="R23" s="29">
        <f t="shared" si="7"/>
        <v>3.4891666666664677E-2</v>
      </c>
      <c r="S23" s="29">
        <f t="shared" si="14"/>
        <v>7.1721759259259318E-2</v>
      </c>
      <c r="T23" s="68">
        <f t="shared" si="8"/>
        <v>1.3176638176638183E-3</v>
      </c>
      <c r="U23" s="30"/>
      <c r="V23" s="84">
        <f t="shared" si="16"/>
        <v>6.8000000000000007</v>
      </c>
      <c r="W23" s="32">
        <f t="shared" si="16"/>
        <v>13.350000000000001</v>
      </c>
      <c r="X23" s="32">
        <f t="shared" si="10"/>
        <v>2.6500000000000021</v>
      </c>
      <c r="Y23" s="32">
        <f t="shared" si="11"/>
        <v>0.61666666666666714</v>
      </c>
      <c r="Z23" s="32">
        <f t="shared" si="4"/>
        <v>12.216666666666667</v>
      </c>
      <c r="AA23" s="33">
        <f t="shared" si="12"/>
        <v>-5.4637345679011631</v>
      </c>
      <c r="AB23" s="34">
        <f t="shared" si="13"/>
        <v>446.14506172839532</v>
      </c>
      <c r="AC23" s="42">
        <f t="shared" si="15"/>
        <v>0</v>
      </c>
      <c r="AD23" s="85">
        <f t="shared" si="15"/>
        <v>446.14506172839532</v>
      </c>
    </row>
    <row r="24" spans="1:30" ht="15.75" customHeight="1" x14ac:dyDescent="0.3">
      <c r="A24" s="46">
        <v>42356.632523148153</v>
      </c>
      <c r="B24" s="47">
        <v>5700</v>
      </c>
      <c r="C24" s="47">
        <v>95</v>
      </c>
      <c r="D24" s="48">
        <v>19.45</v>
      </c>
      <c r="E24" s="49">
        <v>27.05</v>
      </c>
      <c r="F24" s="50">
        <v>12.05</v>
      </c>
      <c r="G24" s="51">
        <v>12.35</v>
      </c>
      <c r="H24" s="52">
        <v>12.4</v>
      </c>
      <c r="I24" s="53">
        <v>21.15</v>
      </c>
      <c r="J24" s="54">
        <v>21.3</v>
      </c>
      <c r="L24" s="73">
        <v>95</v>
      </c>
      <c r="M24" s="28">
        <f t="shared" si="0"/>
        <v>232.61111111111086</v>
      </c>
      <c r="N24" s="29">
        <f t="shared" si="6"/>
        <v>15.701249999999666</v>
      </c>
      <c r="O24" s="28">
        <f t="shared" si="1"/>
        <v>209.34999999999982</v>
      </c>
      <c r="P24" s="28">
        <f t="shared" si="2"/>
        <v>2850</v>
      </c>
      <c r="Q24" s="29">
        <f t="shared" si="3"/>
        <v>0.32217631080998077</v>
      </c>
      <c r="R24" s="29">
        <f t="shared" si="7"/>
        <v>0.10467499999999777</v>
      </c>
      <c r="S24" s="29">
        <f t="shared" si="14"/>
        <v>7.3456140350877136E-2</v>
      </c>
      <c r="T24" s="68">
        <f t="shared" si="8"/>
        <v>1.4619883040935654E-3</v>
      </c>
      <c r="U24" s="30"/>
      <c r="V24" s="84">
        <f t="shared" si="16"/>
        <v>6.9499999999999993</v>
      </c>
      <c r="W24" s="32">
        <f t="shared" si="16"/>
        <v>13.3</v>
      </c>
      <c r="X24" s="32">
        <f t="shared" si="10"/>
        <v>2.6999999999999993</v>
      </c>
      <c r="Y24" s="32">
        <f t="shared" si="11"/>
        <v>0.66666666666666607</v>
      </c>
      <c r="Z24" s="32">
        <f t="shared" si="4"/>
        <v>12.266666666666666</v>
      </c>
      <c r="AA24" s="33">
        <f t="shared" si="12"/>
        <v>4.4771241830063895</v>
      </c>
      <c r="AB24" s="34">
        <f t="shared" si="13"/>
        <v>486.69135802469077</v>
      </c>
      <c r="AC24" s="42">
        <f t="shared" si="15"/>
        <v>4.4771241830063895</v>
      </c>
      <c r="AD24" s="85">
        <f t="shared" si="15"/>
        <v>486.69135802469077</v>
      </c>
    </row>
    <row r="25" spans="1:30" x14ac:dyDescent="0.3">
      <c r="A25" s="46">
        <v>42356.635995370372</v>
      </c>
      <c r="B25" s="47">
        <v>6000</v>
      </c>
      <c r="C25" s="47">
        <v>100</v>
      </c>
      <c r="D25" s="48">
        <v>19.5</v>
      </c>
      <c r="E25" s="49">
        <v>27.45</v>
      </c>
      <c r="F25" s="50">
        <v>12.05</v>
      </c>
      <c r="G25" s="51">
        <v>12.35</v>
      </c>
      <c r="H25" s="52">
        <v>12.45</v>
      </c>
      <c r="I25" s="53">
        <v>21.3</v>
      </c>
      <c r="J25" s="54">
        <v>21.45</v>
      </c>
      <c r="L25" s="73">
        <v>100</v>
      </c>
      <c r="M25" s="28">
        <f t="shared" si="0"/>
        <v>238.42638888888831</v>
      </c>
      <c r="N25" s="29">
        <f t="shared" si="6"/>
        <v>5.2337499999997021</v>
      </c>
      <c r="O25" s="28">
        <f t="shared" si="1"/>
        <v>214.58374999999953</v>
      </c>
      <c r="P25" s="28">
        <f t="shared" si="2"/>
        <v>3000</v>
      </c>
      <c r="Q25" s="29">
        <f t="shared" si="3"/>
        <v>0.33701337775517715</v>
      </c>
      <c r="R25" s="29">
        <f t="shared" si="7"/>
        <v>3.4891666666664677E-2</v>
      </c>
      <c r="S25" s="29">
        <f t="shared" si="14"/>
        <v>7.1527916666666511E-2</v>
      </c>
      <c r="T25" s="68">
        <f t="shared" si="8"/>
        <v>1.4325646401118065E-3</v>
      </c>
      <c r="U25" s="36"/>
      <c r="V25" s="84">
        <f t="shared" si="16"/>
        <v>7</v>
      </c>
      <c r="W25" s="32">
        <f t="shared" si="16"/>
        <v>13.7</v>
      </c>
      <c r="X25" s="32">
        <f t="shared" si="10"/>
        <v>2.8500000000000014</v>
      </c>
      <c r="Y25" s="32">
        <f t="shared" si="11"/>
        <v>0.68333333333333179</v>
      </c>
      <c r="Z25" s="32">
        <f t="shared" si="4"/>
        <v>12.283333333333331</v>
      </c>
      <c r="AA25" s="33">
        <f t="shared" si="12"/>
        <v>7.4591049382712811</v>
      </c>
      <c r="AB25" s="34">
        <f t="shared" si="13"/>
        <v>497.83641975308512</v>
      </c>
      <c r="AC25" s="42">
        <f t="shared" si="15"/>
        <v>7.4591049382712811</v>
      </c>
      <c r="AD25" s="85">
        <f t="shared" si="15"/>
        <v>497.83641975308512</v>
      </c>
    </row>
    <row r="26" spans="1:30" x14ac:dyDescent="0.3">
      <c r="A26" s="46">
        <v>42356.639467592591</v>
      </c>
      <c r="B26" s="47">
        <v>6300</v>
      </c>
      <c r="C26" s="47">
        <v>105</v>
      </c>
      <c r="D26" s="48">
        <v>19.600000000000001</v>
      </c>
      <c r="E26" s="49">
        <v>27.7</v>
      </c>
      <c r="F26" s="50">
        <v>12.1</v>
      </c>
      <c r="G26" s="51">
        <v>12.4</v>
      </c>
      <c r="H26" s="52">
        <v>12.5</v>
      </c>
      <c r="I26" s="53">
        <v>21.35</v>
      </c>
      <c r="J26" s="54">
        <v>21.45</v>
      </c>
      <c r="L26" s="73">
        <v>105</v>
      </c>
      <c r="M26" s="28">
        <f t="shared" si="0"/>
        <v>255.87222222222252</v>
      </c>
      <c r="N26" s="29">
        <f t="shared" si="6"/>
        <v>15.701250000000783</v>
      </c>
      <c r="O26" s="28">
        <f t="shared" si="1"/>
        <v>230.28500000000031</v>
      </c>
      <c r="P26" s="28">
        <f t="shared" si="2"/>
        <v>3150</v>
      </c>
      <c r="Q26" s="29">
        <f t="shared" si="3"/>
        <v>0.34337212073168982</v>
      </c>
      <c r="R26" s="29">
        <f t="shared" si="7"/>
        <v>0.10467500000000522</v>
      </c>
      <c r="S26" s="29">
        <f t="shared" si="14"/>
        <v>7.31063492063493E-2</v>
      </c>
      <c r="T26" s="68">
        <f t="shared" si="8"/>
        <v>1.5089163237311405E-3</v>
      </c>
      <c r="U26" s="36"/>
      <c r="V26" s="84">
        <f t="shared" si="16"/>
        <v>7.1000000000000014</v>
      </c>
      <c r="W26" s="32">
        <f t="shared" si="16"/>
        <v>13.95</v>
      </c>
      <c r="X26" s="32">
        <f t="shared" si="10"/>
        <v>2.9000000000000021</v>
      </c>
      <c r="Y26" s="32">
        <f t="shared" si="11"/>
        <v>0.73333333333333428</v>
      </c>
      <c r="Z26" s="32">
        <f t="shared" si="4"/>
        <v>12.333333333333334</v>
      </c>
      <c r="AA26" s="33">
        <f t="shared" si="12"/>
        <v>17.64126984127001</v>
      </c>
      <c r="AB26" s="34">
        <f t="shared" si="13"/>
        <v>537.49382716049445</v>
      </c>
      <c r="AC26" s="42">
        <f t="shared" si="15"/>
        <v>17.64126984127001</v>
      </c>
      <c r="AD26" s="85">
        <f t="shared" si="15"/>
        <v>537.49382716049445</v>
      </c>
    </row>
    <row r="27" spans="1:30" x14ac:dyDescent="0.3">
      <c r="A27" s="46">
        <v>42356.642939814818</v>
      </c>
      <c r="B27" s="47">
        <v>6600</v>
      </c>
      <c r="C27" s="47">
        <v>110</v>
      </c>
      <c r="D27" s="48">
        <v>19.649999999999999</v>
      </c>
      <c r="E27" s="49">
        <v>28.05</v>
      </c>
      <c r="F27" s="50">
        <v>12.1</v>
      </c>
      <c r="G27" s="51">
        <v>12.45</v>
      </c>
      <c r="H27" s="52">
        <v>12.5</v>
      </c>
      <c r="I27" s="53">
        <v>21.45</v>
      </c>
      <c r="J27" s="54">
        <v>21.6</v>
      </c>
      <c r="L27" s="73">
        <v>110</v>
      </c>
      <c r="M27" s="28">
        <f t="shared" si="0"/>
        <v>261.6875</v>
      </c>
      <c r="N27" s="29">
        <f t="shared" si="6"/>
        <v>5.2337499999997021</v>
      </c>
      <c r="O27" s="28">
        <f t="shared" si="1"/>
        <v>235.51875000000001</v>
      </c>
      <c r="P27" s="28">
        <f t="shared" si="2"/>
        <v>3300</v>
      </c>
      <c r="Q27" s="29">
        <f t="shared" si="3"/>
        <v>0.35608960668471551</v>
      </c>
      <c r="R27" s="29">
        <f t="shared" si="7"/>
        <v>3.4891666666664677E-2</v>
      </c>
      <c r="S27" s="29">
        <f t="shared" si="14"/>
        <v>7.1369318181818187E-2</v>
      </c>
      <c r="T27" s="68">
        <f t="shared" si="8"/>
        <v>1.4880952380952376E-3</v>
      </c>
      <c r="V27" s="84">
        <f t="shared" si="16"/>
        <v>7.1499999999999986</v>
      </c>
      <c r="W27" s="32">
        <f t="shared" si="16"/>
        <v>14.3</v>
      </c>
      <c r="X27" s="32">
        <f t="shared" si="10"/>
        <v>3</v>
      </c>
      <c r="Y27" s="32">
        <f t="shared" si="11"/>
        <v>0.75</v>
      </c>
      <c r="Z27" s="32">
        <f t="shared" si="4"/>
        <v>12.35</v>
      </c>
      <c r="AA27" s="33">
        <f t="shared" si="12"/>
        <v>20.381944444444436</v>
      </c>
      <c r="AB27" s="34">
        <f t="shared" si="13"/>
        <v>549.52777777777771</v>
      </c>
      <c r="AC27" s="42">
        <f t="shared" si="15"/>
        <v>20.381944444444436</v>
      </c>
      <c r="AD27" s="85">
        <f t="shared" si="15"/>
        <v>549.52777777777771</v>
      </c>
    </row>
    <row r="28" spans="1:30" x14ac:dyDescent="0.3">
      <c r="A28" s="46">
        <v>42356.646412037036</v>
      </c>
      <c r="B28" s="47">
        <v>6900</v>
      </c>
      <c r="C28" s="47">
        <v>115</v>
      </c>
      <c r="D28" s="48">
        <v>19.7</v>
      </c>
      <c r="E28" s="49">
        <v>28.15</v>
      </c>
      <c r="F28" s="50">
        <v>12.15</v>
      </c>
      <c r="G28" s="51">
        <v>12.45</v>
      </c>
      <c r="H28" s="52">
        <v>12.55</v>
      </c>
      <c r="I28" s="53">
        <v>21.6</v>
      </c>
      <c r="J28" s="54">
        <v>21.75</v>
      </c>
      <c r="L28" s="73">
        <v>115</v>
      </c>
      <c r="M28" s="28">
        <f t="shared" si="0"/>
        <v>273.3180555555561</v>
      </c>
      <c r="N28" s="29">
        <f t="shared" si="6"/>
        <v>10.467500000000522</v>
      </c>
      <c r="O28" s="28">
        <f t="shared" si="1"/>
        <v>245.98625000000055</v>
      </c>
      <c r="P28" s="28">
        <f t="shared" si="2"/>
        <v>3450</v>
      </c>
      <c r="Q28" s="29">
        <f t="shared" si="3"/>
        <v>0.35820918767688636</v>
      </c>
      <c r="R28" s="29">
        <f t="shared" si="7"/>
        <v>6.9783333333336819E-2</v>
      </c>
      <c r="S28" s="29">
        <f t="shared" si="14"/>
        <v>7.1300362318840738E-2</v>
      </c>
      <c r="T28" s="68">
        <f t="shared" si="8"/>
        <v>1.5450361604207792E-3</v>
      </c>
      <c r="V28" s="84">
        <f t="shared" si="16"/>
        <v>7.1999999999999993</v>
      </c>
      <c r="W28" s="32">
        <f t="shared" si="16"/>
        <v>14.399999999999999</v>
      </c>
      <c r="X28" s="32">
        <f t="shared" si="10"/>
        <v>3.1500000000000021</v>
      </c>
      <c r="Y28" s="32">
        <f t="shared" si="11"/>
        <v>0.78333333333333499</v>
      </c>
      <c r="Z28" s="32">
        <f t="shared" si="4"/>
        <v>12.383333333333335</v>
      </c>
      <c r="AA28" s="33">
        <f t="shared" si="12"/>
        <v>25.430555555555813</v>
      </c>
      <c r="AB28" s="34">
        <f t="shared" si="13"/>
        <v>573.59567901234686</v>
      </c>
      <c r="AC28" s="42">
        <f t="shared" si="15"/>
        <v>25.430555555555813</v>
      </c>
      <c r="AD28" s="85">
        <f t="shared" si="15"/>
        <v>573.59567901234686</v>
      </c>
    </row>
    <row r="29" spans="1:30" ht="19.5" thickBot="1" x14ac:dyDescent="0.35">
      <c r="A29" s="46">
        <v>42356.649884259263</v>
      </c>
      <c r="B29" s="47">
        <v>7200</v>
      </c>
      <c r="C29" s="47">
        <v>120</v>
      </c>
      <c r="D29" s="48">
        <v>20.05</v>
      </c>
      <c r="E29" s="49">
        <v>27.35</v>
      </c>
      <c r="F29" s="50">
        <v>12.15</v>
      </c>
      <c r="G29" s="51">
        <v>12.5</v>
      </c>
      <c r="H29" s="52">
        <v>12.6</v>
      </c>
      <c r="I29" s="53">
        <v>21.6</v>
      </c>
      <c r="J29" s="54">
        <v>21.7</v>
      </c>
      <c r="L29" s="73">
        <v>120</v>
      </c>
      <c r="M29" s="28">
        <f t="shared" si="0"/>
        <v>284.94861111111095</v>
      </c>
      <c r="N29" s="29">
        <f t="shared" si="6"/>
        <v>10.467499999999404</v>
      </c>
      <c r="O29" s="28">
        <f t="shared" si="1"/>
        <v>256.4537499999999</v>
      </c>
      <c r="P29" s="28">
        <f t="shared" si="2"/>
        <v>3600</v>
      </c>
      <c r="Q29" s="29">
        <f t="shared" si="3"/>
        <v>0.30945882485695514</v>
      </c>
      <c r="R29" s="29">
        <f t="shared" si="7"/>
        <v>6.9783333333329353E-2</v>
      </c>
      <c r="S29" s="29">
        <f t="shared" si="14"/>
        <v>7.1237152777777757E-2</v>
      </c>
      <c r="T29" s="68">
        <f t="shared" si="8"/>
        <v>1.8645357686453564E-3</v>
      </c>
      <c r="V29" s="84">
        <f t="shared" si="16"/>
        <v>7.5500000000000007</v>
      </c>
      <c r="W29" s="32">
        <f t="shared" si="16"/>
        <v>13.600000000000001</v>
      </c>
      <c r="X29" s="32">
        <f t="shared" si="10"/>
        <v>3.1500000000000021</v>
      </c>
      <c r="Y29" s="32">
        <f t="shared" si="11"/>
        <v>0.81666666666666643</v>
      </c>
      <c r="Z29" s="32">
        <f t="shared" si="4"/>
        <v>12.416666666666666</v>
      </c>
      <c r="AA29" s="33">
        <f t="shared" si="12"/>
        <v>38.676523297490917</v>
      </c>
      <c r="AB29" s="34">
        <f t="shared" si="13"/>
        <v>605.66358024691328</v>
      </c>
      <c r="AC29" s="42">
        <f t="shared" si="15"/>
        <v>38.676523297490917</v>
      </c>
      <c r="AD29" s="85">
        <f t="shared" si="15"/>
        <v>605.66358024691328</v>
      </c>
    </row>
    <row r="30" spans="1:30" ht="19.5" thickTop="1" x14ac:dyDescent="0.3">
      <c r="L30" s="64" t="s">
        <v>23</v>
      </c>
      <c r="M30" s="65">
        <f>AVERAGE(M6:M29)</f>
        <v>142.71660879629633</v>
      </c>
      <c r="N30" s="65">
        <f>AVERAGE(N6:N29)</f>
        <v>10.685572916666665</v>
      </c>
      <c r="O30" s="65">
        <f t="shared" ref="O30:T30" si="17">AVERAGE(O6:O29)</f>
        <v>128.44494791666671</v>
      </c>
      <c r="P30" s="65">
        <f t="shared" si="17"/>
        <v>1875</v>
      </c>
      <c r="Q30" s="65">
        <f>AVERAGE(Q6:Q29)</f>
        <v>0.25302498094040421</v>
      </c>
      <c r="R30" s="65">
        <f t="shared" si="17"/>
        <v>7.1237152777777771E-2</v>
      </c>
      <c r="S30" s="65">
        <f t="shared" si="17"/>
        <v>6.2095108194484744E-2</v>
      </c>
      <c r="T30" s="66">
        <f t="shared" si="17"/>
        <v>1.0124580808077027E-3</v>
      </c>
      <c r="U30" s="101" t="s">
        <v>23</v>
      </c>
      <c r="V30" s="104">
        <f>AVERAGE(V6:V29)</f>
        <v>5.3229166666666679</v>
      </c>
      <c r="W30" s="65">
        <f>AVERAGE(W6:W29)</f>
        <v>10.041666666666666</v>
      </c>
      <c r="X30" s="65">
        <f>AVERAGE(X6:X29)</f>
        <v>1.8708333333333347</v>
      </c>
      <c r="Y30" s="65">
        <f t="shared" ref="Y30:Z30" si="18">AVERAGE(Y6:Y29)</f>
        <v>0.40902777777777793</v>
      </c>
      <c r="Z30" s="65">
        <f t="shared" si="18"/>
        <v>12.00902777777778</v>
      </c>
      <c r="AA30" s="65">
        <f>AVERAGE(AA6:AA29)</f>
        <v>-26.977689570801022</v>
      </c>
      <c r="AB30" s="65">
        <f t="shared" ref="AB30:AD30" si="19">AVERAGE(AB6:AB29)</f>
        <v>272.7406121399178</v>
      </c>
      <c r="AC30" s="65">
        <f t="shared" si="19"/>
        <v>4.7527717608349525</v>
      </c>
      <c r="AD30" s="66">
        <f t="shared" si="19"/>
        <v>280.891718106996</v>
      </c>
    </row>
    <row r="31" spans="1:30" x14ac:dyDescent="0.3">
      <c r="L31" s="67" t="s">
        <v>24</v>
      </c>
      <c r="M31" s="29">
        <f>MIN(M6:M29)</f>
        <v>6.1980050721407066E-13</v>
      </c>
      <c r="N31" s="29">
        <f>MIN(N6:N29)</f>
        <v>0</v>
      </c>
      <c r="O31" s="29">
        <f>MIN(O6:O29)</f>
        <v>5.5782045649266371E-13</v>
      </c>
      <c r="P31" s="29">
        <f>MIN(P6:P29)</f>
        <v>150</v>
      </c>
      <c r="Q31" s="29">
        <f>MIN(Q6:Q29)</f>
        <v>4.0272038851247631E-2</v>
      </c>
      <c r="R31" s="29">
        <f t="shared" ref="R31:T31" si="20">MIN(R6:R29)</f>
        <v>0</v>
      </c>
      <c r="S31" s="29">
        <f t="shared" si="20"/>
        <v>3.7188030432844246E-15</v>
      </c>
      <c r="T31" s="68">
        <f t="shared" si="20"/>
        <v>2.6914497566670468E-17</v>
      </c>
      <c r="U31" s="102" t="s">
        <v>24</v>
      </c>
      <c r="V31" s="105">
        <f t="shared" ref="V31:AA31" si="21">MIN(V6:V29)</f>
        <v>0.80000000000000071</v>
      </c>
      <c r="W31" s="29">
        <f t="shared" si="21"/>
        <v>0.65000000000000036</v>
      </c>
      <c r="X31" s="29">
        <f t="shared" si="21"/>
        <v>0.55000000000000071</v>
      </c>
      <c r="Y31" s="29">
        <f t="shared" si="21"/>
        <v>1.7763568394002505E-15</v>
      </c>
      <c r="Z31" s="29">
        <f t="shared" si="21"/>
        <v>11.600000000000001</v>
      </c>
      <c r="AA31" s="29">
        <f t="shared" si="21"/>
        <v>-61.431018518518464</v>
      </c>
      <c r="AB31" s="29">
        <f t="shared" ref="AB31:AD31" si="22">MIN(AB6:AB29)</f>
        <v>-101.33333333333195</v>
      </c>
      <c r="AC31" s="29">
        <f t="shared" si="22"/>
        <v>0</v>
      </c>
      <c r="AD31" s="68">
        <f t="shared" si="22"/>
        <v>0</v>
      </c>
    </row>
    <row r="32" spans="1:30" ht="19.5" thickBot="1" x14ac:dyDescent="0.35">
      <c r="L32" s="69" t="s">
        <v>25</v>
      </c>
      <c r="M32" s="70">
        <f t="shared" ref="M32:T32" si="23">MAX(M6:M29)</f>
        <v>284.94861111111095</v>
      </c>
      <c r="N32" s="70">
        <f t="shared" si="23"/>
        <v>52.337499999999814</v>
      </c>
      <c r="O32" s="70">
        <f t="shared" si="23"/>
        <v>256.4537499999999</v>
      </c>
      <c r="P32" s="70">
        <f t="shared" si="23"/>
        <v>3600</v>
      </c>
      <c r="Q32" s="70">
        <f t="shared" si="23"/>
        <v>0.35820918767688636</v>
      </c>
      <c r="R32" s="70">
        <f t="shared" si="23"/>
        <v>0.34891666666666543</v>
      </c>
      <c r="S32" s="70">
        <f t="shared" si="23"/>
        <v>8.4736904761904736E-2</v>
      </c>
      <c r="T32" s="71">
        <f t="shared" si="23"/>
        <v>1.8645357686453564E-3</v>
      </c>
      <c r="U32" s="103" t="s">
        <v>25</v>
      </c>
      <c r="V32" s="106">
        <f t="shared" ref="V32:AD32" si="24">MAX(V6:V29)</f>
        <v>7.5500000000000007</v>
      </c>
      <c r="W32" s="70">
        <f t="shared" si="24"/>
        <v>14.399999999999999</v>
      </c>
      <c r="X32" s="70">
        <f t="shared" si="24"/>
        <v>3.1500000000000021</v>
      </c>
      <c r="Y32" s="70">
        <f t="shared" si="24"/>
        <v>0.81666666666666643</v>
      </c>
      <c r="Z32" s="70">
        <f t="shared" si="24"/>
        <v>12.416666666666666</v>
      </c>
      <c r="AA32" s="70">
        <f t="shared" si="24"/>
        <v>38.676523297490917</v>
      </c>
      <c r="AB32" s="70">
        <f t="shared" si="24"/>
        <v>605.66358024691328</v>
      </c>
      <c r="AC32" s="70">
        <f t="shared" si="24"/>
        <v>38.676523297490917</v>
      </c>
      <c r="AD32" s="71">
        <f t="shared" si="24"/>
        <v>605.66358024691328</v>
      </c>
    </row>
    <row r="33" ht="19.5" thickTop="1" x14ac:dyDescent="0.3"/>
  </sheetData>
  <mergeCells count="6">
    <mergeCell ref="V3:Z3"/>
    <mergeCell ref="A1:J1"/>
    <mergeCell ref="A2:J2"/>
    <mergeCell ref="A3:A4"/>
    <mergeCell ref="B3:C3"/>
    <mergeCell ref="D3:J3"/>
  </mergeCells>
  <printOptions horizontalCentered="1"/>
  <pageMargins left="0.75" right="0.75" top="1" bottom="1" header="0.5" footer="0.5"/>
  <pageSetup paperSize="9" fitToHeight="0" orientation="portrait" r:id="rId1"/>
  <headerFooter>
    <oddHeader>&amp;C&amp;"Times New Roman,Bold"&amp;14&amp;K000000d10l10x20v0,15V15лI600</oddHead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3"/>
  <sheetViews>
    <sheetView topLeftCell="G1" zoomScale="85" zoomScaleNormal="85" workbookViewId="0">
      <selection activeCell="K11" sqref="K11"/>
    </sheetView>
  </sheetViews>
  <sheetFormatPr defaultColWidth="11.42578125" defaultRowHeight="18.75" x14ac:dyDescent="0.3"/>
  <cols>
    <col min="1" max="1" width="27.140625" style="45" customWidth="1"/>
    <col min="2" max="2" width="8.5703125" style="45" customWidth="1"/>
    <col min="3" max="3" width="9" style="45" customWidth="1"/>
    <col min="4" max="4" width="8.28515625" style="45" customWidth="1"/>
    <col min="5" max="5" width="7.5703125" style="45" customWidth="1"/>
    <col min="6" max="6" width="7.42578125" style="45" customWidth="1"/>
    <col min="7" max="10" width="7.28515625" style="45" customWidth="1"/>
    <col min="11" max="11" width="23.28515625" style="45" customWidth="1"/>
    <col min="12" max="12" width="9.5703125" style="45" customWidth="1"/>
    <col min="13" max="13" width="13.140625" style="45" customWidth="1"/>
    <col min="14" max="14" width="12.5703125" style="45" customWidth="1"/>
    <col min="15" max="15" width="11.42578125" style="45"/>
    <col min="16" max="16" width="16.140625" style="45" customWidth="1"/>
    <col min="17" max="17" width="10.5703125" style="45" customWidth="1"/>
    <col min="18" max="18" width="9.85546875" style="45" customWidth="1"/>
    <col min="19" max="19" width="11.140625" style="45" customWidth="1"/>
    <col min="20" max="20" width="11" style="45" customWidth="1"/>
    <col min="21" max="21" width="10.5703125" style="45" customWidth="1"/>
    <col min="22" max="22" width="9.42578125" style="45" customWidth="1"/>
    <col min="23" max="24" width="11.42578125" style="45"/>
    <col min="25" max="25" width="10.28515625" style="45" customWidth="1"/>
    <col min="26" max="26" width="14.7109375" style="45" customWidth="1"/>
    <col min="27" max="27" width="12.7109375" style="45" customWidth="1"/>
    <col min="28" max="28" width="10.42578125" style="45" customWidth="1"/>
    <col min="29" max="16384" width="11.42578125" style="45"/>
  </cols>
  <sheetData>
    <row r="1" spans="1:30" ht="23.25" customHeight="1" thickBot="1" x14ac:dyDescent="0.35">
      <c r="A1" s="115" t="s">
        <v>45</v>
      </c>
      <c r="B1" s="116"/>
      <c r="C1" s="116"/>
      <c r="D1" s="116"/>
      <c r="E1" s="116"/>
      <c r="F1" s="116"/>
      <c r="G1" s="116"/>
      <c r="H1" s="116"/>
      <c r="I1" s="116"/>
      <c r="J1" s="117"/>
      <c r="L1" s="1" t="s">
        <v>30</v>
      </c>
      <c r="M1" s="2">
        <f>T30</f>
        <v>2.4586363111691076E-3</v>
      </c>
      <c r="O1" s="3" t="s">
        <v>0</v>
      </c>
      <c r="P1" s="4">
        <v>0.2</v>
      </c>
      <c r="Z1" s="3" t="s">
        <v>1</v>
      </c>
      <c r="AA1" s="4">
        <v>8</v>
      </c>
    </row>
    <row r="2" spans="1:30" ht="31.5" customHeight="1" thickBot="1" x14ac:dyDescent="0.4">
      <c r="A2" s="118" t="s">
        <v>46</v>
      </c>
      <c r="B2" s="116"/>
      <c r="C2" s="116"/>
      <c r="D2" s="116"/>
      <c r="E2" s="116"/>
      <c r="F2" s="116"/>
      <c r="G2" s="116"/>
      <c r="H2" s="116"/>
      <c r="I2" s="116"/>
      <c r="J2" s="117"/>
      <c r="L2" s="5" t="s">
        <v>2</v>
      </c>
      <c r="M2" s="6">
        <v>700</v>
      </c>
      <c r="O2" s="7" t="s">
        <v>3</v>
      </c>
      <c r="P2" s="8">
        <v>15</v>
      </c>
      <c r="Z2" s="7" t="s">
        <v>4</v>
      </c>
      <c r="AA2" s="9">
        <v>0.45</v>
      </c>
    </row>
    <row r="3" spans="1:30" ht="23.25" customHeight="1" thickBot="1" x14ac:dyDescent="0.35">
      <c r="A3" s="115" t="s">
        <v>5</v>
      </c>
      <c r="B3" s="120" t="s">
        <v>6</v>
      </c>
      <c r="C3" s="121"/>
      <c r="D3" s="122" t="s">
        <v>7</v>
      </c>
      <c r="E3" s="123"/>
      <c r="F3" s="123"/>
      <c r="G3" s="123"/>
      <c r="H3" s="123"/>
      <c r="I3" s="123"/>
      <c r="J3" s="121"/>
      <c r="V3" s="124" t="s">
        <v>8</v>
      </c>
      <c r="W3" s="125"/>
      <c r="X3" s="125"/>
      <c r="Y3" s="125"/>
      <c r="Z3" s="125"/>
    </row>
    <row r="4" spans="1:30" ht="128.25" customHeight="1" thickBot="1" x14ac:dyDescent="0.35">
      <c r="A4" s="119"/>
      <c r="B4" s="10" t="s">
        <v>9</v>
      </c>
      <c r="C4" s="10" t="s">
        <v>10</v>
      </c>
      <c r="D4" s="126" t="s">
        <v>71</v>
      </c>
      <c r="E4" s="127" t="s">
        <v>72</v>
      </c>
      <c r="F4" s="128" t="s">
        <v>73</v>
      </c>
      <c r="G4" s="129" t="s">
        <v>74</v>
      </c>
      <c r="H4" s="130" t="s">
        <v>75</v>
      </c>
      <c r="I4" s="131" t="s">
        <v>76</v>
      </c>
      <c r="J4" s="132" t="s">
        <v>77</v>
      </c>
      <c r="L4" s="11" t="s">
        <v>11</v>
      </c>
      <c r="M4" s="12" t="s">
        <v>12</v>
      </c>
      <c r="N4" s="12" t="s">
        <v>28</v>
      </c>
      <c r="O4" s="12" t="s">
        <v>29</v>
      </c>
      <c r="P4" s="12" t="s">
        <v>13</v>
      </c>
      <c r="Q4" s="12" t="s">
        <v>14</v>
      </c>
      <c r="R4" s="12" t="s">
        <v>31</v>
      </c>
      <c r="S4" s="13" t="s">
        <v>15</v>
      </c>
      <c r="T4" s="14" t="s">
        <v>32</v>
      </c>
      <c r="U4" s="15"/>
      <c r="V4" s="37" t="s">
        <v>26</v>
      </c>
      <c r="W4" s="38" t="s">
        <v>16</v>
      </c>
      <c r="X4" s="38" t="s">
        <v>17</v>
      </c>
      <c r="Y4" s="38" t="s">
        <v>18</v>
      </c>
      <c r="Z4" s="38" t="s">
        <v>27</v>
      </c>
      <c r="AA4" s="38" t="s">
        <v>19</v>
      </c>
      <c r="AB4" s="38" t="s">
        <v>20</v>
      </c>
      <c r="AC4" s="38" t="s">
        <v>21</v>
      </c>
      <c r="AD4" s="39" t="s">
        <v>22</v>
      </c>
    </row>
    <row r="5" spans="1:30" x14ac:dyDescent="0.3">
      <c r="A5" s="46">
        <v>42340.70815972222</v>
      </c>
      <c r="B5" s="47">
        <v>0</v>
      </c>
      <c r="C5" s="47">
        <v>0</v>
      </c>
      <c r="D5" s="48">
        <v>13.35</v>
      </c>
      <c r="E5" s="49">
        <v>13.65</v>
      </c>
      <c r="F5" s="50">
        <v>11.75</v>
      </c>
      <c r="G5" s="51">
        <v>12.4</v>
      </c>
      <c r="H5" s="52">
        <v>12.35</v>
      </c>
      <c r="I5" s="53">
        <v>20.149999999999999</v>
      </c>
      <c r="J5" s="54">
        <v>20.149999999999999</v>
      </c>
      <c r="L5" s="16">
        <v>0</v>
      </c>
      <c r="M5" s="17">
        <f t="shared" ref="M5:M29" si="0">4187*T5*(E5-D5)/$P$1</f>
        <v>0</v>
      </c>
      <c r="N5" s="18">
        <f>4.187*$P$2*(Z5-Z5)/$P$1</f>
        <v>0</v>
      </c>
      <c r="O5" s="17">
        <f t="shared" ref="O5:O29" si="1">4.187*$P$2*(Z5-$Z$5)/$P$1</f>
        <v>0</v>
      </c>
      <c r="P5" s="17">
        <f t="shared" ref="P5:P29" si="2">$M$2*B5/1000</f>
        <v>0</v>
      </c>
      <c r="Q5" s="18">
        <f t="shared" ref="Q5:Q29" si="3">4187*$M$1*(E5-D5)/($P$1*$M$2)</f>
        <v>2.2059236217568022E-2</v>
      </c>
      <c r="R5" s="19">
        <v>0</v>
      </c>
      <c r="S5" s="19">
        <v>0</v>
      </c>
      <c r="T5" s="20">
        <f>O5/(300*4.187*$P$2*(E5-D5))</f>
        <v>0</v>
      </c>
      <c r="U5" s="21"/>
      <c r="V5" s="22">
        <f>D5-D5</f>
        <v>0</v>
      </c>
      <c r="W5" s="23">
        <f>E5-E5</f>
        <v>0</v>
      </c>
      <c r="X5" s="23">
        <f>I5-I5</f>
        <v>0</v>
      </c>
      <c r="Y5" s="23">
        <f>Z5-Z5</f>
        <v>0</v>
      </c>
      <c r="Z5" s="23">
        <f t="shared" ref="Z5:Z29" si="4">(F5+G5+H5)/3</f>
        <v>12.166666666666666</v>
      </c>
      <c r="AA5" s="24">
        <f>($M$2*$AA$2-M5)/(D5-I5)</f>
        <v>-46.32352941176471</v>
      </c>
      <c r="AB5" s="25">
        <f>($AA$1*(D5-I5)+M5)/$AA$2</f>
        <v>-120.88888888888887</v>
      </c>
      <c r="AC5" s="40">
        <f t="shared" ref="AC5:AD20" si="5">IF(AA5&gt;0,AA5,0)</f>
        <v>0</v>
      </c>
      <c r="AD5" s="26">
        <f t="shared" si="5"/>
        <v>0</v>
      </c>
    </row>
    <row r="6" spans="1:30" x14ac:dyDescent="0.3">
      <c r="A6" s="46">
        <v>42340.711631944447</v>
      </c>
      <c r="B6" s="47">
        <v>300</v>
      </c>
      <c r="C6" s="47">
        <v>5</v>
      </c>
      <c r="D6" s="48">
        <v>14.2</v>
      </c>
      <c r="E6" s="49">
        <v>14.4</v>
      </c>
      <c r="F6" s="50">
        <v>11.75</v>
      </c>
      <c r="G6" s="51">
        <v>12.4</v>
      </c>
      <c r="H6" s="52">
        <v>12.4</v>
      </c>
      <c r="I6" s="53">
        <v>22</v>
      </c>
      <c r="J6" s="54">
        <v>22</v>
      </c>
      <c r="L6" s="27">
        <v>5</v>
      </c>
      <c r="M6" s="28">
        <f t="shared" si="0"/>
        <v>5.8152777777774451</v>
      </c>
      <c r="N6" s="29">
        <f t="shared" ref="N6:N29" si="6">4.187*$P$2*(Z6-Z5)/$P$1</f>
        <v>5.2337499999997021</v>
      </c>
      <c r="O6" s="28">
        <f t="shared" si="1"/>
        <v>5.2337499999997021</v>
      </c>
      <c r="P6" s="28">
        <f t="shared" si="2"/>
        <v>210</v>
      </c>
      <c r="Q6" s="29">
        <f t="shared" si="3"/>
        <v>1.4706157478378725E-2</v>
      </c>
      <c r="R6" s="29">
        <f t="shared" ref="R6:R29" si="7">1000*N6/((B6-B5)*$M$2)</f>
        <v>2.4922619047617629E-2</v>
      </c>
      <c r="S6" s="29">
        <f>O6/P6</f>
        <v>2.4922619047617629E-2</v>
      </c>
      <c r="T6" s="41">
        <f t="shared" ref="T6:T29" si="8">O6/(300*4.187*$P$2*(E6-D6))</f>
        <v>1.3888888888888022E-3</v>
      </c>
      <c r="U6" s="30"/>
      <c r="V6" s="31">
        <f t="shared" ref="V6:W21" si="9">V5+(D6-D5)</f>
        <v>0.84999999999999964</v>
      </c>
      <c r="W6" s="32">
        <f t="shared" si="9"/>
        <v>0.75</v>
      </c>
      <c r="X6" s="32">
        <f t="shared" ref="X6:X29" si="10">X5+(I6-I5)</f>
        <v>1.8500000000000014</v>
      </c>
      <c r="Y6" s="32">
        <f t="shared" ref="Y6:Y29" si="11">Y5+(Z6-Z5)</f>
        <v>1.6666666666665719E-2</v>
      </c>
      <c r="Z6" s="32">
        <f t="shared" si="4"/>
        <v>12.183333333333332</v>
      </c>
      <c r="AA6" s="33">
        <f t="shared" ref="AA6:AA29" si="12">($M$2*$AA$2-M6)/(D6-I6)</f>
        <v>-39.639066951566988</v>
      </c>
      <c r="AB6" s="34">
        <f t="shared" ref="AB6:AB29" si="13">($AA$1*(D6-I6)+M6)/$AA$2</f>
        <v>-125.74382716049458</v>
      </c>
      <c r="AC6" s="42">
        <f t="shared" si="5"/>
        <v>0</v>
      </c>
      <c r="AD6" s="35">
        <f t="shared" si="5"/>
        <v>0</v>
      </c>
    </row>
    <row r="7" spans="1:30" x14ac:dyDescent="0.3">
      <c r="A7" s="46">
        <v>42340.715104166673</v>
      </c>
      <c r="B7" s="47">
        <v>600</v>
      </c>
      <c r="C7" s="47">
        <v>10</v>
      </c>
      <c r="D7" s="48">
        <v>15</v>
      </c>
      <c r="E7" s="49">
        <v>15.15</v>
      </c>
      <c r="F7" s="50">
        <v>12</v>
      </c>
      <c r="G7" s="51">
        <v>12.4</v>
      </c>
      <c r="H7" s="52">
        <v>12.45</v>
      </c>
      <c r="I7" s="53">
        <v>22.35</v>
      </c>
      <c r="J7" s="54">
        <v>22.35</v>
      </c>
      <c r="L7" s="27">
        <v>10</v>
      </c>
      <c r="M7" s="28">
        <f t="shared" si="0"/>
        <v>40.706944444443977</v>
      </c>
      <c r="N7" s="29">
        <f t="shared" si="6"/>
        <v>31.402499999999893</v>
      </c>
      <c r="O7" s="28">
        <f t="shared" si="1"/>
        <v>36.636249999999592</v>
      </c>
      <c r="P7" s="28">
        <f t="shared" si="2"/>
        <v>420</v>
      </c>
      <c r="Q7" s="29">
        <f t="shared" si="3"/>
        <v>1.1029618108784011E-2</v>
      </c>
      <c r="R7" s="29">
        <f t="shared" si="7"/>
        <v>0.14953571428571377</v>
      </c>
      <c r="S7" s="29">
        <f t="shared" ref="S7:S29" si="14">O7/P7</f>
        <v>8.7229166666665692E-2</v>
      </c>
      <c r="T7" s="41">
        <f t="shared" si="8"/>
        <v>1.2962962962962786E-2</v>
      </c>
      <c r="U7" s="30"/>
      <c r="V7" s="31">
        <f t="shared" si="9"/>
        <v>1.6500000000000004</v>
      </c>
      <c r="W7" s="32">
        <f t="shared" si="9"/>
        <v>1.5</v>
      </c>
      <c r="X7" s="32">
        <f t="shared" si="10"/>
        <v>2.2000000000000028</v>
      </c>
      <c r="Y7" s="32">
        <f t="shared" si="11"/>
        <v>0.11666666666666536</v>
      </c>
      <c r="Z7" s="32">
        <f t="shared" si="4"/>
        <v>12.283333333333331</v>
      </c>
      <c r="AA7" s="33">
        <f t="shared" si="12"/>
        <v>-37.318783068783127</v>
      </c>
      <c r="AB7" s="34">
        <f t="shared" si="13"/>
        <v>-40.206790123457857</v>
      </c>
      <c r="AC7" s="42">
        <f t="shared" si="5"/>
        <v>0</v>
      </c>
      <c r="AD7" s="35">
        <f>IF(AB7&gt;0,AB7,0)</f>
        <v>0</v>
      </c>
    </row>
    <row r="8" spans="1:30" x14ac:dyDescent="0.3">
      <c r="A8" s="46">
        <v>42340.718576388892</v>
      </c>
      <c r="B8" s="47">
        <v>900</v>
      </c>
      <c r="C8" s="47">
        <v>15</v>
      </c>
      <c r="D8" s="48">
        <v>15.55</v>
      </c>
      <c r="E8" s="49">
        <v>15.65</v>
      </c>
      <c r="F8" s="50">
        <v>12</v>
      </c>
      <c r="G8" s="51">
        <v>12.45</v>
      </c>
      <c r="H8" s="52">
        <v>12.45</v>
      </c>
      <c r="I8" s="53">
        <v>22.2</v>
      </c>
      <c r="J8" s="54">
        <v>22.15</v>
      </c>
      <c r="L8" s="27">
        <v>15</v>
      </c>
      <c r="M8" s="28">
        <f t="shared" si="0"/>
        <v>46.522222222222041</v>
      </c>
      <c r="N8" s="29">
        <f t="shared" si="6"/>
        <v>5.2337500000002608</v>
      </c>
      <c r="O8" s="28">
        <f t="shared" si="1"/>
        <v>41.869999999999848</v>
      </c>
      <c r="P8" s="28">
        <f t="shared" si="2"/>
        <v>630</v>
      </c>
      <c r="Q8" s="29">
        <f t="shared" si="3"/>
        <v>7.3530787391892973E-3</v>
      </c>
      <c r="R8" s="29">
        <f t="shared" si="7"/>
        <v>2.492261904762029E-2</v>
      </c>
      <c r="S8" s="29">
        <f t="shared" si="14"/>
        <v>6.646031746031722E-2</v>
      </c>
      <c r="T8" s="41">
        <f t="shared" si="8"/>
        <v>2.2222222222222216E-2</v>
      </c>
      <c r="U8" s="30"/>
      <c r="V8" s="31">
        <f t="shared" si="9"/>
        <v>2.2000000000000011</v>
      </c>
      <c r="W8" s="32">
        <f t="shared" si="9"/>
        <v>2</v>
      </c>
      <c r="X8" s="32">
        <f t="shared" si="10"/>
        <v>2.0500000000000007</v>
      </c>
      <c r="Y8" s="32">
        <f t="shared" si="11"/>
        <v>0.13333333333333286</v>
      </c>
      <c r="Z8" s="32">
        <f t="shared" si="4"/>
        <v>12.299999999999999</v>
      </c>
      <c r="AA8" s="33">
        <f t="shared" si="12"/>
        <v>-40.372598162071888</v>
      </c>
      <c r="AB8" s="34">
        <f t="shared" si="13"/>
        <v>-14.839506172839883</v>
      </c>
      <c r="AC8" s="42">
        <f t="shared" si="5"/>
        <v>0</v>
      </c>
      <c r="AD8" s="35">
        <f t="shared" si="5"/>
        <v>0</v>
      </c>
    </row>
    <row r="9" spans="1:30" x14ac:dyDescent="0.3">
      <c r="A9" s="46">
        <v>42340.722048611111</v>
      </c>
      <c r="B9" s="47">
        <v>1200</v>
      </c>
      <c r="C9" s="47">
        <v>20</v>
      </c>
      <c r="D9" s="48">
        <v>16.25</v>
      </c>
      <c r="E9" s="49">
        <v>17.600000000000001</v>
      </c>
      <c r="F9" s="50">
        <v>12.05</v>
      </c>
      <c r="G9" s="51">
        <v>12.45</v>
      </c>
      <c r="H9" s="52">
        <v>12.5</v>
      </c>
      <c r="I9" s="53">
        <v>22.15</v>
      </c>
      <c r="J9" s="54">
        <v>22.1</v>
      </c>
      <c r="L9" s="27">
        <v>20</v>
      </c>
      <c r="M9" s="28">
        <f t="shared" si="0"/>
        <v>58.152777777778176</v>
      </c>
      <c r="N9" s="29">
        <f t="shared" si="6"/>
        <v>10.467500000000522</v>
      </c>
      <c r="O9" s="28">
        <f t="shared" si="1"/>
        <v>52.337500000000375</v>
      </c>
      <c r="P9" s="28">
        <f t="shared" si="2"/>
        <v>840</v>
      </c>
      <c r="Q9" s="29">
        <f t="shared" si="3"/>
        <v>9.9266562979055964E-2</v>
      </c>
      <c r="R9" s="29">
        <f t="shared" si="7"/>
        <v>4.9845238095240579E-2</v>
      </c>
      <c r="S9" s="29">
        <f t="shared" si="14"/>
        <v>6.2306547619048067E-2</v>
      </c>
      <c r="T9" s="41">
        <f t="shared" si="8"/>
        <v>2.0576131687242922E-3</v>
      </c>
      <c r="U9" s="30"/>
      <c r="V9" s="31">
        <f t="shared" si="9"/>
        <v>2.9000000000000004</v>
      </c>
      <c r="W9" s="32">
        <f t="shared" si="9"/>
        <v>3.9500000000000011</v>
      </c>
      <c r="X9" s="32">
        <f t="shared" si="10"/>
        <v>2</v>
      </c>
      <c r="Y9" s="32">
        <f t="shared" si="11"/>
        <v>0.16666666666666785</v>
      </c>
      <c r="Z9" s="32">
        <f t="shared" si="4"/>
        <v>12.333333333333334</v>
      </c>
      <c r="AA9" s="33">
        <f t="shared" si="12"/>
        <v>-43.533427495291846</v>
      </c>
      <c r="AB9" s="34">
        <f t="shared" si="13"/>
        <v>24.339506172840416</v>
      </c>
      <c r="AC9" s="42">
        <f t="shared" si="5"/>
        <v>0</v>
      </c>
      <c r="AD9" s="35">
        <f t="shared" si="5"/>
        <v>24.339506172840416</v>
      </c>
    </row>
    <row r="10" spans="1:30" x14ac:dyDescent="0.3">
      <c r="A10" s="46">
        <v>42340.72552083333</v>
      </c>
      <c r="B10" s="47">
        <v>1500</v>
      </c>
      <c r="C10" s="47">
        <v>25</v>
      </c>
      <c r="D10" s="48">
        <v>16.649999999999999</v>
      </c>
      <c r="E10" s="49">
        <v>20.2</v>
      </c>
      <c r="F10" s="50">
        <v>12.05</v>
      </c>
      <c r="G10" s="51">
        <v>12.45</v>
      </c>
      <c r="H10" s="52">
        <v>12.5</v>
      </c>
      <c r="I10" s="53">
        <v>22.15</v>
      </c>
      <c r="J10" s="54">
        <v>22.2</v>
      </c>
      <c r="L10" s="27">
        <v>25</v>
      </c>
      <c r="M10" s="28">
        <f t="shared" si="0"/>
        <v>58.152777777778176</v>
      </c>
      <c r="N10" s="29">
        <f t="shared" si="6"/>
        <v>0</v>
      </c>
      <c r="O10" s="28">
        <f t="shared" si="1"/>
        <v>52.337500000000375</v>
      </c>
      <c r="P10" s="28">
        <f t="shared" si="2"/>
        <v>1050</v>
      </c>
      <c r="Q10" s="29">
        <f t="shared" si="3"/>
        <v>0.26103429524122107</v>
      </c>
      <c r="R10" s="29">
        <f t="shared" si="7"/>
        <v>0</v>
      </c>
      <c r="S10" s="29">
        <f t="shared" si="14"/>
        <v>4.9845238095238449E-2</v>
      </c>
      <c r="T10" s="41">
        <f t="shared" si="8"/>
        <v>7.8247261345853428E-4</v>
      </c>
      <c r="U10" s="30"/>
      <c r="V10" s="31">
        <f t="shared" si="9"/>
        <v>3.2999999999999989</v>
      </c>
      <c r="W10" s="32">
        <f t="shared" si="9"/>
        <v>6.5499999999999989</v>
      </c>
      <c r="X10" s="32">
        <f t="shared" si="10"/>
        <v>2</v>
      </c>
      <c r="Y10" s="32">
        <f t="shared" si="11"/>
        <v>0.16666666666666785</v>
      </c>
      <c r="Z10" s="32">
        <f t="shared" si="4"/>
        <v>12.333333333333334</v>
      </c>
      <c r="AA10" s="33">
        <f t="shared" si="12"/>
        <v>-46.699494949494877</v>
      </c>
      <c r="AB10" s="34">
        <f t="shared" si="13"/>
        <v>31.450617283951502</v>
      </c>
      <c r="AC10" s="42">
        <f t="shared" si="5"/>
        <v>0</v>
      </c>
      <c r="AD10" s="35">
        <f t="shared" si="5"/>
        <v>31.450617283951502</v>
      </c>
    </row>
    <row r="11" spans="1:30" x14ac:dyDescent="0.3">
      <c r="A11" s="46">
        <v>42340.728993055563</v>
      </c>
      <c r="B11" s="47">
        <v>1800</v>
      </c>
      <c r="C11" s="47">
        <v>30</v>
      </c>
      <c r="D11" s="48">
        <v>17.149999999999999</v>
      </c>
      <c r="E11" s="49">
        <v>22.25</v>
      </c>
      <c r="F11" s="50">
        <v>12.05</v>
      </c>
      <c r="G11" s="51">
        <v>12.5</v>
      </c>
      <c r="H11" s="52">
        <v>12.55</v>
      </c>
      <c r="I11" s="53">
        <v>22.05</v>
      </c>
      <c r="J11" s="54">
        <v>22.05</v>
      </c>
      <c r="L11" s="27">
        <v>30</v>
      </c>
      <c r="M11" s="28">
        <f t="shared" si="0"/>
        <v>69.783333333333672</v>
      </c>
      <c r="N11" s="29">
        <f t="shared" si="6"/>
        <v>10.467499999999962</v>
      </c>
      <c r="O11" s="28">
        <f t="shared" si="1"/>
        <v>62.805000000000334</v>
      </c>
      <c r="P11" s="28">
        <f t="shared" si="2"/>
        <v>1260</v>
      </c>
      <c r="Q11" s="29">
        <f t="shared" si="3"/>
        <v>0.37500701569865563</v>
      </c>
      <c r="R11" s="29">
        <f t="shared" si="7"/>
        <v>4.9845238095237915E-2</v>
      </c>
      <c r="S11" s="29">
        <f t="shared" si="14"/>
        <v>4.9845238095238359E-2</v>
      </c>
      <c r="T11" s="41">
        <f t="shared" si="8"/>
        <v>6.5359477124183316E-4</v>
      </c>
      <c r="U11" s="30"/>
      <c r="V11" s="31">
        <f t="shared" si="9"/>
        <v>3.7999999999999989</v>
      </c>
      <c r="W11" s="32">
        <f t="shared" si="9"/>
        <v>8.6</v>
      </c>
      <c r="X11" s="32">
        <f t="shared" si="10"/>
        <v>1.9000000000000021</v>
      </c>
      <c r="Y11" s="32">
        <f t="shared" si="11"/>
        <v>0.20000000000000107</v>
      </c>
      <c r="Z11" s="32">
        <f t="shared" si="4"/>
        <v>12.366666666666667</v>
      </c>
      <c r="AA11" s="33">
        <f t="shared" si="12"/>
        <v>-50.044217687074742</v>
      </c>
      <c r="AB11" s="34">
        <f t="shared" si="13"/>
        <v>67.962962962963672</v>
      </c>
      <c r="AC11" s="42">
        <f t="shared" si="5"/>
        <v>0</v>
      </c>
      <c r="AD11" s="35">
        <f t="shared" si="5"/>
        <v>67.962962962963672</v>
      </c>
    </row>
    <row r="12" spans="1:30" x14ac:dyDescent="0.3">
      <c r="A12" s="46">
        <v>42340.732465277782</v>
      </c>
      <c r="B12" s="47">
        <v>2100</v>
      </c>
      <c r="C12" s="47">
        <v>35</v>
      </c>
      <c r="D12" s="48">
        <v>17.399999999999999</v>
      </c>
      <c r="E12" s="49">
        <v>24.1</v>
      </c>
      <c r="F12" s="50">
        <v>12.1</v>
      </c>
      <c r="G12" s="51">
        <v>12.5</v>
      </c>
      <c r="H12" s="52">
        <v>12.6</v>
      </c>
      <c r="I12" s="53">
        <v>22.05</v>
      </c>
      <c r="J12" s="54">
        <v>22.05</v>
      </c>
      <c r="L12" s="27">
        <v>35</v>
      </c>
      <c r="M12" s="28">
        <f t="shared" si="0"/>
        <v>81.413888888889204</v>
      </c>
      <c r="N12" s="29">
        <f t="shared" si="6"/>
        <v>10.467499999999962</v>
      </c>
      <c r="O12" s="28">
        <f t="shared" si="1"/>
        <v>73.272500000000306</v>
      </c>
      <c r="P12" s="28">
        <f t="shared" si="2"/>
        <v>1470</v>
      </c>
      <c r="Q12" s="29">
        <f t="shared" si="3"/>
        <v>0.49265627552568492</v>
      </c>
      <c r="R12" s="29">
        <f t="shared" si="7"/>
        <v>4.9845238095237915E-2</v>
      </c>
      <c r="S12" s="29">
        <f t="shared" si="14"/>
        <v>4.9845238095238303E-2</v>
      </c>
      <c r="T12" s="41">
        <f t="shared" si="8"/>
        <v>5.8043117744610486E-4</v>
      </c>
      <c r="U12" s="30"/>
      <c r="V12" s="31">
        <f t="shared" si="9"/>
        <v>4.0499999999999989</v>
      </c>
      <c r="W12" s="32">
        <f t="shared" si="9"/>
        <v>10.450000000000001</v>
      </c>
      <c r="X12" s="32">
        <f t="shared" si="10"/>
        <v>1.9000000000000021</v>
      </c>
      <c r="Y12" s="32">
        <f t="shared" si="11"/>
        <v>0.23333333333333428</v>
      </c>
      <c r="Z12" s="32">
        <f t="shared" si="4"/>
        <v>12.4</v>
      </c>
      <c r="AA12" s="33">
        <f t="shared" si="12"/>
        <v>-50.23357228195929</v>
      </c>
      <c r="AB12" s="34">
        <f t="shared" si="13"/>
        <v>98.253086419753743</v>
      </c>
      <c r="AC12" s="42">
        <f t="shared" si="5"/>
        <v>0</v>
      </c>
      <c r="AD12" s="35">
        <f t="shared" si="5"/>
        <v>98.253086419753743</v>
      </c>
    </row>
    <row r="13" spans="1:30" x14ac:dyDescent="0.3">
      <c r="A13" s="46">
        <v>42340.735937500001</v>
      </c>
      <c r="B13" s="47">
        <v>2400</v>
      </c>
      <c r="C13" s="47">
        <v>40</v>
      </c>
      <c r="D13" s="48">
        <v>17.649999999999999</v>
      </c>
      <c r="E13" s="49">
        <v>25.55</v>
      </c>
      <c r="F13" s="50">
        <v>12.1</v>
      </c>
      <c r="G13" s="51">
        <v>12.55</v>
      </c>
      <c r="H13" s="52">
        <v>12.6</v>
      </c>
      <c r="I13" s="53">
        <v>22.1</v>
      </c>
      <c r="J13" s="54">
        <v>22.1</v>
      </c>
      <c r="L13" s="27">
        <v>40</v>
      </c>
      <c r="M13" s="28">
        <f t="shared" si="0"/>
        <v>87.229166666666657</v>
      </c>
      <c r="N13" s="29">
        <f t="shared" si="6"/>
        <v>5.2337499999997021</v>
      </c>
      <c r="O13" s="28">
        <f t="shared" si="1"/>
        <v>78.506250000000009</v>
      </c>
      <c r="P13" s="28">
        <f t="shared" si="2"/>
        <v>1680</v>
      </c>
      <c r="Q13" s="29">
        <f t="shared" si="3"/>
        <v>0.5808932203959567</v>
      </c>
      <c r="R13" s="29">
        <f t="shared" si="7"/>
        <v>2.4922619047617629E-2</v>
      </c>
      <c r="S13" s="29">
        <f t="shared" si="14"/>
        <v>4.672991071428572E-2</v>
      </c>
      <c r="T13" s="41">
        <f t="shared" si="8"/>
        <v>5.2742616033755259E-4</v>
      </c>
      <c r="U13" s="30"/>
      <c r="V13" s="31">
        <f t="shared" si="9"/>
        <v>4.2999999999999989</v>
      </c>
      <c r="W13" s="32">
        <f t="shared" si="9"/>
        <v>11.9</v>
      </c>
      <c r="X13" s="32">
        <f t="shared" si="10"/>
        <v>1.9500000000000028</v>
      </c>
      <c r="Y13" s="32">
        <f t="shared" si="11"/>
        <v>0.25</v>
      </c>
      <c r="Z13" s="32">
        <f t="shared" si="4"/>
        <v>12.416666666666666</v>
      </c>
      <c r="AA13" s="33">
        <f t="shared" si="12"/>
        <v>-51.18445692883892</v>
      </c>
      <c r="AB13" s="34">
        <f t="shared" si="13"/>
        <v>114.73148148148141</v>
      </c>
      <c r="AC13" s="42">
        <f t="shared" si="5"/>
        <v>0</v>
      </c>
      <c r="AD13" s="35">
        <f t="shared" si="5"/>
        <v>114.73148148148141</v>
      </c>
    </row>
    <row r="14" spans="1:30" x14ac:dyDescent="0.3">
      <c r="A14" s="46">
        <v>42340.73940972222</v>
      </c>
      <c r="B14" s="47">
        <v>2700</v>
      </c>
      <c r="C14" s="47">
        <v>45</v>
      </c>
      <c r="D14" s="48">
        <v>18.05</v>
      </c>
      <c r="E14" s="49">
        <v>26.7</v>
      </c>
      <c r="F14" s="50">
        <v>12.15</v>
      </c>
      <c r="G14" s="51">
        <v>12.6</v>
      </c>
      <c r="H14" s="52">
        <v>12.7</v>
      </c>
      <c r="I14" s="53">
        <v>22</v>
      </c>
      <c r="J14" s="54">
        <v>22.05</v>
      </c>
      <c r="L14" s="27">
        <v>45</v>
      </c>
      <c r="M14" s="28">
        <f t="shared" si="0"/>
        <v>110.4902777777783</v>
      </c>
      <c r="N14" s="29">
        <f t="shared" si="6"/>
        <v>20.935000000000485</v>
      </c>
      <c r="O14" s="28">
        <f t="shared" si="1"/>
        <v>99.441250000000494</v>
      </c>
      <c r="P14" s="28">
        <f t="shared" si="2"/>
        <v>1890</v>
      </c>
      <c r="Q14" s="29">
        <f t="shared" si="3"/>
        <v>0.63604131093987648</v>
      </c>
      <c r="R14" s="29">
        <f t="shared" si="7"/>
        <v>9.9690476190478494E-2</v>
      </c>
      <c r="S14" s="29">
        <f t="shared" si="14"/>
        <v>5.2614417989418252E-2</v>
      </c>
      <c r="T14" s="41">
        <f t="shared" si="8"/>
        <v>6.101477199743126E-4</v>
      </c>
      <c r="U14" s="30"/>
      <c r="V14" s="31">
        <f t="shared" si="9"/>
        <v>4.7000000000000011</v>
      </c>
      <c r="W14" s="32">
        <f t="shared" si="9"/>
        <v>13.049999999999999</v>
      </c>
      <c r="X14" s="32">
        <f t="shared" si="10"/>
        <v>1.8500000000000014</v>
      </c>
      <c r="Y14" s="32">
        <f t="shared" si="11"/>
        <v>0.31666666666666821</v>
      </c>
      <c r="Z14" s="32">
        <f t="shared" si="4"/>
        <v>12.483333333333334</v>
      </c>
      <c r="AA14" s="33">
        <f t="shared" si="12"/>
        <v>-51.774613220815624</v>
      </c>
      <c r="AB14" s="34">
        <f t="shared" si="13"/>
        <v>175.31172839506291</v>
      </c>
      <c r="AC14" s="42">
        <f t="shared" si="5"/>
        <v>0</v>
      </c>
      <c r="AD14" s="35">
        <f t="shared" si="5"/>
        <v>175.31172839506291</v>
      </c>
    </row>
    <row r="15" spans="1:30" x14ac:dyDescent="0.3">
      <c r="A15" s="46">
        <v>42340.742881944447</v>
      </c>
      <c r="B15" s="47">
        <v>3000</v>
      </c>
      <c r="C15" s="47">
        <v>50</v>
      </c>
      <c r="D15" s="48">
        <v>18.149999999999999</v>
      </c>
      <c r="E15" s="49">
        <v>27.7</v>
      </c>
      <c r="F15" s="50">
        <v>12.15</v>
      </c>
      <c r="G15" s="51">
        <v>12.65</v>
      </c>
      <c r="H15" s="52">
        <v>12.75</v>
      </c>
      <c r="I15" s="53">
        <v>22.55</v>
      </c>
      <c r="J15" s="54">
        <v>22.5</v>
      </c>
      <c r="L15" s="27">
        <v>50</v>
      </c>
      <c r="M15" s="28">
        <f t="shared" si="0"/>
        <v>122.1208333333332</v>
      </c>
      <c r="N15" s="29">
        <f t="shared" si="6"/>
        <v>10.467499999999404</v>
      </c>
      <c r="O15" s="28">
        <f t="shared" si="1"/>
        <v>109.9087499999999</v>
      </c>
      <c r="P15" s="28">
        <f t="shared" si="2"/>
        <v>2100</v>
      </c>
      <c r="Q15" s="29">
        <f t="shared" si="3"/>
        <v>0.70221901959258048</v>
      </c>
      <c r="R15" s="29">
        <f t="shared" si="7"/>
        <v>4.9845238095235257E-2</v>
      </c>
      <c r="S15" s="29">
        <f t="shared" si="14"/>
        <v>5.2337499999999954E-2</v>
      </c>
      <c r="T15" s="41">
        <f t="shared" si="8"/>
        <v>6.1082024432809702E-4</v>
      </c>
      <c r="U15" s="30"/>
      <c r="V15" s="31">
        <f t="shared" si="9"/>
        <v>4.7999999999999989</v>
      </c>
      <c r="W15" s="32">
        <f t="shared" si="9"/>
        <v>14.049999999999999</v>
      </c>
      <c r="X15" s="32">
        <f t="shared" si="10"/>
        <v>2.4000000000000021</v>
      </c>
      <c r="Y15" s="32">
        <f t="shared" si="11"/>
        <v>0.34999999999999964</v>
      </c>
      <c r="Z15" s="32">
        <f t="shared" si="4"/>
        <v>12.516666666666666</v>
      </c>
      <c r="AA15" s="33">
        <f t="shared" si="12"/>
        <v>-43.836174242424249</v>
      </c>
      <c r="AB15" s="34">
        <f t="shared" si="13"/>
        <v>193.15740740740705</v>
      </c>
      <c r="AC15" s="42">
        <f t="shared" si="5"/>
        <v>0</v>
      </c>
      <c r="AD15" s="35">
        <f t="shared" si="5"/>
        <v>193.15740740740705</v>
      </c>
    </row>
    <row r="16" spans="1:30" x14ac:dyDescent="0.3">
      <c r="A16" s="46">
        <v>42340.746354166673</v>
      </c>
      <c r="B16" s="47">
        <v>3300</v>
      </c>
      <c r="C16" s="47">
        <v>55</v>
      </c>
      <c r="D16" s="48">
        <v>18.25</v>
      </c>
      <c r="E16" s="49">
        <v>28.45</v>
      </c>
      <c r="F16" s="50">
        <v>12.2</v>
      </c>
      <c r="G16" s="51">
        <v>12.65</v>
      </c>
      <c r="H16" s="52">
        <v>13</v>
      </c>
      <c r="I16" s="53">
        <v>22.2</v>
      </c>
      <c r="J16" s="54">
        <v>22.25</v>
      </c>
      <c r="L16" s="27">
        <v>55</v>
      </c>
      <c r="M16" s="28">
        <f t="shared" si="0"/>
        <v>157.01250000000036</v>
      </c>
      <c r="N16" s="29">
        <f t="shared" si="6"/>
        <v>31.402500000000447</v>
      </c>
      <c r="O16" s="28">
        <f t="shared" si="1"/>
        <v>141.31125000000034</v>
      </c>
      <c r="P16" s="28">
        <f t="shared" si="2"/>
        <v>2310</v>
      </c>
      <c r="Q16" s="29">
        <f t="shared" si="3"/>
        <v>0.75001403139731093</v>
      </c>
      <c r="R16" s="29">
        <f t="shared" si="7"/>
        <v>0.14953571428571641</v>
      </c>
      <c r="S16" s="29">
        <f t="shared" si="14"/>
        <v>6.1173701298701449E-2</v>
      </c>
      <c r="T16" s="41">
        <f t="shared" si="8"/>
        <v>7.3529411764706055E-4</v>
      </c>
      <c r="U16" s="30"/>
      <c r="V16" s="31">
        <f t="shared" si="9"/>
        <v>4.9000000000000004</v>
      </c>
      <c r="W16" s="32">
        <f t="shared" si="9"/>
        <v>14.799999999999999</v>
      </c>
      <c r="X16" s="32">
        <f t="shared" si="10"/>
        <v>2.0500000000000007</v>
      </c>
      <c r="Y16" s="32">
        <f t="shared" si="11"/>
        <v>0.45000000000000107</v>
      </c>
      <c r="Z16" s="32">
        <f t="shared" si="4"/>
        <v>12.616666666666667</v>
      </c>
      <c r="AA16" s="33">
        <f t="shared" si="12"/>
        <v>-39.996835443037888</v>
      </c>
      <c r="AB16" s="34">
        <f t="shared" si="13"/>
        <v>278.69444444444525</v>
      </c>
      <c r="AC16" s="42">
        <f t="shared" si="5"/>
        <v>0</v>
      </c>
      <c r="AD16" s="35">
        <f t="shared" si="5"/>
        <v>278.69444444444525</v>
      </c>
    </row>
    <row r="17" spans="1:30" x14ac:dyDescent="0.3">
      <c r="A17" s="46">
        <v>42340.749826388892</v>
      </c>
      <c r="B17" s="47">
        <v>3600</v>
      </c>
      <c r="C17" s="47">
        <v>60</v>
      </c>
      <c r="D17" s="48">
        <v>18.25</v>
      </c>
      <c r="E17" s="49">
        <v>29.4</v>
      </c>
      <c r="F17" s="50">
        <v>12.25</v>
      </c>
      <c r="G17" s="51">
        <v>12.7</v>
      </c>
      <c r="H17" s="52">
        <v>13.05</v>
      </c>
      <c r="I17" s="53">
        <v>22.2</v>
      </c>
      <c r="J17" s="54">
        <v>22.15</v>
      </c>
      <c r="L17" s="27">
        <v>60</v>
      </c>
      <c r="M17" s="28">
        <f t="shared" si="0"/>
        <v>174.45833333333331</v>
      </c>
      <c r="N17" s="29">
        <f t="shared" si="6"/>
        <v>15.701249999999666</v>
      </c>
      <c r="O17" s="28">
        <f t="shared" si="1"/>
        <v>157.01250000000002</v>
      </c>
      <c r="P17" s="28">
        <f t="shared" si="2"/>
        <v>2520</v>
      </c>
      <c r="Q17" s="29">
        <f t="shared" si="3"/>
        <v>0.81986827941960938</v>
      </c>
      <c r="R17" s="29">
        <f t="shared" si="7"/>
        <v>7.4767857142855554E-2</v>
      </c>
      <c r="S17" s="29">
        <f t="shared" si="14"/>
        <v>6.2306547619047623E-2</v>
      </c>
      <c r="T17" s="41">
        <f t="shared" si="8"/>
        <v>7.4738415545590436E-4</v>
      </c>
      <c r="U17" s="30"/>
      <c r="V17" s="31">
        <f t="shared" si="9"/>
        <v>4.9000000000000004</v>
      </c>
      <c r="W17" s="32">
        <f t="shared" si="9"/>
        <v>15.749999999999998</v>
      </c>
      <c r="X17" s="32">
        <f t="shared" si="10"/>
        <v>2.0500000000000007</v>
      </c>
      <c r="Y17" s="32">
        <f t="shared" si="11"/>
        <v>0.5</v>
      </c>
      <c r="Z17" s="32">
        <f t="shared" si="4"/>
        <v>12.666666666666666</v>
      </c>
      <c r="AA17" s="33">
        <f t="shared" si="12"/>
        <v>-35.580168776371316</v>
      </c>
      <c r="AB17" s="34">
        <f t="shared" si="13"/>
        <v>317.46296296296293</v>
      </c>
      <c r="AC17" s="42">
        <f>IF(AA17&gt;0,AA17,0)</f>
        <v>0</v>
      </c>
      <c r="AD17" s="35">
        <f t="shared" si="5"/>
        <v>317.46296296296293</v>
      </c>
    </row>
    <row r="18" spans="1:30" x14ac:dyDescent="0.3">
      <c r="A18" s="46">
        <v>42340.753298611111</v>
      </c>
      <c r="B18" s="47">
        <v>3900</v>
      </c>
      <c r="C18" s="47">
        <v>65</v>
      </c>
      <c r="D18" s="48">
        <v>18.2</v>
      </c>
      <c r="E18" s="49">
        <v>30.05</v>
      </c>
      <c r="F18" s="50">
        <v>12.25</v>
      </c>
      <c r="G18" s="51">
        <v>12.75</v>
      </c>
      <c r="H18" s="52">
        <v>13.1</v>
      </c>
      <c r="I18" s="53">
        <v>22.55</v>
      </c>
      <c r="J18" s="54">
        <v>22.55</v>
      </c>
      <c r="L18" s="27">
        <v>65</v>
      </c>
      <c r="M18" s="28">
        <f t="shared" si="0"/>
        <v>186.08888888888944</v>
      </c>
      <c r="N18" s="29">
        <f t="shared" si="6"/>
        <v>10.467500000000522</v>
      </c>
      <c r="O18" s="28">
        <f t="shared" si="1"/>
        <v>167.48000000000053</v>
      </c>
      <c r="P18" s="28">
        <f t="shared" si="2"/>
        <v>2730</v>
      </c>
      <c r="Q18" s="29">
        <f t="shared" si="3"/>
        <v>0.87133983059393494</v>
      </c>
      <c r="R18" s="29">
        <f t="shared" si="7"/>
        <v>4.9845238095240579E-2</v>
      </c>
      <c r="S18" s="29">
        <f t="shared" si="14"/>
        <v>6.1347985347985544E-2</v>
      </c>
      <c r="T18" s="41">
        <f t="shared" si="8"/>
        <v>7.5011720581341049E-4</v>
      </c>
      <c r="U18" s="30"/>
      <c r="V18" s="31">
        <f t="shared" si="9"/>
        <v>4.8499999999999996</v>
      </c>
      <c r="W18" s="32">
        <f t="shared" si="9"/>
        <v>16.399999999999999</v>
      </c>
      <c r="X18" s="32">
        <f t="shared" si="10"/>
        <v>2.4000000000000021</v>
      </c>
      <c r="Y18" s="32">
        <f t="shared" si="11"/>
        <v>0.53333333333333499</v>
      </c>
      <c r="Z18" s="32">
        <f t="shared" si="4"/>
        <v>12.700000000000001</v>
      </c>
      <c r="AA18" s="33">
        <f t="shared" si="12"/>
        <v>-29.634738186462187</v>
      </c>
      <c r="AB18" s="34">
        <f t="shared" si="13"/>
        <v>336.19753086419871</v>
      </c>
      <c r="AC18" s="42">
        <f t="shared" ref="AC18:AD29" si="15">IF(AA18&gt;0,AA18,0)</f>
        <v>0</v>
      </c>
      <c r="AD18" s="35">
        <f t="shared" si="5"/>
        <v>336.19753086419871</v>
      </c>
    </row>
    <row r="19" spans="1:30" x14ac:dyDescent="0.3">
      <c r="A19" s="46">
        <v>42340.75677083333</v>
      </c>
      <c r="B19" s="47">
        <v>4200</v>
      </c>
      <c r="C19" s="47">
        <v>70</v>
      </c>
      <c r="D19" s="48">
        <v>18.100000000000001</v>
      </c>
      <c r="E19" s="49">
        <v>30.3</v>
      </c>
      <c r="F19" s="50">
        <v>12.3</v>
      </c>
      <c r="G19" s="51">
        <v>13</v>
      </c>
      <c r="H19" s="52">
        <v>13.2</v>
      </c>
      <c r="I19" s="53">
        <v>22.55</v>
      </c>
      <c r="J19" s="54">
        <v>22.55</v>
      </c>
      <c r="L19" s="27">
        <v>70</v>
      </c>
      <c r="M19" s="28">
        <f t="shared" si="0"/>
        <v>232.61111111111148</v>
      </c>
      <c r="N19" s="29">
        <f t="shared" si="6"/>
        <v>41.869999999999848</v>
      </c>
      <c r="O19" s="28">
        <f t="shared" si="1"/>
        <v>209.35000000000036</v>
      </c>
      <c r="P19" s="28">
        <f t="shared" si="2"/>
        <v>2940</v>
      </c>
      <c r="Q19" s="29">
        <f t="shared" si="3"/>
        <v>0.89707560618109738</v>
      </c>
      <c r="R19" s="29">
        <f t="shared" si="7"/>
        <v>0.19938095238095166</v>
      </c>
      <c r="S19" s="29">
        <f t="shared" si="14"/>
        <v>7.1207482993197402E-2</v>
      </c>
      <c r="T19" s="41">
        <f t="shared" si="8"/>
        <v>9.1074681238615817E-4</v>
      </c>
      <c r="U19" s="30"/>
      <c r="V19" s="31">
        <f t="shared" si="9"/>
        <v>4.7500000000000018</v>
      </c>
      <c r="W19" s="32">
        <f t="shared" si="9"/>
        <v>16.649999999999999</v>
      </c>
      <c r="X19" s="32">
        <f t="shared" si="10"/>
        <v>2.4000000000000021</v>
      </c>
      <c r="Y19" s="32">
        <f t="shared" si="11"/>
        <v>0.66666666666666785</v>
      </c>
      <c r="Z19" s="32">
        <f t="shared" si="4"/>
        <v>12.833333333333334</v>
      </c>
      <c r="AA19" s="33">
        <f t="shared" si="12"/>
        <v>-18.514357053682815</v>
      </c>
      <c r="AB19" s="34">
        <f t="shared" si="13"/>
        <v>437.80246913580328</v>
      </c>
      <c r="AC19" s="42">
        <f t="shared" si="15"/>
        <v>0</v>
      </c>
      <c r="AD19" s="35">
        <f t="shared" si="5"/>
        <v>437.80246913580328</v>
      </c>
    </row>
    <row r="20" spans="1:30" x14ac:dyDescent="0.3">
      <c r="A20" s="46">
        <v>42340.760243055563</v>
      </c>
      <c r="B20" s="47">
        <v>4500</v>
      </c>
      <c r="C20" s="47">
        <v>75</v>
      </c>
      <c r="D20" s="48">
        <v>18</v>
      </c>
      <c r="E20" s="49">
        <v>30.4</v>
      </c>
      <c r="F20" s="50">
        <v>12.35</v>
      </c>
      <c r="G20" s="51">
        <v>13.1</v>
      </c>
      <c r="H20" s="52">
        <v>13.3</v>
      </c>
      <c r="I20" s="53">
        <v>22.45</v>
      </c>
      <c r="J20" s="54">
        <v>22.45</v>
      </c>
      <c r="L20" s="27">
        <v>75</v>
      </c>
      <c r="M20" s="28">
        <f t="shared" si="0"/>
        <v>261.68749999999994</v>
      </c>
      <c r="N20" s="29">
        <f t="shared" si="6"/>
        <v>26.16874999999963</v>
      </c>
      <c r="O20" s="28">
        <f t="shared" si="1"/>
        <v>235.51875000000001</v>
      </c>
      <c r="P20" s="28">
        <f t="shared" si="2"/>
        <v>3150</v>
      </c>
      <c r="Q20" s="29">
        <f t="shared" si="3"/>
        <v>0.91178176365947594</v>
      </c>
      <c r="R20" s="29">
        <f t="shared" si="7"/>
        <v>0.12461309523809347</v>
      </c>
      <c r="S20" s="29">
        <f t="shared" si="14"/>
        <v>7.476785714285715E-2</v>
      </c>
      <c r="T20" s="41">
        <f t="shared" si="8"/>
        <v>1.0080645161290322E-3</v>
      </c>
      <c r="U20" s="30"/>
      <c r="V20" s="31">
        <f t="shared" si="9"/>
        <v>4.6500000000000004</v>
      </c>
      <c r="W20" s="32">
        <f t="shared" si="9"/>
        <v>16.749999999999996</v>
      </c>
      <c r="X20" s="32">
        <f t="shared" si="10"/>
        <v>2.3000000000000007</v>
      </c>
      <c r="Y20" s="32">
        <f t="shared" si="11"/>
        <v>0.75</v>
      </c>
      <c r="Z20" s="32">
        <f t="shared" si="4"/>
        <v>12.916666666666666</v>
      </c>
      <c r="AA20" s="33">
        <f t="shared" si="12"/>
        <v>-11.980337078651701</v>
      </c>
      <c r="AB20" s="34">
        <f t="shared" si="13"/>
        <v>502.41666666666652</v>
      </c>
      <c r="AC20" s="42">
        <f t="shared" si="15"/>
        <v>0</v>
      </c>
      <c r="AD20" s="35">
        <f t="shared" si="5"/>
        <v>502.41666666666652</v>
      </c>
    </row>
    <row r="21" spans="1:30" x14ac:dyDescent="0.3">
      <c r="A21" s="46">
        <v>42340.763715277782</v>
      </c>
      <c r="B21" s="47">
        <v>4800</v>
      </c>
      <c r="C21" s="47">
        <v>80</v>
      </c>
      <c r="D21" s="48">
        <v>17.7</v>
      </c>
      <c r="E21" s="49">
        <v>30.35</v>
      </c>
      <c r="F21" s="50">
        <v>12.35</v>
      </c>
      <c r="G21" s="51">
        <v>13.15</v>
      </c>
      <c r="H21" s="52">
        <v>13.35</v>
      </c>
      <c r="I21" s="53">
        <v>22.45</v>
      </c>
      <c r="J21" s="54">
        <v>22.45</v>
      </c>
      <c r="L21" s="27">
        <v>80</v>
      </c>
      <c r="M21" s="28">
        <f t="shared" si="0"/>
        <v>273.31805555555616</v>
      </c>
      <c r="N21" s="29">
        <f t="shared" si="6"/>
        <v>10.467500000000522</v>
      </c>
      <c r="O21" s="28">
        <f t="shared" si="1"/>
        <v>245.98625000000055</v>
      </c>
      <c r="P21" s="28">
        <f t="shared" si="2"/>
        <v>3360</v>
      </c>
      <c r="Q21" s="29">
        <f t="shared" si="3"/>
        <v>0.93016446050744961</v>
      </c>
      <c r="R21" s="29">
        <f t="shared" si="7"/>
        <v>4.9845238095240579E-2</v>
      </c>
      <c r="S21" s="29">
        <f t="shared" si="14"/>
        <v>7.3210193452381112E-2</v>
      </c>
      <c r="T21" s="41">
        <f t="shared" si="8"/>
        <v>1.0320597277119036E-3</v>
      </c>
      <c r="U21" s="30"/>
      <c r="V21" s="31">
        <f t="shared" si="9"/>
        <v>4.3499999999999996</v>
      </c>
      <c r="W21" s="32">
        <f t="shared" si="9"/>
        <v>16.7</v>
      </c>
      <c r="X21" s="32">
        <f t="shared" si="10"/>
        <v>2.3000000000000007</v>
      </c>
      <c r="Y21" s="32">
        <f t="shared" si="11"/>
        <v>0.78333333333333499</v>
      </c>
      <c r="Z21" s="32">
        <f t="shared" si="4"/>
        <v>12.950000000000001</v>
      </c>
      <c r="AA21" s="33">
        <f t="shared" si="12"/>
        <v>-8.7751461988302832</v>
      </c>
      <c r="AB21" s="34">
        <f t="shared" si="13"/>
        <v>522.92901234568035</v>
      </c>
      <c r="AC21" s="42">
        <f t="shared" si="15"/>
        <v>0</v>
      </c>
      <c r="AD21" s="35">
        <f t="shared" si="15"/>
        <v>522.92901234568035</v>
      </c>
    </row>
    <row r="22" spans="1:30" x14ac:dyDescent="0.3">
      <c r="A22" s="46">
        <v>42340.767187500001</v>
      </c>
      <c r="B22" s="47">
        <v>5100</v>
      </c>
      <c r="C22" s="47">
        <v>85</v>
      </c>
      <c r="D22" s="48">
        <v>17.600000000000001</v>
      </c>
      <c r="E22" s="49">
        <v>30.45</v>
      </c>
      <c r="F22" s="50">
        <v>12.35</v>
      </c>
      <c r="G22" s="51">
        <v>13.2</v>
      </c>
      <c r="H22" s="52">
        <v>13.45</v>
      </c>
      <c r="I22" s="53">
        <v>22.4</v>
      </c>
      <c r="J22" s="54">
        <v>22.4</v>
      </c>
      <c r="L22" s="27">
        <v>85</v>
      </c>
      <c r="M22" s="28">
        <f t="shared" si="0"/>
        <v>290.76388888888897</v>
      </c>
      <c r="N22" s="29">
        <f t="shared" si="6"/>
        <v>15.701249999999666</v>
      </c>
      <c r="O22" s="28">
        <f t="shared" si="1"/>
        <v>261.68750000000017</v>
      </c>
      <c r="P22" s="28">
        <f t="shared" si="2"/>
        <v>3570</v>
      </c>
      <c r="Q22" s="29">
        <f t="shared" si="3"/>
        <v>0.94487061798582794</v>
      </c>
      <c r="R22" s="29">
        <f t="shared" si="7"/>
        <v>7.4767857142855554E-2</v>
      </c>
      <c r="S22" s="29">
        <f t="shared" si="14"/>
        <v>7.3301820728291361E-2</v>
      </c>
      <c r="T22" s="41">
        <f t="shared" si="8"/>
        <v>1.0808473843493306E-3</v>
      </c>
      <c r="U22" s="30"/>
      <c r="V22" s="31">
        <f t="shared" ref="V22:W29" si="16">V21+(D22-D21)</f>
        <v>4.2500000000000018</v>
      </c>
      <c r="W22" s="32">
        <f t="shared" si="16"/>
        <v>16.799999999999997</v>
      </c>
      <c r="X22" s="32">
        <f t="shared" si="10"/>
        <v>2.25</v>
      </c>
      <c r="Y22" s="32">
        <f t="shared" si="11"/>
        <v>0.83333333333333393</v>
      </c>
      <c r="Z22" s="32">
        <f t="shared" si="4"/>
        <v>13</v>
      </c>
      <c r="AA22" s="33">
        <f t="shared" si="12"/>
        <v>-5.0491898148148007</v>
      </c>
      <c r="AB22" s="34">
        <f t="shared" si="13"/>
        <v>560.80864197530889</v>
      </c>
      <c r="AC22" s="42">
        <f t="shared" si="15"/>
        <v>0</v>
      </c>
      <c r="AD22" s="35">
        <f t="shared" si="15"/>
        <v>560.80864197530889</v>
      </c>
    </row>
    <row r="23" spans="1:30" x14ac:dyDescent="0.3">
      <c r="A23" s="46">
        <v>42340.77065972222</v>
      </c>
      <c r="B23" s="47">
        <v>5400</v>
      </c>
      <c r="C23" s="47">
        <v>90</v>
      </c>
      <c r="D23" s="48">
        <v>17.55</v>
      </c>
      <c r="E23" s="49">
        <v>30.55</v>
      </c>
      <c r="F23" s="50">
        <v>12.4</v>
      </c>
      <c r="G23" s="51">
        <v>13.3</v>
      </c>
      <c r="H23" s="52">
        <v>13.55</v>
      </c>
      <c r="I23" s="53">
        <v>22.35</v>
      </c>
      <c r="J23" s="54">
        <v>22.35</v>
      </c>
      <c r="L23" s="27">
        <v>90</v>
      </c>
      <c r="M23" s="28">
        <f t="shared" si="0"/>
        <v>319.84027777777811</v>
      </c>
      <c r="N23" s="29">
        <f t="shared" si="6"/>
        <v>26.168750000000188</v>
      </c>
      <c r="O23" s="28">
        <f t="shared" si="1"/>
        <v>287.85625000000039</v>
      </c>
      <c r="P23" s="28">
        <f t="shared" si="2"/>
        <v>3780</v>
      </c>
      <c r="Q23" s="29">
        <f t="shared" si="3"/>
        <v>0.95590023609461205</v>
      </c>
      <c r="R23" s="29">
        <f t="shared" si="7"/>
        <v>0.12461309523809613</v>
      </c>
      <c r="S23" s="29">
        <f t="shared" si="14"/>
        <v>7.6152447089947187E-2</v>
      </c>
      <c r="T23" s="41">
        <f t="shared" si="8"/>
        <v>1.1752136752136765E-3</v>
      </c>
      <c r="U23" s="30"/>
      <c r="V23" s="31">
        <f t="shared" si="16"/>
        <v>4.2000000000000011</v>
      </c>
      <c r="W23" s="32">
        <f t="shared" si="16"/>
        <v>16.899999999999999</v>
      </c>
      <c r="X23" s="32">
        <f t="shared" si="10"/>
        <v>2.2000000000000028</v>
      </c>
      <c r="Y23" s="32">
        <f t="shared" si="11"/>
        <v>0.91666666666666785</v>
      </c>
      <c r="Z23" s="32">
        <f t="shared" si="4"/>
        <v>13.083333333333334</v>
      </c>
      <c r="AA23" s="33">
        <f t="shared" si="12"/>
        <v>1.0083912037037732</v>
      </c>
      <c r="AB23" s="34">
        <f t="shared" si="13"/>
        <v>625.42283950617355</v>
      </c>
      <c r="AC23" s="42">
        <f t="shared" si="15"/>
        <v>1.0083912037037732</v>
      </c>
      <c r="AD23" s="35">
        <f t="shared" si="15"/>
        <v>625.42283950617355</v>
      </c>
    </row>
    <row r="24" spans="1:30" ht="15.75" customHeight="1" x14ac:dyDescent="0.3">
      <c r="A24" s="46">
        <v>42340.774131944447</v>
      </c>
      <c r="B24" s="47">
        <v>5700</v>
      </c>
      <c r="C24" s="47">
        <v>95</v>
      </c>
      <c r="D24" s="48">
        <v>17.5</v>
      </c>
      <c r="E24" s="49">
        <v>30.55</v>
      </c>
      <c r="F24" s="50">
        <v>12.45</v>
      </c>
      <c r="G24" s="51">
        <v>13.35</v>
      </c>
      <c r="H24" s="52">
        <v>13.65</v>
      </c>
      <c r="I24" s="53">
        <v>22.45</v>
      </c>
      <c r="J24" s="54">
        <v>22.5</v>
      </c>
      <c r="L24" s="43">
        <v>95</v>
      </c>
      <c r="M24" s="28">
        <f t="shared" si="0"/>
        <v>343.10138888888849</v>
      </c>
      <c r="N24" s="29">
        <f t="shared" si="6"/>
        <v>20.93499999999937</v>
      </c>
      <c r="O24" s="28">
        <f t="shared" si="1"/>
        <v>308.79124999999976</v>
      </c>
      <c r="P24" s="28">
        <f t="shared" si="2"/>
        <v>3990</v>
      </c>
      <c r="Q24" s="29">
        <f t="shared" si="3"/>
        <v>0.95957677546420683</v>
      </c>
      <c r="R24" s="29">
        <f t="shared" si="7"/>
        <v>9.9690476190473193E-2</v>
      </c>
      <c r="S24" s="29">
        <f t="shared" si="14"/>
        <v>7.7391290726816983E-2</v>
      </c>
      <c r="T24" s="41">
        <f t="shared" si="8"/>
        <v>1.255853554704128E-3</v>
      </c>
      <c r="U24" s="30"/>
      <c r="V24" s="31">
        <f t="shared" si="16"/>
        <v>4.1500000000000004</v>
      </c>
      <c r="W24" s="32">
        <f t="shared" si="16"/>
        <v>16.899999999999999</v>
      </c>
      <c r="X24" s="32">
        <f t="shared" si="10"/>
        <v>2.3000000000000007</v>
      </c>
      <c r="Y24" s="32">
        <f t="shared" si="11"/>
        <v>0.9833333333333325</v>
      </c>
      <c r="Z24" s="32">
        <f t="shared" si="4"/>
        <v>13.149999999999999</v>
      </c>
      <c r="AA24" s="33">
        <f t="shared" si="12"/>
        <v>5.6770482603815147</v>
      </c>
      <c r="AB24" s="34">
        <f t="shared" si="13"/>
        <v>674.44753086419666</v>
      </c>
      <c r="AC24" s="42">
        <f t="shared" si="15"/>
        <v>5.6770482603815147</v>
      </c>
      <c r="AD24" s="35">
        <f t="shared" si="15"/>
        <v>674.44753086419666</v>
      </c>
    </row>
    <row r="25" spans="1:30" x14ac:dyDescent="0.3">
      <c r="A25" s="46">
        <v>42340.777604166673</v>
      </c>
      <c r="B25" s="47">
        <v>6000</v>
      </c>
      <c r="C25" s="47">
        <v>100</v>
      </c>
      <c r="D25" s="48">
        <v>17.45</v>
      </c>
      <c r="E25" s="49">
        <v>30.5</v>
      </c>
      <c r="F25" s="50">
        <v>12.5</v>
      </c>
      <c r="G25" s="51">
        <v>13.4</v>
      </c>
      <c r="H25" s="52">
        <v>13.75</v>
      </c>
      <c r="I25" s="53">
        <v>22.3</v>
      </c>
      <c r="J25" s="54">
        <v>22.3</v>
      </c>
      <c r="L25" s="43">
        <v>100</v>
      </c>
      <c r="M25" s="28">
        <f t="shared" si="0"/>
        <v>366.36250000000018</v>
      </c>
      <c r="N25" s="29">
        <f t="shared" si="6"/>
        <v>20.935000000000485</v>
      </c>
      <c r="O25" s="28">
        <f t="shared" si="1"/>
        <v>329.72625000000028</v>
      </c>
      <c r="P25" s="28">
        <f t="shared" si="2"/>
        <v>4200</v>
      </c>
      <c r="Q25" s="29">
        <f t="shared" si="3"/>
        <v>0.95957677546420683</v>
      </c>
      <c r="R25" s="29">
        <f t="shared" si="7"/>
        <v>9.9690476190478494E-2</v>
      </c>
      <c r="S25" s="29">
        <f t="shared" si="14"/>
        <v>7.8506250000000069E-2</v>
      </c>
      <c r="T25" s="41">
        <f t="shared" si="8"/>
        <v>1.3409961685823763E-3</v>
      </c>
      <c r="U25" s="36"/>
      <c r="V25" s="31">
        <f t="shared" si="16"/>
        <v>4.0999999999999996</v>
      </c>
      <c r="W25" s="32">
        <f t="shared" si="16"/>
        <v>16.849999999999998</v>
      </c>
      <c r="X25" s="32">
        <f t="shared" si="10"/>
        <v>2.1500000000000021</v>
      </c>
      <c r="Y25" s="32">
        <f t="shared" si="11"/>
        <v>1.0500000000000007</v>
      </c>
      <c r="Z25" s="32">
        <f t="shared" si="4"/>
        <v>13.216666666666667</v>
      </c>
      <c r="AA25" s="33">
        <f t="shared" si="12"/>
        <v>10.590206185567045</v>
      </c>
      <c r="AB25" s="34">
        <f t="shared" si="13"/>
        <v>727.91666666666708</v>
      </c>
      <c r="AC25" s="42">
        <f t="shared" si="15"/>
        <v>10.590206185567045</v>
      </c>
      <c r="AD25" s="35">
        <f t="shared" si="15"/>
        <v>727.91666666666708</v>
      </c>
    </row>
    <row r="26" spans="1:30" x14ac:dyDescent="0.3">
      <c r="A26" s="46">
        <v>42340.781076388892</v>
      </c>
      <c r="B26" s="47">
        <v>6300</v>
      </c>
      <c r="C26" s="47">
        <v>105</v>
      </c>
      <c r="D26" s="48">
        <v>17.5</v>
      </c>
      <c r="E26" s="49">
        <v>30.35</v>
      </c>
      <c r="F26" s="50">
        <v>12.5</v>
      </c>
      <c r="G26" s="51">
        <v>13.5</v>
      </c>
      <c r="H26" s="52">
        <v>14</v>
      </c>
      <c r="I26" s="53">
        <v>22.25</v>
      </c>
      <c r="J26" s="54">
        <v>22.3</v>
      </c>
      <c r="L26" s="43">
        <v>105</v>
      </c>
      <c r="M26" s="28">
        <f t="shared" si="0"/>
        <v>407.06944444444474</v>
      </c>
      <c r="N26" s="29">
        <f t="shared" si="6"/>
        <v>36.636250000000153</v>
      </c>
      <c r="O26" s="28">
        <f t="shared" si="1"/>
        <v>366.36250000000035</v>
      </c>
      <c r="P26" s="28">
        <f t="shared" si="2"/>
        <v>4410</v>
      </c>
      <c r="Q26" s="29">
        <f t="shared" si="3"/>
        <v>0.94487061798582817</v>
      </c>
      <c r="R26" s="29">
        <f t="shared" si="7"/>
        <v>0.17445833333333405</v>
      </c>
      <c r="S26" s="29">
        <f t="shared" si="14"/>
        <v>8.3075396825396899E-2</v>
      </c>
      <c r="T26" s="41">
        <f t="shared" si="8"/>
        <v>1.5131863380890627E-3</v>
      </c>
      <c r="U26" s="36"/>
      <c r="V26" s="31">
        <f t="shared" si="16"/>
        <v>4.1500000000000004</v>
      </c>
      <c r="W26" s="32">
        <f t="shared" si="16"/>
        <v>16.7</v>
      </c>
      <c r="X26" s="32">
        <f t="shared" si="10"/>
        <v>2.1000000000000014</v>
      </c>
      <c r="Y26" s="32">
        <f t="shared" si="11"/>
        <v>1.1666666666666679</v>
      </c>
      <c r="Z26" s="32">
        <f t="shared" si="4"/>
        <v>13.333333333333334</v>
      </c>
      <c r="AA26" s="33">
        <f t="shared" si="12"/>
        <v>19.383040935672579</v>
      </c>
      <c r="AB26" s="34">
        <f t="shared" si="13"/>
        <v>820.15432098765496</v>
      </c>
      <c r="AC26" s="42">
        <f t="shared" si="15"/>
        <v>19.383040935672579</v>
      </c>
      <c r="AD26" s="35">
        <f t="shared" si="15"/>
        <v>820.15432098765496</v>
      </c>
    </row>
    <row r="27" spans="1:30" x14ac:dyDescent="0.3">
      <c r="A27" s="46">
        <v>42340.784548611111</v>
      </c>
      <c r="B27" s="47">
        <v>6600</v>
      </c>
      <c r="C27" s="47">
        <v>110</v>
      </c>
      <c r="D27" s="48">
        <v>17.5</v>
      </c>
      <c r="E27" s="49">
        <v>30.45</v>
      </c>
      <c r="F27" s="50">
        <v>12.55</v>
      </c>
      <c r="G27" s="51">
        <v>13.6</v>
      </c>
      <c r="H27" s="52">
        <v>14.1</v>
      </c>
      <c r="I27" s="53">
        <v>22.25</v>
      </c>
      <c r="J27" s="54">
        <v>22.25</v>
      </c>
      <c r="L27" s="43">
        <v>110</v>
      </c>
      <c r="M27" s="28">
        <f t="shared" si="0"/>
        <v>436.1458333333332</v>
      </c>
      <c r="N27" s="29">
        <f t="shared" si="6"/>
        <v>26.16874999999963</v>
      </c>
      <c r="O27" s="28">
        <f t="shared" si="1"/>
        <v>392.53125</v>
      </c>
      <c r="P27" s="28">
        <f t="shared" si="2"/>
        <v>4620</v>
      </c>
      <c r="Q27" s="29">
        <f t="shared" si="3"/>
        <v>0.95222369672501739</v>
      </c>
      <c r="R27" s="29">
        <f t="shared" si="7"/>
        <v>0.12461309523809347</v>
      </c>
      <c r="S27" s="29">
        <f t="shared" si="14"/>
        <v>8.4963474025974026E-2</v>
      </c>
      <c r="T27" s="41">
        <f t="shared" si="8"/>
        <v>1.6087516087516084E-3</v>
      </c>
      <c r="V27" s="31">
        <f t="shared" si="16"/>
        <v>4.1500000000000004</v>
      </c>
      <c r="W27" s="32">
        <f t="shared" si="16"/>
        <v>16.799999999999997</v>
      </c>
      <c r="X27" s="32">
        <f t="shared" si="10"/>
        <v>2.1000000000000014</v>
      </c>
      <c r="Y27" s="32">
        <f t="shared" si="11"/>
        <v>1.25</v>
      </c>
      <c r="Z27" s="32">
        <f t="shared" si="4"/>
        <v>13.416666666666666</v>
      </c>
      <c r="AA27" s="33">
        <f t="shared" si="12"/>
        <v>25.504385964912252</v>
      </c>
      <c r="AB27" s="34">
        <f t="shared" si="13"/>
        <v>884.76851851851825</v>
      </c>
      <c r="AC27" s="42">
        <f t="shared" si="15"/>
        <v>25.504385964912252</v>
      </c>
      <c r="AD27" s="35">
        <f t="shared" si="15"/>
        <v>884.76851851851825</v>
      </c>
    </row>
    <row r="28" spans="1:30" x14ac:dyDescent="0.3">
      <c r="A28" s="46">
        <v>42340.78802083333</v>
      </c>
      <c r="B28" s="47">
        <v>6900</v>
      </c>
      <c r="C28" s="47">
        <v>115</v>
      </c>
      <c r="D28" s="48">
        <v>17.55</v>
      </c>
      <c r="E28" s="49">
        <v>30.45</v>
      </c>
      <c r="F28" s="50">
        <v>12.6</v>
      </c>
      <c r="G28" s="51">
        <v>13.65</v>
      </c>
      <c r="H28" s="52">
        <v>14.15</v>
      </c>
      <c r="I28" s="53">
        <v>22.25</v>
      </c>
      <c r="J28" s="54">
        <v>22.3</v>
      </c>
      <c r="L28" s="43">
        <v>115</v>
      </c>
      <c r="M28" s="28">
        <f t="shared" si="0"/>
        <v>453.59166666666692</v>
      </c>
      <c r="N28" s="29">
        <f t="shared" si="6"/>
        <v>15.701250000000224</v>
      </c>
      <c r="O28" s="28">
        <f t="shared" si="1"/>
        <v>408.2325000000003</v>
      </c>
      <c r="P28" s="28">
        <f t="shared" si="2"/>
        <v>4830</v>
      </c>
      <c r="Q28" s="29">
        <f t="shared" si="3"/>
        <v>0.9485471573554225</v>
      </c>
      <c r="R28" s="29">
        <f t="shared" si="7"/>
        <v>7.4767857142858204E-2</v>
      </c>
      <c r="S28" s="29">
        <f t="shared" si="14"/>
        <v>8.4520186335403785E-2</v>
      </c>
      <c r="T28" s="41">
        <f t="shared" si="8"/>
        <v>1.6795865633074947E-3</v>
      </c>
      <c r="V28" s="31">
        <f t="shared" si="16"/>
        <v>4.2000000000000011</v>
      </c>
      <c r="W28" s="32">
        <f t="shared" si="16"/>
        <v>16.799999999999997</v>
      </c>
      <c r="X28" s="32">
        <f t="shared" si="10"/>
        <v>2.1000000000000014</v>
      </c>
      <c r="Y28" s="32">
        <f t="shared" si="11"/>
        <v>1.3000000000000007</v>
      </c>
      <c r="Z28" s="32">
        <f t="shared" si="4"/>
        <v>13.466666666666667</v>
      </c>
      <c r="AA28" s="33">
        <f t="shared" si="12"/>
        <v>29.48758865248233</v>
      </c>
      <c r="AB28" s="34">
        <f t="shared" si="13"/>
        <v>924.42592592592644</v>
      </c>
      <c r="AC28" s="42">
        <f t="shared" si="15"/>
        <v>29.48758865248233</v>
      </c>
      <c r="AD28" s="35">
        <f t="shared" si="15"/>
        <v>924.42592592592644</v>
      </c>
    </row>
    <row r="29" spans="1:30" ht="19.5" thickBot="1" x14ac:dyDescent="0.35">
      <c r="A29" s="46">
        <v>42340.791493055563</v>
      </c>
      <c r="B29" s="47">
        <v>7200</v>
      </c>
      <c r="C29" s="47">
        <v>120</v>
      </c>
      <c r="D29" s="48">
        <v>17.5</v>
      </c>
      <c r="E29" s="49">
        <v>30.35</v>
      </c>
      <c r="F29" s="50">
        <v>12.65</v>
      </c>
      <c r="G29" s="51">
        <v>13.7</v>
      </c>
      <c r="H29" s="52">
        <v>14.25</v>
      </c>
      <c r="I29" s="53">
        <v>22.25</v>
      </c>
      <c r="J29" s="54">
        <v>22.3</v>
      </c>
      <c r="L29" s="43">
        <v>120</v>
      </c>
      <c r="M29" s="28">
        <f t="shared" si="0"/>
        <v>476.85277777777787</v>
      </c>
      <c r="N29" s="29">
        <f t="shared" si="6"/>
        <v>20.934999999999924</v>
      </c>
      <c r="O29" s="28">
        <f t="shared" si="1"/>
        <v>429.16750000000019</v>
      </c>
      <c r="P29" s="28">
        <f t="shared" si="2"/>
        <v>5040</v>
      </c>
      <c r="Q29" s="29">
        <f t="shared" si="3"/>
        <v>0.94487061798582817</v>
      </c>
      <c r="R29" s="29">
        <f t="shared" si="7"/>
        <v>9.969047619047583E-2</v>
      </c>
      <c r="S29" s="29">
        <f t="shared" si="14"/>
        <v>8.5152281746031788E-2</v>
      </c>
      <c r="T29" s="41">
        <f t="shared" si="8"/>
        <v>1.7725897103329012E-3</v>
      </c>
      <c r="V29" s="31">
        <f t="shared" si="16"/>
        <v>4.1500000000000004</v>
      </c>
      <c r="W29" s="32">
        <f t="shared" si="16"/>
        <v>16.7</v>
      </c>
      <c r="X29" s="32">
        <f t="shared" si="10"/>
        <v>2.1000000000000014</v>
      </c>
      <c r="Y29" s="32">
        <f t="shared" si="11"/>
        <v>1.3666666666666671</v>
      </c>
      <c r="Z29" s="32">
        <f t="shared" si="4"/>
        <v>13.533333333333333</v>
      </c>
      <c r="AA29" s="33">
        <f t="shared" si="12"/>
        <v>34.074269005847974</v>
      </c>
      <c r="AB29" s="34">
        <f t="shared" si="13"/>
        <v>975.22839506172863</v>
      </c>
      <c r="AC29" s="42">
        <f t="shared" si="15"/>
        <v>34.074269005847974</v>
      </c>
      <c r="AD29" s="35">
        <f t="shared" si="15"/>
        <v>975.22839506172863</v>
      </c>
    </row>
    <row r="30" spans="1:30" ht="19.5" thickTop="1" x14ac:dyDescent="0.3">
      <c r="L30" s="110" t="s">
        <v>23</v>
      </c>
      <c r="M30" s="107">
        <f>AVERAGE(M6:M29)</f>
        <v>210.8038194444446</v>
      </c>
      <c r="N30" s="65">
        <f>AVERAGE(N6:N29)</f>
        <v>17.881979166666678</v>
      </c>
      <c r="O30" s="65">
        <f t="shared" ref="O30:S30" si="17">AVERAGE(O6:O29)</f>
        <v>189.72343750000019</v>
      </c>
      <c r="P30" s="65">
        <f t="shared" si="17"/>
        <v>2625</v>
      </c>
      <c r="Q30" s="65">
        <f>AVERAGE(Q6:Q29)</f>
        <v>0.66545362589663382</v>
      </c>
      <c r="R30" s="65">
        <f t="shared" si="17"/>
        <v>8.5152281746031774E-2</v>
      </c>
      <c r="S30" s="65">
        <f t="shared" si="17"/>
        <v>6.6217212879795831E-2</v>
      </c>
      <c r="T30" s="66">
        <f>AVERAGE(T6:T29)</f>
        <v>2.4586363111691076E-3</v>
      </c>
      <c r="U30" s="101" t="s">
        <v>23</v>
      </c>
      <c r="V30" s="104">
        <f>AVERAGE(V6:V29)</f>
        <v>3.9291666666666676</v>
      </c>
      <c r="W30" s="65">
        <f>AVERAGE(W6:W29)</f>
        <v>12.679166666666665</v>
      </c>
      <c r="X30" s="65">
        <f>AVERAGE(X6:X29)</f>
        <v>2.1208333333333349</v>
      </c>
      <c r="Y30" s="65">
        <f t="shared" ref="Y30:Z30" si="18">AVERAGE(Y6:Y29)</f>
        <v>0.60416666666666718</v>
      </c>
      <c r="Z30" s="65">
        <f t="shared" si="18"/>
        <v>12.770833333333334</v>
      </c>
      <c r="AA30" s="65">
        <f>AVERAGE(AA6:AA29)</f>
        <v>-19.935093638816877</v>
      </c>
      <c r="AB30" s="65">
        <f t="shared" ref="AB30:AD30" si="19">AVERAGE(AB6:AB29)</f>
        <v>379.71219135802494</v>
      </c>
      <c r="AC30" s="65">
        <f t="shared" si="19"/>
        <v>5.2385387586903116</v>
      </c>
      <c r="AD30" s="66">
        <f t="shared" si="19"/>
        <v>387.24511316872469</v>
      </c>
    </row>
    <row r="31" spans="1:30" x14ac:dyDescent="0.3">
      <c r="L31" s="111" t="s">
        <v>24</v>
      </c>
      <c r="M31" s="108">
        <f>MIN(M6:M29)</f>
        <v>5.8152777777774451</v>
      </c>
      <c r="N31" s="29">
        <f>MIN(N6:N29)</f>
        <v>0</v>
      </c>
      <c r="O31" s="29">
        <f>MIN(O6:O29)</f>
        <v>5.2337499999997021</v>
      </c>
      <c r="P31" s="29">
        <f>MIN(P6:P29)</f>
        <v>210</v>
      </c>
      <c r="Q31" s="29">
        <f>MIN(Q6:Q29)</f>
        <v>7.3530787391892973E-3</v>
      </c>
      <c r="R31" s="29">
        <f t="shared" ref="R31:T31" si="20">MIN(R6:R29)</f>
        <v>0</v>
      </c>
      <c r="S31" s="29">
        <f t="shared" si="20"/>
        <v>2.4922619047617629E-2</v>
      </c>
      <c r="T31" s="68">
        <f t="shared" si="20"/>
        <v>5.2742616033755259E-4</v>
      </c>
      <c r="U31" s="102" t="s">
        <v>24</v>
      </c>
      <c r="V31" s="105">
        <f t="shared" ref="V31:AA31" si="21">MIN(V6:V29)</f>
        <v>0.84999999999999964</v>
      </c>
      <c r="W31" s="29">
        <f t="shared" si="21"/>
        <v>0.75</v>
      </c>
      <c r="X31" s="29">
        <f t="shared" si="21"/>
        <v>1.8500000000000014</v>
      </c>
      <c r="Y31" s="29">
        <f t="shared" si="21"/>
        <v>1.6666666666665719E-2</v>
      </c>
      <c r="Z31" s="29">
        <f t="shared" si="21"/>
        <v>12.183333333333332</v>
      </c>
      <c r="AA31" s="29">
        <f t="shared" si="21"/>
        <v>-51.774613220815624</v>
      </c>
      <c r="AB31" s="29">
        <f t="shared" ref="AB31:AC31" si="22">MIN(AB6:AB29)</f>
        <v>-125.74382716049458</v>
      </c>
      <c r="AC31" s="29">
        <f t="shared" si="22"/>
        <v>0</v>
      </c>
      <c r="AD31" s="68">
        <f>MIN(AD6:AD29)</f>
        <v>0</v>
      </c>
    </row>
    <row r="32" spans="1:30" ht="19.5" thickBot="1" x14ac:dyDescent="0.35">
      <c r="L32" s="112" t="s">
        <v>25</v>
      </c>
      <c r="M32" s="109">
        <f t="shared" ref="M32:T32" si="23">MAX(M6:M29)</f>
        <v>476.85277777777787</v>
      </c>
      <c r="N32" s="70">
        <f t="shared" si="23"/>
        <v>41.869999999999848</v>
      </c>
      <c r="O32" s="70">
        <f t="shared" si="23"/>
        <v>429.16750000000019</v>
      </c>
      <c r="P32" s="70">
        <f t="shared" si="23"/>
        <v>5040</v>
      </c>
      <c r="Q32" s="70">
        <f t="shared" si="23"/>
        <v>0.95957677546420683</v>
      </c>
      <c r="R32" s="70">
        <f t="shared" si="23"/>
        <v>0.19938095238095166</v>
      </c>
      <c r="S32" s="70">
        <f t="shared" si="23"/>
        <v>8.7229166666665692E-2</v>
      </c>
      <c r="T32" s="71">
        <f t="shared" si="23"/>
        <v>2.2222222222222216E-2</v>
      </c>
      <c r="U32" s="103" t="s">
        <v>25</v>
      </c>
      <c r="V32" s="106">
        <f t="shared" ref="V32:AC32" si="24">MAX(V6:V29)</f>
        <v>4.9000000000000004</v>
      </c>
      <c r="W32" s="70">
        <f t="shared" si="24"/>
        <v>16.899999999999999</v>
      </c>
      <c r="X32" s="70">
        <f t="shared" si="24"/>
        <v>2.4000000000000021</v>
      </c>
      <c r="Y32" s="70">
        <f t="shared" si="24"/>
        <v>1.3666666666666671</v>
      </c>
      <c r="Z32" s="70">
        <f t="shared" si="24"/>
        <v>13.533333333333333</v>
      </c>
      <c r="AA32" s="70">
        <f t="shared" si="24"/>
        <v>34.074269005847974</v>
      </c>
      <c r="AB32" s="70">
        <f t="shared" si="24"/>
        <v>975.22839506172863</v>
      </c>
      <c r="AC32" s="70">
        <f t="shared" si="24"/>
        <v>34.074269005847974</v>
      </c>
      <c r="AD32" s="71">
        <f>MAX(AD6:AD29)</f>
        <v>975.22839506172863</v>
      </c>
    </row>
    <row r="33" ht="19.5" thickTop="1" x14ac:dyDescent="0.3"/>
  </sheetData>
  <mergeCells count="6">
    <mergeCell ref="V3:Z3"/>
    <mergeCell ref="A1:J1"/>
    <mergeCell ref="A2:J2"/>
    <mergeCell ref="A3:A4"/>
    <mergeCell ref="B3:C3"/>
    <mergeCell ref="D3:J3"/>
  </mergeCells>
  <printOptions horizontalCentered="1"/>
  <pageMargins left="0.75" right="0.75" top="1" bottom="1" header="0.5" footer="0.5"/>
  <pageSetup paperSize="9" fitToHeight="0" orientation="portrait" r:id="rId1"/>
  <headerFooter>
    <oddHeader>&amp;C&amp;"Times New Roman,Bold"&amp;14&amp;K000000d10l10x20v0,15V15лI600</oddHead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3"/>
  <sheetViews>
    <sheetView topLeftCell="E64" zoomScale="85" zoomScaleNormal="85" workbookViewId="0">
      <selection activeCell="K10" sqref="K10"/>
    </sheetView>
  </sheetViews>
  <sheetFormatPr defaultColWidth="11.42578125" defaultRowHeight="18.75" x14ac:dyDescent="0.3"/>
  <cols>
    <col min="1" max="1" width="27.140625" style="45" customWidth="1"/>
    <col min="2" max="2" width="8.5703125" style="45" customWidth="1"/>
    <col min="3" max="3" width="9" style="45" customWidth="1"/>
    <col min="4" max="4" width="8.28515625" style="45" customWidth="1"/>
    <col min="5" max="5" width="7.5703125" style="45" customWidth="1"/>
    <col min="6" max="6" width="7.42578125" style="45" customWidth="1"/>
    <col min="7" max="10" width="7.28515625" style="45" customWidth="1"/>
    <col min="11" max="11" width="23.28515625" style="45" customWidth="1"/>
    <col min="12" max="12" width="9.5703125" style="45" customWidth="1"/>
    <col min="13" max="13" width="13.140625" style="45" customWidth="1"/>
    <col min="14" max="14" width="12.5703125" style="45" customWidth="1"/>
    <col min="15" max="15" width="11.42578125" style="45"/>
    <col min="16" max="16" width="16.140625" style="45" customWidth="1"/>
    <col min="17" max="17" width="10.5703125" style="45" customWidth="1"/>
    <col min="18" max="18" width="9.85546875" style="45" customWidth="1"/>
    <col min="19" max="19" width="11.140625" style="45" customWidth="1"/>
    <col min="20" max="20" width="11" style="45" customWidth="1"/>
    <col min="21" max="21" width="10.5703125" style="45" customWidth="1"/>
    <col min="22" max="22" width="9.42578125" style="45" customWidth="1"/>
    <col min="23" max="24" width="11.42578125" style="45"/>
    <col min="25" max="25" width="10.28515625" style="45" customWidth="1"/>
    <col min="26" max="26" width="14.7109375" style="45" customWidth="1"/>
    <col min="27" max="27" width="12.7109375" style="45" customWidth="1"/>
    <col min="28" max="28" width="10.42578125" style="45" customWidth="1"/>
    <col min="29" max="16384" width="11.42578125" style="45"/>
  </cols>
  <sheetData>
    <row r="1" spans="1:30" ht="23.25" customHeight="1" thickBot="1" x14ac:dyDescent="0.35">
      <c r="A1" s="115" t="s">
        <v>44</v>
      </c>
      <c r="B1" s="116"/>
      <c r="C1" s="116"/>
      <c r="D1" s="116"/>
      <c r="E1" s="116"/>
      <c r="F1" s="116"/>
      <c r="G1" s="116"/>
      <c r="H1" s="116"/>
      <c r="I1" s="116"/>
      <c r="J1" s="117"/>
      <c r="L1" s="1" t="s">
        <v>30</v>
      </c>
      <c r="M1" s="2">
        <f>T30</f>
        <v>1.2375074466836522E-3</v>
      </c>
      <c r="O1" s="3" t="s">
        <v>0</v>
      </c>
      <c r="P1" s="4">
        <v>0.2</v>
      </c>
      <c r="Z1" s="3" t="s">
        <v>1</v>
      </c>
      <c r="AA1" s="4">
        <v>8</v>
      </c>
    </row>
    <row r="2" spans="1:30" ht="31.5" customHeight="1" thickBot="1" x14ac:dyDescent="0.4">
      <c r="A2" s="118" t="s">
        <v>34</v>
      </c>
      <c r="B2" s="116"/>
      <c r="C2" s="116"/>
      <c r="D2" s="116"/>
      <c r="E2" s="116"/>
      <c r="F2" s="116"/>
      <c r="G2" s="116"/>
      <c r="H2" s="116"/>
      <c r="I2" s="116"/>
      <c r="J2" s="117"/>
      <c r="L2" s="5" t="s">
        <v>2</v>
      </c>
      <c r="M2" s="6">
        <v>300</v>
      </c>
      <c r="O2" s="7" t="s">
        <v>3</v>
      </c>
      <c r="P2" s="8">
        <v>15</v>
      </c>
      <c r="Z2" s="7" t="s">
        <v>4</v>
      </c>
      <c r="AA2" s="9">
        <v>0.45</v>
      </c>
    </row>
    <row r="3" spans="1:30" ht="23.25" customHeight="1" thickBot="1" x14ac:dyDescent="0.35">
      <c r="A3" s="115" t="s">
        <v>5</v>
      </c>
      <c r="B3" s="120" t="s">
        <v>6</v>
      </c>
      <c r="C3" s="121"/>
      <c r="D3" s="122" t="s">
        <v>7</v>
      </c>
      <c r="E3" s="123"/>
      <c r="F3" s="123"/>
      <c r="G3" s="123"/>
      <c r="H3" s="123"/>
      <c r="I3" s="123"/>
      <c r="J3" s="121"/>
      <c r="V3" s="124" t="s">
        <v>8</v>
      </c>
      <c r="W3" s="125"/>
      <c r="X3" s="125"/>
      <c r="Y3" s="125"/>
      <c r="Z3" s="125"/>
    </row>
    <row r="4" spans="1:30" ht="128.25" customHeight="1" thickBot="1" x14ac:dyDescent="0.35">
      <c r="A4" s="119"/>
      <c r="B4" s="10" t="s">
        <v>9</v>
      </c>
      <c r="C4" s="10" t="s">
        <v>10</v>
      </c>
      <c r="D4" s="126" t="s">
        <v>71</v>
      </c>
      <c r="E4" s="127" t="s">
        <v>72</v>
      </c>
      <c r="F4" s="128" t="s">
        <v>73</v>
      </c>
      <c r="G4" s="129" t="s">
        <v>74</v>
      </c>
      <c r="H4" s="130" t="s">
        <v>75</v>
      </c>
      <c r="I4" s="131" t="s">
        <v>76</v>
      </c>
      <c r="J4" s="132" t="s">
        <v>77</v>
      </c>
      <c r="L4" s="11" t="s">
        <v>11</v>
      </c>
      <c r="M4" s="12" t="s">
        <v>12</v>
      </c>
      <c r="N4" s="12" t="s">
        <v>28</v>
      </c>
      <c r="O4" s="12" t="s">
        <v>29</v>
      </c>
      <c r="P4" s="12" t="s">
        <v>13</v>
      </c>
      <c r="Q4" s="12" t="s">
        <v>14</v>
      </c>
      <c r="R4" s="12" t="s">
        <v>31</v>
      </c>
      <c r="S4" s="13" t="s">
        <v>15</v>
      </c>
      <c r="T4" s="14" t="s">
        <v>32</v>
      </c>
      <c r="U4" s="15"/>
      <c r="V4" s="37" t="s">
        <v>26</v>
      </c>
      <c r="W4" s="38" t="s">
        <v>16</v>
      </c>
      <c r="X4" s="38" t="s">
        <v>17</v>
      </c>
      <c r="Y4" s="38" t="s">
        <v>18</v>
      </c>
      <c r="Z4" s="38" t="s">
        <v>27</v>
      </c>
      <c r="AA4" s="38" t="s">
        <v>19</v>
      </c>
      <c r="AB4" s="38" t="s">
        <v>20</v>
      </c>
      <c r="AC4" s="38" t="s">
        <v>21</v>
      </c>
      <c r="AD4" s="39" t="s">
        <v>22</v>
      </c>
    </row>
    <row r="5" spans="1:30" x14ac:dyDescent="0.3">
      <c r="A5" s="46">
        <v>42340.593576388892</v>
      </c>
      <c r="B5" s="47">
        <v>0</v>
      </c>
      <c r="C5" s="47">
        <v>0</v>
      </c>
      <c r="D5" s="48">
        <v>12.65</v>
      </c>
      <c r="E5" s="49">
        <v>13.2</v>
      </c>
      <c r="F5" s="50">
        <v>11.35</v>
      </c>
      <c r="G5" s="51">
        <v>11.5</v>
      </c>
      <c r="H5" s="52">
        <v>11.45</v>
      </c>
      <c r="I5" s="53">
        <v>21</v>
      </c>
      <c r="J5" s="54">
        <v>21</v>
      </c>
      <c r="L5" s="16">
        <v>0</v>
      </c>
      <c r="M5" s="17">
        <f t="shared" ref="M5:M29" si="0">4187*T5*(E5-D5)/$P$1</f>
        <v>0</v>
      </c>
      <c r="N5" s="18">
        <f>4.187*$P$2*(Z5-Z5)/$P$1</f>
        <v>0</v>
      </c>
      <c r="O5" s="17">
        <f t="shared" ref="O5:O29" si="1">4.187*$P$2*(Z5-$Z$5)/$P$1</f>
        <v>0</v>
      </c>
      <c r="P5" s="17">
        <f t="shared" ref="P5:P29" si="2">$M$2*B5/1000</f>
        <v>0</v>
      </c>
      <c r="Q5" s="18">
        <f t="shared" ref="Q5:Q29" si="3">4187*$M$1*(E5-D5)/($P$1*$M$2)</f>
        <v>4.7496567059924041E-2</v>
      </c>
      <c r="R5" s="19">
        <v>0</v>
      </c>
      <c r="S5" s="19">
        <v>0</v>
      </c>
      <c r="T5" s="20">
        <f>O5/(300*4.187*$P$2*(E5-D5))</f>
        <v>0</v>
      </c>
      <c r="U5" s="21"/>
      <c r="V5" s="22">
        <f>D5-D5</f>
        <v>0</v>
      </c>
      <c r="W5" s="23">
        <f>E5-E5</f>
        <v>0</v>
      </c>
      <c r="X5" s="23">
        <f>I5-I5</f>
        <v>0</v>
      </c>
      <c r="Y5" s="23">
        <f>Z5-Z5</f>
        <v>0</v>
      </c>
      <c r="Z5" s="23">
        <f t="shared" ref="Z5:Z29" si="4">(F5+G5+H5)/3</f>
        <v>11.433333333333332</v>
      </c>
      <c r="AA5" s="24">
        <f>($M$2*$AA$2-M5)/(D5-I5)</f>
        <v>-16.167664670658684</v>
      </c>
      <c r="AB5" s="25">
        <f>($AA$1*(D5-I5)+M5)/$AA$2</f>
        <v>-148.44444444444443</v>
      </c>
      <c r="AC5" s="40">
        <f t="shared" ref="AC5:AD20" si="5">IF(AA5&gt;0,AA5,0)</f>
        <v>0</v>
      </c>
      <c r="AD5" s="26">
        <f t="shared" si="5"/>
        <v>0</v>
      </c>
    </row>
    <row r="6" spans="1:30" x14ac:dyDescent="0.3">
      <c r="A6" s="46">
        <v>42340.597048611111</v>
      </c>
      <c r="B6" s="47">
        <v>300</v>
      </c>
      <c r="C6" s="47">
        <v>5</v>
      </c>
      <c r="D6" s="48">
        <v>13.65</v>
      </c>
      <c r="E6" s="49">
        <v>14.25</v>
      </c>
      <c r="F6" s="50">
        <v>11.35</v>
      </c>
      <c r="G6" s="51">
        <v>11.5</v>
      </c>
      <c r="H6" s="52">
        <v>11.45</v>
      </c>
      <c r="I6" s="53">
        <v>21.65</v>
      </c>
      <c r="J6" s="54">
        <v>21.65</v>
      </c>
      <c r="L6" s="27">
        <v>5</v>
      </c>
      <c r="M6" s="28">
        <f t="shared" si="0"/>
        <v>0</v>
      </c>
      <c r="N6" s="29">
        <f t="shared" ref="N6:N29" si="6">4.187*$P$2*(Z6-Z5)/$P$1</f>
        <v>0</v>
      </c>
      <c r="O6" s="28">
        <f t="shared" si="1"/>
        <v>0</v>
      </c>
      <c r="P6" s="28">
        <f t="shared" si="2"/>
        <v>90</v>
      </c>
      <c r="Q6" s="29">
        <f t="shared" si="3"/>
        <v>5.181443679264449E-2</v>
      </c>
      <c r="R6" s="29">
        <f t="shared" ref="R6:R29" si="7">1000*N6/((B6-B5)*$M$2)</f>
        <v>0</v>
      </c>
      <c r="S6" s="29">
        <f>O6/P6</f>
        <v>0</v>
      </c>
      <c r="T6" s="41">
        <f t="shared" ref="T6:T29" si="8">O6/(300*4.187*$P$2*(E6-D6))</f>
        <v>0</v>
      </c>
      <c r="U6" s="30"/>
      <c r="V6" s="31">
        <f t="shared" ref="V6:W21" si="9">V5+(D6-D5)</f>
        <v>1</v>
      </c>
      <c r="W6" s="32">
        <f t="shared" si="9"/>
        <v>1.0500000000000007</v>
      </c>
      <c r="X6" s="32">
        <f t="shared" ref="X6:X29" si="10">X5+(I6-I5)</f>
        <v>0.64999999999999858</v>
      </c>
      <c r="Y6" s="32">
        <f t="shared" ref="Y6:Y29" si="11">Y5+(Z6-Z5)</f>
        <v>0</v>
      </c>
      <c r="Z6" s="32">
        <f t="shared" si="4"/>
        <v>11.433333333333332</v>
      </c>
      <c r="AA6" s="33">
        <f t="shared" ref="AA6:AA29" si="12">($M$2*$AA$2-M6)/(D6-I6)</f>
        <v>-16.875000000000004</v>
      </c>
      <c r="AB6" s="34">
        <f t="shared" ref="AB6:AB29" si="13">($AA$1*(D6-I6)+M6)/$AA$2</f>
        <v>-142.2222222222222</v>
      </c>
      <c r="AC6" s="42">
        <f t="shared" si="5"/>
        <v>0</v>
      </c>
      <c r="AD6" s="35">
        <f t="shared" si="5"/>
        <v>0</v>
      </c>
    </row>
    <row r="7" spans="1:30" x14ac:dyDescent="0.3">
      <c r="A7" s="46">
        <v>42340.60052083333</v>
      </c>
      <c r="B7" s="47">
        <v>600</v>
      </c>
      <c r="C7" s="47">
        <v>10</v>
      </c>
      <c r="D7" s="48">
        <v>14.55</v>
      </c>
      <c r="E7" s="49">
        <v>15.3</v>
      </c>
      <c r="F7" s="50">
        <v>11.35</v>
      </c>
      <c r="G7" s="51">
        <v>11.5</v>
      </c>
      <c r="H7" s="52">
        <v>11.5</v>
      </c>
      <c r="I7" s="53">
        <v>22.3</v>
      </c>
      <c r="J7" s="54">
        <v>22.3</v>
      </c>
      <c r="L7" s="27">
        <v>10</v>
      </c>
      <c r="M7" s="28">
        <f t="shared" si="0"/>
        <v>5.815277777778685</v>
      </c>
      <c r="N7" s="29">
        <f t="shared" si="6"/>
        <v>5.2337500000008186</v>
      </c>
      <c r="O7" s="28">
        <f t="shared" si="1"/>
        <v>5.2337500000008186</v>
      </c>
      <c r="P7" s="28">
        <f t="shared" si="2"/>
        <v>180</v>
      </c>
      <c r="Q7" s="29">
        <f t="shared" si="3"/>
        <v>6.4768045990805642E-2</v>
      </c>
      <c r="R7" s="29">
        <f t="shared" si="7"/>
        <v>5.8152777777786872E-2</v>
      </c>
      <c r="S7" s="29">
        <f t="shared" ref="S7:S29" si="14">O7/P7</f>
        <v>2.9076388888893436E-2</v>
      </c>
      <c r="T7" s="41">
        <f t="shared" si="8"/>
        <v>3.7037037037042819E-4</v>
      </c>
      <c r="U7" s="30"/>
      <c r="V7" s="31">
        <f t="shared" si="9"/>
        <v>1.9000000000000004</v>
      </c>
      <c r="W7" s="32">
        <f t="shared" si="9"/>
        <v>2.1000000000000014</v>
      </c>
      <c r="X7" s="32">
        <f t="shared" si="10"/>
        <v>1.3000000000000007</v>
      </c>
      <c r="Y7" s="32">
        <f t="shared" si="11"/>
        <v>1.6666666666669272E-2</v>
      </c>
      <c r="Z7" s="32">
        <f t="shared" si="4"/>
        <v>11.450000000000001</v>
      </c>
      <c r="AA7" s="33">
        <f t="shared" si="12"/>
        <v>-16.668996415770494</v>
      </c>
      <c r="AB7" s="34">
        <f t="shared" si="13"/>
        <v>-124.85493827160292</v>
      </c>
      <c r="AC7" s="42">
        <f t="shared" si="5"/>
        <v>0</v>
      </c>
      <c r="AD7" s="35">
        <f>IF(AB7&gt;0,AB7,0)</f>
        <v>0</v>
      </c>
    </row>
    <row r="8" spans="1:30" x14ac:dyDescent="0.3">
      <c r="A8" s="46">
        <v>42340.603993055563</v>
      </c>
      <c r="B8" s="47">
        <v>900</v>
      </c>
      <c r="C8" s="47">
        <v>15</v>
      </c>
      <c r="D8" s="48">
        <v>15.35</v>
      </c>
      <c r="E8" s="49">
        <v>16.5</v>
      </c>
      <c r="F8" s="50">
        <v>11.35</v>
      </c>
      <c r="G8" s="51">
        <v>11.55</v>
      </c>
      <c r="H8" s="52">
        <v>11.5</v>
      </c>
      <c r="I8" s="53">
        <v>22.3</v>
      </c>
      <c r="J8" s="54">
        <v>22.3</v>
      </c>
      <c r="L8" s="27">
        <v>15</v>
      </c>
      <c r="M8" s="28">
        <f t="shared" si="0"/>
        <v>11.630555555556132</v>
      </c>
      <c r="N8" s="29">
        <f t="shared" si="6"/>
        <v>5.2337499999997021</v>
      </c>
      <c r="O8" s="28">
        <f t="shared" si="1"/>
        <v>10.467500000000522</v>
      </c>
      <c r="P8" s="28">
        <f t="shared" si="2"/>
        <v>270</v>
      </c>
      <c r="Q8" s="29">
        <f t="shared" si="3"/>
        <v>9.9311003852568677E-2</v>
      </c>
      <c r="R8" s="29">
        <f t="shared" si="7"/>
        <v>5.8152777777774466E-2</v>
      </c>
      <c r="S8" s="29">
        <f t="shared" si="14"/>
        <v>3.8768518518520451E-2</v>
      </c>
      <c r="T8" s="41">
        <f t="shared" si="8"/>
        <v>4.8309178743963737E-4</v>
      </c>
      <c r="U8" s="30"/>
      <c r="V8" s="31">
        <f t="shared" si="9"/>
        <v>2.6999999999999993</v>
      </c>
      <c r="W8" s="32">
        <f t="shared" si="9"/>
        <v>3.3000000000000007</v>
      </c>
      <c r="X8" s="32">
        <f t="shared" si="10"/>
        <v>1.3000000000000007</v>
      </c>
      <c r="Y8" s="32">
        <f t="shared" si="11"/>
        <v>3.3333333333334991E-2</v>
      </c>
      <c r="Z8" s="32">
        <f t="shared" si="4"/>
        <v>11.466666666666667</v>
      </c>
      <c r="AA8" s="33">
        <f t="shared" si="12"/>
        <v>-17.750999200639402</v>
      </c>
      <c r="AB8" s="34">
        <f t="shared" si="13"/>
        <v>-97.709876543208622</v>
      </c>
      <c r="AC8" s="42">
        <f t="shared" si="5"/>
        <v>0</v>
      </c>
      <c r="AD8" s="35">
        <f t="shared" si="5"/>
        <v>0</v>
      </c>
    </row>
    <row r="9" spans="1:30" x14ac:dyDescent="0.3">
      <c r="A9" s="46">
        <v>42340.607465277782</v>
      </c>
      <c r="B9" s="47">
        <v>1200</v>
      </c>
      <c r="C9" s="47">
        <v>20</v>
      </c>
      <c r="D9" s="48">
        <v>16.100000000000001</v>
      </c>
      <c r="E9" s="49">
        <v>18.55</v>
      </c>
      <c r="F9" s="50">
        <v>11.35</v>
      </c>
      <c r="G9" s="51">
        <v>11.55</v>
      </c>
      <c r="H9" s="52">
        <v>11.55</v>
      </c>
      <c r="I9" s="53">
        <v>23</v>
      </c>
      <c r="J9" s="54">
        <v>22.7</v>
      </c>
      <c r="L9" s="27">
        <v>20</v>
      </c>
      <c r="M9" s="28">
        <f t="shared" si="0"/>
        <v>17.4458333333342</v>
      </c>
      <c r="N9" s="29">
        <f t="shared" si="6"/>
        <v>5.2337500000002608</v>
      </c>
      <c r="O9" s="28">
        <f t="shared" si="1"/>
        <v>15.701250000000783</v>
      </c>
      <c r="P9" s="28">
        <f t="shared" si="2"/>
        <v>360</v>
      </c>
      <c r="Q9" s="29">
        <f t="shared" si="3"/>
        <v>0.21157561690329837</v>
      </c>
      <c r="R9" s="29">
        <f t="shared" si="7"/>
        <v>5.8152777777780676E-2</v>
      </c>
      <c r="S9" s="29">
        <f t="shared" si="14"/>
        <v>4.361458333333551E-2</v>
      </c>
      <c r="T9" s="41">
        <f t="shared" si="8"/>
        <v>3.4013605442178571E-4</v>
      </c>
      <c r="U9" s="30"/>
      <c r="V9" s="31">
        <f t="shared" si="9"/>
        <v>3.4500000000000011</v>
      </c>
      <c r="W9" s="32">
        <f t="shared" si="9"/>
        <v>5.3500000000000014</v>
      </c>
      <c r="X9" s="32">
        <f t="shared" si="10"/>
        <v>2</v>
      </c>
      <c r="Y9" s="32">
        <f t="shared" si="11"/>
        <v>5.0000000000002487E-2</v>
      </c>
      <c r="Z9" s="32">
        <f t="shared" si="4"/>
        <v>11.483333333333334</v>
      </c>
      <c r="AA9" s="33">
        <f t="shared" si="12"/>
        <v>-17.036835748792146</v>
      </c>
      <c r="AB9" s="34">
        <f t="shared" si="13"/>
        <v>-83.898148148146191</v>
      </c>
      <c r="AC9" s="42">
        <f t="shared" si="5"/>
        <v>0</v>
      </c>
      <c r="AD9" s="35">
        <f t="shared" si="5"/>
        <v>0</v>
      </c>
    </row>
    <row r="10" spans="1:30" x14ac:dyDescent="0.3">
      <c r="A10" s="46">
        <v>42340.610937500001</v>
      </c>
      <c r="B10" s="47">
        <v>1500</v>
      </c>
      <c r="C10" s="47">
        <v>25</v>
      </c>
      <c r="D10" s="48">
        <v>16.649999999999999</v>
      </c>
      <c r="E10" s="49">
        <v>20.5</v>
      </c>
      <c r="F10" s="50">
        <v>11.4</v>
      </c>
      <c r="G10" s="51">
        <v>11.55</v>
      </c>
      <c r="H10" s="52">
        <v>11.55</v>
      </c>
      <c r="I10" s="53">
        <v>23.2</v>
      </c>
      <c r="J10" s="54">
        <v>23.25</v>
      </c>
      <c r="L10" s="27">
        <v>25</v>
      </c>
      <c r="M10" s="28">
        <f t="shared" si="0"/>
        <v>23.261111111111646</v>
      </c>
      <c r="N10" s="29">
        <f t="shared" si="6"/>
        <v>5.2337499999997021</v>
      </c>
      <c r="O10" s="28">
        <f t="shared" si="1"/>
        <v>20.935000000000485</v>
      </c>
      <c r="P10" s="28">
        <f t="shared" si="2"/>
        <v>450</v>
      </c>
      <c r="Q10" s="29">
        <f t="shared" si="3"/>
        <v>0.33247596941946905</v>
      </c>
      <c r="R10" s="29">
        <f t="shared" si="7"/>
        <v>5.8152777777774466E-2</v>
      </c>
      <c r="S10" s="29">
        <f t="shared" si="14"/>
        <v>4.6522222222223304E-2</v>
      </c>
      <c r="T10" s="41">
        <f t="shared" si="8"/>
        <v>2.8860028860029516E-4</v>
      </c>
      <c r="U10" s="30"/>
      <c r="V10" s="31">
        <f t="shared" si="9"/>
        <v>3.9999999999999982</v>
      </c>
      <c r="W10" s="32">
        <f t="shared" si="9"/>
        <v>7.3000000000000007</v>
      </c>
      <c r="X10" s="32">
        <f t="shared" si="10"/>
        <v>2.1999999999999993</v>
      </c>
      <c r="Y10" s="32">
        <f t="shared" si="11"/>
        <v>6.6666666666668206E-2</v>
      </c>
      <c r="Z10" s="32">
        <f t="shared" si="4"/>
        <v>11.5</v>
      </c>
      <c r="AA10" s="33">
        <f t="shared" si="12"/>
        <v>-17.059372349448601</v>
      </c>
      <c r="AB10" s="34">
        <f t="shared" si="13"/>
        <v>-64.753086419751909</v>
      </c>
      <c r="AC10" s="42">
        <f t="shared" si="5"/>
        <v>0</v>
      </c>
      <c r="AD10" s="35">
        <f t="shared" si="5"/>
        <v>0</v>
      </c>
    </row>
    <row r="11" spans="1:30" x14ac:dyDescent="0.3">
      <c r="A11" s="46">
        <v>42340.61440972222</v>
      </c>
      <c r="B11" s="47">
        <v>1800</v>
      </c>
      <c r="C11" s="47">
        <v>30</v>
      </c>
      <c r="D11" s="48">
        <v>17.3</v>
      </c>
      <c r="E11" s="49">
        <v>22.25</v>
      </c>
      <c r="F11" s="50">
        <v>11.4</v>
      </c>
      <c r="G11" s="51">
        <v>11.6</v>
      </c>
      <c r="H11" s="52">
        <v>11.6</v>
      </c>
      <c r="I11" s="53">
        <v>23.35</v>
      </c>
      <c r="J11" s="54">
        <v>23.35</v>
      </c>
      <c r="L11" s="27">
        <v>30</v>
      </c>
      <c r="M11" s="28">
        <f t="shared" si="0"/>
        <v>34.891666666667156</v>
      </c>
      <c r="N11" s="29">
        <f t="shared" si="6"/>
        <v>10.467499999999962</v>
      </c>
      <c r="O11" s="28">
        <f t="shared" si="1"/>
        <v>31.402500000000447</v>
      </c>
      <c r="P11" s="28">
        <f t="shared" si="2"/>
        <v>540</v>
      </c>
      <c r="Q11" s="29">
        <f t="shared" si="3"/>
        <v>0.42746910353931716</v>
      </c>
      <c r="R11" s="29">
        <f t="shared" si="7"/>
        <v>0.11630555555555513</v>
      </c>
      <c r="S11" s="29">
        <f t="shared" si="14"/>
        <v>5.8152777777778608E-2</v>
      </c>
      <c r="T11" s="41">
        <f t="shared" si="8"/>
        <v>3.3670033670034149E-4</v>
      </c>
      <c r="U11" s="30"/>
      <c r="V11" s="31">
        <f t="shared" si="9"/>
        <v>4.6500000000000004</v>
      </c>
      <c r="W11" s="32">
        <f t="shared" si="9"/>
        <v>9.0500000000000007</v>
      </c>
      <c r="X11" s="32">
        <f t="shared" si="10"/>
        <v>2.3500000000000014</v>
      </c>
      <c r="Y11" s="32">
        <f t="shared" si="11"/>
        <v>0.10000000000000142</v>
      </c>
      <c r="Z11" s="32">
        <f t="shared" si="4"/>
        <v>11.533333333333333</v>
      </c>
      <c r="AA11" s="33">
        <f t="shared" si="12"/>
        <v>-16.54683195592278</v>
      </c>
      <c r="AB11" s="34">
        <f t="shared" si="13"/>
        <v>-30.018518518517443</v>
      </c>
      <c r="AC11" s="42">
        <f t="shared" si="5"/>
        <v>0</v>
      </c>
      <c r="AD11" s="35">
        <f t="shared" si="5"/>
        <v>0</v>
      </c>
    </row>
    <row r="12" spans="1:30" x14ac:dyDescent="0.3">
      <c r="A12" s="46">
        <v>42340.617881944447</v>
      </c>
      <c r="B12" s="47">
        <v>2100</v>
      </c>
      <c r="C12" s="47">
        <v>35</v>
      </c>
      <c r="D12" s="48">
        <v>17.75</v>
      </c>
      <c r="E12" s="49">
        <v>23.55</v>
      </c>
      <c r="F12" s="50">
        <v>11.4</v>
      </c>
      <c r="G12" s="51">
        <v>11.65</v>
      </c>
      <c r="H12" s="52">
        <v>11.65</v>
      </c>
      <c r="I12" s="53">
        <v>23.55</v>
      </c>
      <c r="J12" s="54">
        <v>23.6</v>
      </c>
      <c r="L12" s="27">
        <v>35</v>
      </c>
      <c r="M12" s="28">
        <f t="shared" si="0"/>
        <v>46.522222222223292</v>
      </c>
      <c r="N12" s="29">
        <f t="shared" si="6"/>
        <v>10.467500000000522</v>
      </c>
      <c r="O12" s="28">
        <f t="shared" si="1"/>
        <v>41.870000000000971</v>
      </c>
      <c r="P12" s="28">
        <f t="shared" si="2"/>
        <v>630</v>
      </c>
      <c r="Q12" s="29">
        <f t="shared" si="3"/>
        <v>0.5008728889955637</v>
      </c>
      <c r="R12" s="29">
        <f t="shared" si="7"/>
        <v>0.11630555555556135</v>
      </c>
      <c r="S12" s="29">
        <f t="shared" si="14"/>
        <v>6.6460317460318996E-2</v>
      </c>
      <c r="T12" s="41">
        <f t="shared" si="8"/>
        <v>3.8314176245211602E-4</v>
      </c>
      <c r="U12" s="30"/>
      <c r="V12" s="31">
        <f t="shared" si="9"/>
        <v>5.0999999999999996</v>
      </c>
      <c r="W12" s="32">
        <f t="shared" si="9"/>
        <v>10.350000000000001</v>
      </c>
      <c r="X12" s="32">
        <f t="shared" si="10"/>
        <v>2.5500000000000007</v>
      </c>
      <c r="Y12" s="32">
        <f t="shared" si="11"/>
        <v>0.13333333333333641</v>
      </c>
      <c r="Z12" s="32">
        <f t="shared" si="4"/>
        <v>11.566666666666668</v>
      </c>
      <c r="AA12" s="33">
        <f t="shared" si="12"/>
        <v>-15.254789272030465</v>
      </c>
      <c r="AB12" s="34">
        <f t="shared" si="13"/>
        <v>0.27160493827396848</v>
      </c>
      <c r="AC12" s="42">
        <f t="shared" si="5"/>
        <v>0</v>
      </c>
      <c r="AD12" s="35">
        <f t="shared" si="5"/>
        <v>0.27160493827396848</v>
      </c>
    </row>
    <row r="13" spans="1:30" x14ac:dyDescent="0.3">
      <c r="A13" s="46">
        <v>42340.621354166673</v>
      </c>
      <c r="B13" s="47">
        <v>2400</v>
      </c>
      <c r="C13" s="47">
        <v>40</v>
      </c>
      <c r="D13" s="48">
        <v>18.350000000000001</v>
      </c>
      <c r="E13" s="49">
        <v>24.6</v>
      </c>
      <c r="F13" s="50">
        <v>11.45</v>
      </c>
      <c r="G13" s="51">
        <v>11.65</v>
      </c>
      <c r="H13" s="52">
        <v>11.7</v>
      </c>
      <c r="I13" s="53">
        <v>23.75</v>
      </c>
      <c r="J13" s="54">
        <v>23.7</v>
      </c>
      <c r="L13" s="27">
        <v>40</v>
      </c>
      <c r="M13" s="28">
        <f t="shared" si="0"/>
        <v>58.152777777778176</v>
      </c>
      <c r="N13" s="29">
        <f t="shared" si="6"/>
        <v>10.467499999999404</v>
      </c>
      <c r="O13" s="28">
        <f t="shared" si="1"/>
        <v>52.337500000000375</v>
      </c>
      <c r="P13" s="28">
        <f t="shared" si="2"/>
        <v>720</v>
      </c>
      <c r="Q13" s="29">
        <f t="shared" si="3"/>
        <v>0.5397337165900471</v>
      </c>
      <c r="R13" s="29">
        <f t="shared" si="7"/>
        <v>0.11630555555554893</v>
      </c>
      <c r="S13" s="29">
        <f t="shared" si="14"/>
        <v>7.2690972222222747E-2</v>
      </c>
      <c r="T13" s="41">
        <f t="shared" si="8"/>
        <v>4.444444444444475E-4</v>
      </c>
      <c r="U13" s="30"/>
      <c r="V13" s="31">
        <f t="shared" si="9"/>
        <v>5.7000000000000011</v>
      </c>
      <c r="W13" s="32">
        <f t="shared" si="9"/>
        <v>11.400000000000002</v>
      </c>
      <c r="X13" s="32">
        <f t="shared" si="10"/>
        <v>2.75</v>
      </c>
      <c r="Y13" s="32">
        <f t="shared" si="11"/>
        <v>0.16666666666666785</v>
      </c>
      <c r="Z13" s="32">
        <f t="shared" si="4"/>
        <v>11.6</v>
      </c>
      <c r="AA13" s="33">
        <f t="shared" si="12"/>
        <v>-14.230967078189231</v>
      </c>
      <c r="AB13" s="34">
        <f t="shared" si="13"/>
        <v>33.228395061729309</v>
      </c>
      <c r="AC13" s="42">
        <f t="shared" si="5"/>
        <v>0</v>
      </c>
      <c r="AD13" s="35">
        <f t="shared" si="5"/>
        <v>33.228395061729309</v>
      </c>
    </row>
    <row r="14" spans="1:30" x14ac:dyDescent="0.3">
      <c r="A14" s="46">
        <v>42340.624826388892</v>
      </c>
      <c r="B14" s="47">
        <v>2700</v>
      </c>
      <c r="C14" s="47">
        <v>45</v>
      </c>
      <c r="D14" s="48">
        <v>18.649999999999999</v>
      </c>
      <c r="E14" s="49">
        <v>25.3</v>
      </c>
      <c r="F14" s="50">
        <v>11.45</v>
      </c>
      <c r="G14" s="51">
        <v>11.7</v>
      </c>
      <c r="H14" s="52">
        <v>11.75</v>
      </c>
      <c r="I14" s="53">
        <v>24.05</v>
      </c>
      <c r="J14" s="54">
        <v>24.05</v>
      </c>
      <c r="L14" s="27">
        <v>45</v>
      </c>
      <c r="M14" s="28">
        <f t="shared" si="0"/>
        <v>69.783333333333672</v>
      </c>
      <c r="N14" s="29">
        <f t="shared" si="6"/>
        <v>10.467499999999962</v>
      </c>
      <c r="O14" s="28">
        <f t="shared" si="1"/>
        <v>62.805000000000334</v>
      </c>
      <c r="P14" s="28">
        <f t="shared" si="2"/>
        <v>810</v>
      </c>
      <c r="Q14" s="29">
        <f t="shared" si="3"/>
        <v>0.5742766744518103</v>
      </c>
      <c r="R14" s="29">
        <f t="shared" si="7"/>
        <v>0.11630555555555513</v>
      </c>
      <c r="S14" s="29">
        <f t="shared" si="14"/>
        <v>7.7537037037037446E-2</v>
      </c>
      <c r="T14" s="41">
        <f t="shared" si="8"/>
        <v>5.0125313283208258E-4</v>
      </c>
      <c r="U14" s="30"/>
      <c r="V14" s="31">
        <f t="shared" si="9"/>
        <v>5.9999999999999982</v>
      </c>
      <c r="W14" s="32">
        <f t="shared" si="9"/>
        <v>12.100000000000001</v>
      </c>
      <c r="X14" s="32">
        <f t="shared" si="10"/>
        <v>3.0500000000000007</v>
      </c>
      <c r="Y14" s="32">
        <f t="shared" si="11"/>
        <v>0.20000000000000107</v>
      </c>
      <c r="Z14" s="32">
        <f t="shared" si="4"/>
        <v>11.633333333333333</v>
      </c>
      <c r="AA14" s="33">
        <f t="shared" si="12"/>
        <v>-12.077160493827092</v>
      </c>
      <c r="AB14" s="34">
        <f t="shared" si="13"/>
        <v>59.074074074074787</v>
      </c>
      <c r="AC14" s="42">
        <f t="shared" si="5"/>
        <v>0</v>
      </c>
      <c r="AD14" s="35">
        <f t="shared" si="5"/>
        <v>59.074074074074787</v>
      </c>
    </row>
    <row r="15" spans="1:30" x14ac:dyDescent="0.3">
      <c r="A15" s="46">
        <v>42340.628298611111</v>
      </c>
      <c r="B15" s="47">
        <v>3000</v>
      </c>
      <c r="C15" s="47">
        <v>50</v>
      </c>
      <c r="D15" s="48">
        <v>19.149999999999999</v>
      </c>
      <c r="E15" s="49">
        <v>25.7</v>
      </c>
      <c r="F15" s="50">
        <v>11.5</v>
      </c>
      <c r="G15" s="51">
        <v>11.75</v>
      </c>
      <c r="H15" s="52">
        <v>12</v>
      </c>
      <c r="I15" s="53">
        <v>24.45</v>
      </c>
      <c r="J15" s="54">
        <v>24.25</v>
      </c>
      <c r="L15" s="27">
        <v>50</v>
      </c>
      <c r="M15" s="28">
        <f t="shared" si="0"/>
        <v>110.4902777777783</v>
      </c>
      <c r="N15" s="29">
        <f t="shared" si="6"/>
        <v>36.636250000000153</v>
      </c>
      <c r="O15" s="28">
        <f t="shared" si="1"/>
        <v>99.441250000000494</v>
      </c>
      <c r="P15" s="28">
        <f t="shared" si="2"/>
        <v>900</v>
      </c>
      <c r="Q15" s="29">
        <f t="shared" si="3"/>
        <v>0.56564093498636936</v>
      </c>
      <c r="R15" s="29">
        <f t="shared" si="7"/>
        <v>0.40706944444444615</v>
      </c>
      <c r="S15" s="29">
        <f t="shared" si="14"/>
        <v>0.11049027777777833</v>
      </c>
      <c r="T15" s="41">
        <f t="shared" si="8"/>
        <v>8.0576759966073316E-4</v>
      </c>
      <c r="U15" s="30"/>
      <c r="V15" s="31">
        <f t="shared" si="9"/>
        <v>6.4999999999999982</v>
      </c>
      <c r="W15" s="32">
        <f t="shared" si="9"/>
        <v>12.5</v>
      </c>
      <c r="X15" s="32">
        <f t="shared" si="10"/>
        <v>3.4499999999999993</v>
      </c>
      <c r="Y15" s="32">
        <f t="shared" si="11"/>
        <v>0.31666666666666821</v>
      </c>
      <c r="Z15" s="32">
        <f t="shared" si="4"/>
        <v>11.75</v>
      </c>
      <c r="AA15" s="33">
        <f t="shared" si="12"/>
        <v>-4.6244758909852255</v>
      </c>
      <c r="AB15" s="34">
        <f t="shared" si="13"/>
        <v>151.31172839506289</v>
      </c>
      <c r="AC15" s="42">
        <f t="shared" si="5"/>
        <v>0</v>
      </c>
      <c r="AD15" s="35">
        <f t="shared" si="5"/>
        <v>151.31172839506289</v>
      </c>
    </row>
    <row r="16" spans="1:30" x14ac:dyDescent="0.3">
      <c r="A16" s="46">
        <v>42340.63177083333</v>
      </c>
      <c r="B16" s="47">
        <v>3300</v>
      </c>
      <c r="C16" s="47">
        <v>55</v>
      </c>
      <c r="D16" s="48">
        <v>19.45</v>
      </c>
      <c r="E16" s="49">
        <v>26.15</v>
      </c>
      <c r="F16" s="50">
        <v>11.5</v>
      </c>
      <c r="G16" s="51">
        <v>12</v>
      </c>
      <c r="H16" s="52">
        <v>12.05</v>
      </c>
      <c r="I16" s="53">
        <v>24.65</v>
      </c>
      <c r="J16" s="54">
        <v>24.5</v>
      </c>
      <c r="L16" s="27">
        <v>55</v>
      </c>
      <c r="M16" s="28">
        <f t="shared" si="0"/>
        <v>145.38194444444483</v>
      </c>
      <c r="N16" s="29">
        <f t="shared" si="6"/>
        <v>31.402499999999893</v>
      </c>
      <c r="O16" s="28">
        <f t="shared" si="1"/>
        <v>130.84375000000037</v>
      </c>
      <c r="P16" s="28">
        <f t="shared" si="2"/>
        <v>990</v>
      </c>
      <c r="Q16" s="29">
        <f t="shared" si="3"/>
        <v>0.57859454418453038</v>
      </c>
      <c r="R16" s="29">
        <f t="shared" si="7"/>
        <v>0.34891666666666549</v>
      </c>
      <c r="S16" s="29">
        <f t="shared" si="14"/>
        <v>0.13216540404040442</v>
      </c>
      <c r="T16" s="41">
        <f t="shared" si="8"/>
        <v>1.0364842454394722E-3</v>
      </c>
      <c r="U16" s="30"/>
      <c r="V16" s="31">
        <f t="shared" si="9"/>
        <v>6.7999999999999989</v>
      </c>
      <c r="W16" s="32">
        <f t="shared" si="9"/>
        <v>12.95</v>
      </c>
      <c r="X16" s="32">
        <f t="shared" si="10"/>
        <v>3.6499999999999986</v>
      </c>
      <c r="Y16" s="32">
        <f t="shared" si="11"/>
        <v>0.41666666666666785</v>
      </c>
      <c r="Z16" s="32">
        <f t="shared" si="4"/>
        <v>11.85</v>
      </c>
      <c r="AA16" s="33">
        <f t="shared" si="12"/>
        <v>1.9965277777778516</v>
      </c>
      <c r="AB16" s="34">
        <f t="shared" si="13"/>
        <v>230.62654320987741</v>
      </c>
      <c r="AC16" s="42">
        <f t="shared" si="5"/>
        <v>1.9965277777778516</v>
      </c>
      <c r="AD16" s="35">
        <f t="shared" si="5"/>
        <v>230.62654320987741</v>
      </c>
    </row>
    <row r="17" spans="1:30" x14ac:dyDescent="0.3">
      <c r="A17" s="46">
        <v>42340.635243055563</v>
      </c>
      <c r="B17" s="47">
        <v>3600</v>
      </c>
      <c r="C17" s="47">
        <v>60</v>
      </c>
      <c r="D17" s="48">
        <v>19.649999999999999</v>
      </c>
      <c r="E17" s="49">
        <v>26.4</v>
      </c>
      <c r="F17" s="50">
        <v>11.55</v>
      </c>
      <c r="G17" s="51">
        <v>12.05</v>
      </c>
      <c r="H17" s="52">
        <v>12.1</v>
      </c>
      <c r="I17" s="53">
        <v>24.6</v>
      </c>
      <c r="J17" s="54">
        <v>24.55</v>
      </c>
      <c r="L17" s="27">
        <v>60</v>
      </c>
      <c r="M17" s="28">
        <f t="shared" si="0"/>
        <v>162.82777777777841</v>
      </c>
      <c r="N17" s="29">
        <f t="shared" si="6"/>
        <v>15.701250000000224</v>
      </c>
      <c r="O17" s="28">
        <f t="shared" si="1"/>
        <v>146.54500000000061</v>
      </c>
      <c r="P17" s="28">
        <f t="shared" si="2"/>
        <v>1080</v>
      </c>
      <c r="Q17" s="29">
        <f t="shared" si="3"/>
        <v>0.58291241391725079</v>
      </c>
      <c r="R17" s="29">
        <f t="shared" si="7"/>
        <v>0.17445833333333582</v>
      </c>
      <c r="S17" s="29">
        <f t="shared" si="14"/>
        <v>0.13568981481481537</v>
      </c>
      <c r="T17" s="41">
        <f t="shared" si="8"/>
        <v>1.1522633744856013E-3</v>
      </c>
      <c r="U17" s="30"/>
      <c r="V17" s="31">
        <f t="shared" si="9"/>
        <v>6.9999999999999982</v>
      </c>
      <c r="W17" s="32">
        <f t="shared" si="9"/>
        <v>13.2</v>
      </c>
      <c r="X17" s="32">
        <f t="shared" si="10"/>
        <v>3.6000000000000014</v>
      </c>
      <c r="Y17" s="32">
        <f t="shared" si="11"/>
        <v>0.46666666666666856</v>
      </c>
      <c r="Z17" s="32">
        <f t="shared" si="4"/>
        <v>11.9</v>
      </c>
      <c r="AA17" s="33">
        <f t="shared" si="12"/>
        <v>5.6217732884400791</v>
      </c>
      <c r="AB17" s="34">
        <f t="shared" si="13"/>
        <v>273.83950617284086</v>
      </c>
      <c r="AC17" s="42">
        <f>IF(AA17&gt;0,AA17,0)</f>
        <v>5.6217732884400791</v>
      </c>
      <c r="AD17" s="35">
        <f t="shared" si="5"/>
        <v>273.83950617284086</v>
      </c>
    </row>
    <row r="18" spans="1:30" x14ac:dyDescent="0.3">
      <c r="A18" s="46">
        <v>42340.638715277782</v>
      </c>
      <c r="B18" s="47">
        <v>3900</v>
      </c>
      <c r="C18" s="47">
        <v>65</v>
      </c>
      <c r="D18" s="48">
        <v>20.100000000000001</v>
      </c>
      <c r="E18" s="49">
        <v>26.6</v>
      </c>
      <c r="F18" s="50">
        <v>11.55</v>
      </c>
      <c r="G18" s="51">
        <v>12.05</v>
      </c>
      <c r="H18" s="52">
        <v>12.15</v>
      </c>
      <c r="I18" s="53">
        <v>24.7</v>
      </c>
      <c r="J18" s="54">
        <v>24.65</v>
      </c>
      <c r="L18" s="27">
        <v>65</v>
      </c>
      <c r="M18" s="28">
        <f t="shared" si="0"/>
        <v>168.64305555555583</v>
      </c>
      <c r="N18" s="29">
        <f t="shared" si="6"/>
        <v>5.2337499999997021</v>
      </c>
      <c r="O18" s="28">
        <f t="shared" si="1"/>
        <v>151.77875000000031</v>
      </c>
      <c r="P18" s="28">
        <f t="shared" si="2"/>
        <v>1170</v>
      </c>
      <c r="Q18" s="29">
        <f t="shared" si="3"/>
        <v>0.56132306525364895</v>
      </c>
      <c r="R18" s="29">
        <f t="shared" si="7"/>
        <v>5.8152777777774466E-2</v>
      </c>
      <c r="S18" s="29">
        <f t="shared" si="14"/>
        <v>0.12972542735042761</v>
      </c>
      <c r="T18" s="41">
        <f t="shared" si="8"/>
        <v>1.2393162393162416E-3</v>
      </c>
      <c r="U18" s="30"/>
      <c r="V18" s="31">
        <f t="shared" si="9"/>
        <v>7.4500000000000011</v>
      </c>
      <c r="W18" s="32">
        <f t="shared" si="9"/>
        <v>13.400000000000002</v>
      </c>
      <c r="X18" s="32">
        <f t="shared" si="10"/>
        <v>3.6999999999999993</v>
      </c>
      <c r="Y18" s="32">
        <f t="shared" si="11"/>
        <v>0.48333333333333428</v>
      </c>
      <c r="Z18" s="32">
        <f t="shared" si="4"/>
        <v>11.916666666666666</v>
      </c>
      <c r="AA18" s="33">
        <f t="shared" si="12"/>
        <v>7.3137077294686623</v>
      </c>
      <c r="AB18" s="34">
        <f t="shared" si="13"/>
        <v>292.98456790123521</v>
      </c>
      <c r="AC18" s="42">
        <f t="shared" ref="AC18:AD29" si="15">IF(AA18&gt;0,AA18,0)</f>
        <v>7.3137077294686623</v>
      </c>
      <c r="AD18" s="35">
        <f t="shared" si="5"/>
        <v>292.98456790123521</v>
      </c>
    </row>
    <row r="19" spans="1:30" x14ac:dyDescent="0.3">
      <c r="A19" s="46">
        <v>42340.642187500001</v>
      </c>
      <c r="B19" s="47">
        <v>4200</v>
      </c>
      <c r="C19" s="47">
        <v>70</v>
      </c>
      <c r="D19" s="48">
        <v>20.350000000000001</v>
      </c>
      <c r="E19" s="49">
        <v>27</v>
      </c>
      <c r="F19" s="50">
        <v>11.6</v>
      </c>
      <c r="G19" s="51">
        <v>12.15</v>
      </c>
      <c r="H19" s="52">
        <v>12.25</v>
      </c>
      <c r="I19" s="53">
        <v>24.6</v>
      </c>
      <c r="J19" s="54">
        <v>24.7</v>
      </c>
      <c r="L19" s="27">
        <v>70</v>
      </c>
      <c r="M19" s="28">
        <f t="shared" si="0"/>
        <v>197.71944444444495</v>
      </c>
      <c r="N19" s="29">
        <f t="shared" si="6"/>
        <v>26.168750000000188</v>
      </c>
      <c r="O19" s="28">
        <f t="shared" si="1"/>
        <v>177.9475000000005</v>
      </c>
      <c r="P19" s="28">
        <f t="shared" si="2"/>
        <v>1260</v>
      </c>
      <c r="Q19" s="29">
        <f t="shared" si="3"/>
        <v>0.57427667445180985</v>
      </c>
      <c r="R19" s="29">
        <f t="shared" si="7"/>
        <v>0.29076388888889099</v>
      </c>
      <c r="S19" s="29">
        <f t="shared" si="14"/>
        <v>0.14122817460317499</v>
      </c>
      <c r="T19" s="41">
        <f t="shared" si="8"/>
        <v>1.420217209690898E-3</v>
      </c>
      <c r="U19" s="30"/>
      <c r="V19" s="31">
        <f t="shared" si="9"/>
        <v>7.7000000000000011</v>
      </c>
      <c r="W19" s="32">
        <f t="shared" si="9"/>
        <v>13.8</v>
      </c>
      <c r="X19" s="32">
        <f t="shared" si="10"/>
        <v>3.6000000000000014</v>
      </c>
      <c r="Y19" s="32">
        <f t="shared" si="11"/>
        <v>0.56666666666666821</v>
      </c>
      <c r="Z19" s="32">
        <f t="shared" si="4"/>
        <v>12</v>
      </c>
      <c r="AA19" s="33">
        <f t="shared" si="12"/>
        <v>14.757516339869399</v>
      </c>
      <c r="AB19" s="34">
        <f t="shared" si="13"/>
        <v>363.8209876543221</v>
      </c>
      <c r="AC19" s="42">
        <f t="shared" si="15"/>
        <v>14.757516339869399</v>
      </c>
      <c r="AD19" s="35">
        <f t="shared" si="5"/>
        <v>363.8209876543221</v>
      </c>
    </row>
    <row r="20" spans="1:30" x14ac:dyDescent="0.3">
      <c r="A20" s="46">
        <v>42340.64565972222</v>
      </c>
      <c r="B20" s="47">
        <v>4500</v>
      </c>
      <c r="C20" s="47">
        <v>75</v>
      </c>
      <c r="D20" s="48">
        <v>20.55</v>
      </c>
      <c r="E20" s="49">
        <v>27.25</v>
      </c>
      <c r="F20" s="50">
        <v>11.6</v>
      </c>
      <c r="G20" s="51">
        <v>12.15</v>
      </c>
      <c r="H20" s="52">
        <v>12.3</v>
      </c>
      <c r="I20" s="53">
        <v>25.05</v>
      </c>
      <c r="J20" s="54">
        <v>24.75</v>
      </c>
      <c r="L20" s="27">
        <v>75</v>
      </c>
      <c r="M20" s="28">
        <f t="shared" si="0"/>
        <v>203.53472222222237</v>
      </c>
      <c r="N20" s="29">
        <f t="shared" si="6"/>
        <v>5.2337499999997021</v>
      </c>
      <c r="O20" s="28">
        <f t="shared" si="1"/>
        <v>183.18125000000018</v>
      </c>
      <c r="P20" s="28">
        <f t="shared" si="2"/>
        <v>1350</v>
      </c>
      <c r="Q20" s="29">
        <f t="shared" si="3"/>
        <v>0.57859454418453038</v>
      </c>
      <c r="R20" s="29">
        <f t="shared" si="7"/>
        <v>5.8152777777774466E-2</v>
      </c>
      <c r="S20" s="29">
        <f t="shared" si="14"/>
        <v>0.13568981481481496</v>
      </c>
      <c r="T20" s="41">
        <f t="shared" si="8"/>
        <v>1.4510779436152582E-3</v>
      </c>
      <c r="U20" s="30"/>
      <c r="V20" s="31">
        <f t="shared" si="9"/>
        <v>7.9</v>
      </c>
      <c r="W20" s="32">
        <f t="shared" si="9"/>
        <v>14.05</v>
      </c>
      <c r="X20" s="32">
        <f t="shared" si="10"/>
        <v>4.0500000000000007</v>
      </c>
      <c r="Y20" s="32">
        <f t="shared" si="11"/>
        <v>0.58333333333333393</v>
      </c>
      <c r="Z20" s="32">
        <f t="shared" si="4"/>
        <v>12.016666666666666</v>
      </c>
      <c r="AA20" s="33">
        <f t="shared" si="12"/>
        <v>15.229938271604972</v>
      </c>
      <c r="AB20" s="34">
        <f t="shared" si="13"/>
        <v>372.29938271604971</v>
      </c>
      <c r="AC20" s="42">
        <f t="shared" si="15"/>
        <v>15.229938271604972</v>
      </c>
      <c r="AD20" s="35">
        <f t="shared" si="5"/>
        <v>372.29938271604971</v>
      </c>
    </row>
    <row r="21" spans="1:30" x14ac:dyDescent="0.3">
      <c r="A21" s="46">
        <v>42340.649131944447</v>
      </c>
      <c r="B21" s="47">
        <v>4800</v>
      </c>
      <c r="C21" s="47">
        <v>80</v>
      </c>
      <c r="D21" s="48">
        <v>20.7</v>
      </c>
      <c r="E21" s="49">
        <v>27.45</v>
      </c>
      <c r="F21" s="50">
        <v>11.65</v>
      </c>
      <c r="G21" s="51">
        <v>12.2</v>
      </c>
      <c r="H21" s="52">
        <v>12.35</v>
      </c>
      <c r="I21" s="53">
        <v>25.05</v>
      </c>
      <c r="J21" s="54">
        <v>25.1</v>
      </c>
      <c r="L21" s="27">
        <v>80</v>
      </c>
      <c r="M21" s="28">
        <f t="shared" si="0"/>
        <v>220.98055555555661</v>
      </c>
      <c r="N21" s="29">
        <f t="shared" si="6"/>
        <v>15.701250000000783</v>
      </c>
      <c r="O21" s="28">
        <f t="shared" si="1"/>
        <v>198.88250000000099</v>
      </c>
      <c r="P21" s="28">
        <f t="shared" si="2"/>
        <v>1440</v>
      </c>
      <c r="Q21" s="29">
        <f t="shared" si="3"/>
        <v>0.58291241391725079</v>
      </c>
      <c r="R21" s="29">
        <f t="shared" si="7"/>
        <v>0.17445833333334204</v>
      </c>
      <c r="S21" s="29">
        <f t="shared" si="14"/>
        <v>0.13811284722222292</v>
      </c>
      <c r="T21" s="41">
        <f t="shared" si="8"/>
        <v>1.5637860082304601E-3</v>
      </c>
      <c r="U21" s="30"/>
      <c r="V21" s="31">
        <f t="shared" si="9"/>
        <v>8.0499999999999989</v>
      </c>
      <c r="W21" s="32">
        <f t="shared" si="9"/>
        <v>14.25</v>
      </c>
      <c r="X21" s="32">
        <f t="shared" si="10"/>
        <v>4.0500000000000007</v>
      </c>
      <c r="Y21" s="32">
        <f t="shared" si="11"/>
        <v>0.63333333333333641</v>
      </c>
      <c r="Z21" s="32">
        <f t="shared" si="4"/>
        <v>12.066666666666668</v>
      </c>
      <c r="AA21" s="33">
        <f t="shared" si="12"/>
        <v>19.765644955300363</v>
      </c>
      <c r="AB21" s="34">
        <f t="shared" si="13"/>
        <v>413.73456790123686</v>
      </c>
      <c r="AC21" s="42">
        <f t="shared" si="15"/>
        <v>19.765644955300363</v>
      </c>
      <c r="AD21" s="35">
        <f t="shared" si="15"/>
        <v>413.73456790123686</v>
      </c>
    </row>
    <row r="22" spans="1:30" x14ac:dyDescent="0.3">
      <c r="A22" s="46">
        <v>42340.652604166673</v>
      </c>
      <c r="B22" s="47">
        <v>5100</v>
      </c>
      <c r="C22" s="47">
        <v>85</v>
      </c>
      <c r="D22" s="48">
        <v>21.05</v>
      </c>
      <c r="E22" s="49">
        <v>27.65</v>
      </c>
      <c r="F22" s="50">
        <v>11.65</v>
      </c>
      <c r="G22" s="51">
        <v>12.25</v>
      </c>
      <c r="H22" s="52">
        <v>12.4</v>
      </c>
      <c r="I22" s="53">
        <v>25.5</v>
      </c>
      <c r="J22" s="54">
        <v>25.4</v>
      </c>
      <c r="L22" s="27">
        <v>85</v>
      </c>
      <c r="M22" s="28">
        <f t="shared" si="0"/>
        <v>232.61111111111143</v>
      </c>
      <c r="N22" s="29">
        <f t="shared" si="6"/>
        <v>10.467499999999404</v>
      </c>
      <c r="O22" s="28">
        <f t="shared" si="1"/>
        <v>209.35000000000036</v>
      </c>
      <c r="P22" s="28">
        <f t="shared" si="2"/>
        <v>1530</v>
      </c>
      <c r="Q22" s="29">
        <f t="shared" si="3"/>
        <v>0.56995880471908944</v>
      </c>
      <c r="R22" s="29">
        <f t="shared" si="7"/>
        <v>0.11630555555554893</v>
      </c>
      <c r="S22" s="29">
        <f t="shared" si="14"/>
        <v>0.13683006535947737</v>
      </c>
      <c r="T22" s="41">
        <f t="shared" si="8"/>
        <v>1.6835016835016867E-3</v>
      </c>
      <c r="U22" s="30"/>
      <c r="V22" s="31">
        <f t="shared" ref="V22:W29" si="16">V21+(D22-D21)</f>
        <v>8.4</v>
      </c>
      <c r="W22" s="32">
        <f t="shared" si="16"/>
        <v>14.45</v>
      </c>
      <c r="X22" s="32">
        <f t="shared" si="10"/>
        <v>4.5</v>
      </c>
      <c r="Y22" s="32">
        <f t="shared" si="11"/>
        <v>0.66666666666666785</v>
      </c>
      <c r="Z22" s="32">
        <f t="shared" si="4"/>
        <v>12.1</v>
      </c>
      <c r="AA22" s="33">
        <f t="shared" si="12"/>
        <v>21.935081148564368</v>
      </c>
      <c r="AB22" s="34">
        <f t="shared" si="13"/>
        <v>437.80246913580316</v>
      </c>
      <c r="AC22" s="42">
        <f t="shared" si="15"/>
        <v>21.935081148564368</v>
      </c>
      <c r="AD22" s="35">
        <f t="shared" si="15"/>
        <v>437.80246913580316</v>
      </c>
    </row>
    <row r="23" spans="1:30" x14ac:dyDescent="0.3">
      <c r="A23" s="46">
        <v>42340.656076388892</v>
      </c>
      <c r="B23" s="47">
        <v>5400</v>
      </c>
      <c r="C23" s="47">
        <v>90</v>
      </c>
      <c r="D23" s="48">
        <v>21.2</v>
      </c>
      <c r="E23" s="49">
        <v>28</v>
      </c>
      <c r="F23" s="50">
        <v>11.7</v>
      </c>
      <c r="G23" s="51">
        <v>12.3</v>
      </c>
      <c r="H23" s="52">
        <v>12.5</v>
      </c>
      <c r="I23" s="53">
        <v>25.3</v>
      </c>
      <c r="J23" s="54">
        <v>25.3</v>
      </c>
      <c r="L23" s="27">
        <v>90</v>
      </c>
      <c r="M23" s="28">
        <f t="shared" si="0"/>
        <v>255.87222222222252</v>
      </c>
      <c r="N23" s="29">
        <f t="shared" si="6"/>
        <v>20.934999999999924</v>
      </c>
      <c r="O23" s="28">
        <f t="shared" si="1"/>
        <v>230.28500000000031</v>
      </c>
      <c r="P23" s="28">
        <f t="shared" si="2"/>
        <v>1620</v>
      </c>
      <c r="Q23" s="29">
        <f t="shared" si="3"/>
        <v>0.58723028364997121</v>
      </c>
      <c r="R23" s="29">
        <f t="shared" si="7"/>
        <v>0.23261111111111027</v>
      </c>
      <c r="S23" s="29">
        <f t="shared" si="14"/>
        <v>0.14215123456790144</v>
      </c>
      <c r="T23" s="41">
        <f t="shared" si="8"/>
        <v>1.7973856209150345E-3</v>
      </c>
      <c r="U23" s="30"/>
      <c r="V23" s="31">
        <f t="shared" si="16"/>
        <v>8.5499999999999989</v>
      </c>
      <c r="W23" s="32">
        <f t="shared" si="16"/>
        <v>14.8</v>
      </c>
      <c r="X23" s="32">
        <f t="shared" si="10"/>
        <v>4.3000000000000007</v>
      </c>
      <c r="Y23" s="32">
        <f t="shared" si="11"/>
        <v>0.73333333333333428</v>
      </c>
      <c r="Z23" s="32">
        <f t="shared" si="4"/>
        <v>12.166666666666666</v>
      </c>
      <c r="AA23" s="33">
        <f t="shared" si="12"/>
        <v>29.481029810298164</v>
      </c>
      <c r="AB23" s="34">
        <f t="shared" si="13"/>
        <v>495.71604938271668</v>
      </c>
      <c r="AC23" s="42">
        <f t="shared" si="15"/>
        <v>29.481029810298164</v>
      </c>
      <c r="AD23" s="35">
        <f t="shared" si="15"/>
        <v>495.71604938271668</v>
      </c>
    </row>
    <row r="24" spans="1:30" ht="15.75" customHeight="1" x14ac:dyDescent="0.3">
      <c r="A24" s="46">
        <v>42340.659548611111</v>
      </c>
      <c r="B24" s="47">
        <v>5700</v>
      </c>
      <c r="C24" s="47">
        <v>95</v>
      </c>
      <c r="D24" s="48">
        <v>21.35</v>
      </c>
      <c r="E24" s="49">
        <v>28.15</v>
      </c>
      <c r="F24" s="50">
        <v>11.75</v>
      </c>
      <c r="G24" s="51">
        <v>12.4</v>
      </c>
      <c r="H24" s="52">
        <v>12.55</v>
      </c>
      <c r="I24" s="53">
        <v>25.35</v>
      </c>
      <c r="J24" s="54">
        <v>25.35</v>
      </c>
      <c r="L24" s="43">
        <v>95</v>
      </c>
      <c r="M24" s="28">
        <f t="shared" si="0"/>
        <v>279.13333333333412</v>
      </c>
      <c r="N24" s="29">
        <f t="shared" si="6"/>
        <v>20.935000000000485</v>
      </c>
      <c r="O24" s="28">
        <f t="shared" si="1"/>
        <v>251.22000000000079</v>
      </c>
      <c r="P24" s="28">
        <f t="shared" si="2"/>
        <v>1710</v>
      </c>
      <c r="Q24" s="29">
        <f t="shared" si="3"/>
        <v>0.58723028364997099</v>
      </c>
      <c r="R24" s="29">
        <f t="shared" si="7"/>
        <v>0.23261111111111649</v>
      </c>
      <c r="S24" s="29">
        <f t="shared" si="14"/>
        <v>0.14691228070175485</v>
      </c>
      <c r="T24" s="41">
        <f t="shared" si="8"/>
        <v>1.9607843137254967E-3</v>
      </c>
      <c r="U24" s="30"/>
      <c r="V24" s="31">
        <f t="shared" si="16"/>
        <v>8.7000000000000011</v>
      </c>
      <c r="W24" s="32">
        <f t="shared" si="16"/>
        <v>14.95</v>
      </c>
      <c r="X24" s="32">
        <f t="shared" si="10"/>
        <v>4.3500000000000014</v>
      </c>
      <c r="Y24" s="32">
        <f t="shared" si="11"/>
        <v>0.80000000000000249</v>
      </c>
      <c r="Z24" s="32">
        <f t="shared" si="4"/>
        <v>12.233333333333334</v>
      </c>
      <c r="AA24" s="33">
        <f t="shared" si="12"/>
        <v>36.03333333333353</v>
      </c>
      <c r="AB24" s="34">
        <f t="shared" si="13"/>
        <v>549.18518518518692</v>
      </c>
      <c r="AC24" s="42">
        <f t="shared" si="15"/>
        <v>36.03333333333353</v>
      </c>
      <c r="AD24" s="35">
        <f t="shared" si="15"/>
        <v>549.18518518518692</v>
      </c>
    </row>
    <row r="25" spans="1:30" x14ac:dyDescent="0.3">
      <c r="A25" s="46">
        <v>42340.66302083333</v>
      </c>
      <c r="B25" s="47">
        <v>6000</v>
      </c>
      <c r="C25" s="47">
        <v>100</v>
      </c>
      <c r="D25" s="48">
        <v>21.45</v>
      </c>
      <c r="E25" s="49">
        <v>28.25</v>
      </c>
      <c r="F25" s="50">
        <v>11.75</v>
      </c>
      <c r="G25" s="51">
        <v>12.45</v>
      </c>
      <c r="H25" s="52">
        <v>12.6</v>
      </c>
      <c r="I25" s="53">
        <v>25.35</v>
      </c>
      <c r="J25" s="54">
        <v>25.4</v>
      </c>
      <c r="L25" s="43">
        <v>100</v>
      </c>
      <c r="M25" s="28">
        <f t="shared" si="0"/>
        <v>290.76388888888903</v>
      </c>
      <c r="N25" s="29">
        <f t="shared" si="6"/>
        <v>10.467499999999404</v>
      </c>
      <c r="O25" s="28">
        <f t="shared" si="1"/>
        <v>261.68750000000017</v>
      </c>
      <c r="P25" s="28">
        <f t="shared" si="2"/>
        <v>1800</v>
      </c>
      <c r="Q25" s="29">
        <f t="shared" si="3"/>
        <v>0.58723028364997121</v>
      </c>
      <c r="R25" s="29">
        <f t="shared" si="7"/>
        <v>0.11630555555554893</v>
      </c>
      <c r="S25" s="29">
        <f t="shared" si="14"/>
        <v>0.14538194444444455</v>
      </c>
      <c r="T25" s="41">
        <f t="shared" si="8"/>
        <v>2.0424836601307195E-3</v>
      </c>
      <c r="U25" s="36"/>
      <c r="V25" s="31">
        <f t="shared" si="16"/>
        <v>8.7999999999999989</v>
      </c>
      <c r="W25" s="32">
        <f t="shared" si="16"/>
        <v>15.05</v>
      </c>
      <c r="X25" s="32">
        <f t="shared" si="10"/>
        <v>4.3500000000000014</v>
      </c>
      <c r="Y25" s="32">
        <f t="shared" si="11"/>
        <v>0.83333333333333393</v>
      </c>
      <c r="Z25" s="32">
        <f t="shared" si="4"/>
        <v>12.266666666666666</v>
      </c>
      <c r="AA25" s="33">
        <f t="shared" si="12"/>
        <v>39.939458689458704</v>
      </c>
      <c r="AB25" s="34">
        <f t="shared" si="13"/>
        <v>576.80864197530889</v>
      </c>
      <c r="AC25" s="42">
        <f t="shared" si="15"/>
        <v>39.939458689458704</v>
      </c>
      <c r="AD25" s="35">
        <f t="shared" si="15"/>
        <v>576.80864197530889</v>
      </c>
    </row>
    <row r="26" spans="1:30" x14ac:dyDescent="0.3">
      <c r="A26" s="46">
        <v>42340.666493055563</v>
      </c>
      <c r="B26" s="47">
        <v>6300</v>
      </c>
      <c r="C26" s="47">
        <v>105</v>
      </c>
      <c r="D26" s="48">
        <v>21.5</v>
      </c>
      <c r="E26" s="49">
        <v>28.35</v>
      </c>
      <c r="F26" s="50">
        <v>12</v>
      </c>
      <c r="G26" s="51">
        <v>12.5</v>
      </c>
      <c r="H26" s="52">
        <v>12.65</v>
      </c>
      <c r="I26" s="53">
        <v>25.4</v>
      </c>
      <c r="J26" s="54">
        <v>25.45</v>
      </c>
      <c r="L26" s="43">
        <v>105</v>
      </c>
      <c r="M26" s="28">
        <f t="shared" si="0"/>
        <v>331.4708333333337</v>
      </c>
      <c r="N26" s="29">
        <f t="shared" si="6"/>
        <v>36.636250000000153</v>
      </c>
      <c r="O26" s="28">
        <f t="shared" si="1"/>
        <v>298.32375000000036</v>
      </c>
      <c r="P26" s="28">
        <f t="shared" si="2"/>
        <v>1890</v>
      </c>
      <c r="Q26" s="29">
        <f t="shared" si="3"/>
        <v>0.59154815338269162</v>
      </c>
      <c r="R26" s="29">
        <f t="shared" si="7"/>
        <v>0.40706944444444615</v>
      </c>
      <c r="S26" s="29">
        <f t="shared" si="14"/>
        <v>0.15784325396825416</v>
      </c>
      <c r="T26" s="41">
        <f t="shared" si="8"/>
        <v>2.3114355231143571E-3</v>
      </c>
      <c r="U26" s="36"/>
      <c r="V26" s="31">
        <f t="shared" si="16"/>
        <v>8.85</v>
      </c>
      <c r="W26" s="32">
        <f t="shared" si="16"/>
        <v>15.150000000000002</v>
      </c>
      <c r="X26" s="32">
        <f t="shared" si="10"/>
        <v>4.3999999999999986</v>
      </c>
      <c r="Y26" s="32">
        <f t="shared" si="11"/>
        <v>0.95000000000000107</v>
      </c>
      <c r="Z26" s="32">
        <f t="shared" si="4"/>
        <v>12.383333333333333</v>
      </c>
      <c r="AA26" s="33">
        <f t="shared" si="12"/>
        <v>50.377136752136863</v>
      </c>
      <c r="AB26" s="34">
        <f t="shared" si="13"/>
        <v>667.26851851851939</v>
      </c>
      <c r="AC26" s="42">
        <f t="shared" si="15"/>
        <v>50.377136752136863</v>
      </c>
      <c r="AD26" s="35">
        <f t="shared" si="15"/>
        <v>667.26851851851939</v>
      </c>
    </row>
    <row r="27" spans="1:30" x14ac:dyDescent="0.3">
      <c r="A27" s="46">
        <v>42340.669965277782</v>
      </c>
      <c r="B27" s="47">
        <v>6600</v>
      </c>
      <c r="C27" s="47">
        <v>110</v>
      </c>
      <c r="D27" s="48">
        <v>21.65</v>
      </c>
      <c r="E27" s="49">
        <v>28.45</v>
      </c>
      <c r="F27" s="50">
        <v>12.05</v>
      </c>
      <c r="G27" s="51">
        <v>12.55</v>
      </c>
      <c r="H27" s="52">
        <v>12.75</v>
      </c>
      <c r="I27" s="53">
        <v>25.5</v>
      </c>
      <c r="J27" s="54">
        <v>25.55</v>
      </c>
      <c r="L27" s="43">
        <v>110</v>
      </c>
      <c r="M27" s="28">
        <f t="shared" si="0"/>
        <v>354.73194444444528</v>
      </c>
      <c r="N27" s="29">
        <f t="shared" si="6"/>
        <v>20.935000000000485</v>
      </c>
      <c r="O27" s="28">
        <f t="shared" si="1"/>
        <v>319.25875000000087</v>
      </c>
      <c r="P27" s="28">
        <f t="shared" si="2"/>
        <v>1980</v>
      </c>
      <c r="Q27" s="29">
        <f t="shared" si="3"/>
        <v>0.58723028364997121</v>
      </c>
      <c r="R27" s="29">
        <f t="shared" si="7"/>
        <v>0.23261111111111649</v>
      </c>
      <c r="S27" s="29">
        <f t="shared" si="14"/>
        <v>0.16124179292929336</v>
      </c>
      <c r="T27" s="41">
        <f t="shared" si="8"/>
        <v>2.491830065359483E-3</v>
      </c>
      <c r="V27" s="31">
        <f t="shared" si="16"/>
        <v>8.9999999999999982</v>
      </c>
      <c r="W27" s="32">
        <f t="shared" si="16"/>
        <v>15.25</v>
      </c>
      <c r="X27" s="32">
        <f t="shared" si="10"/>
        <v>4.5</v>
      </c>
      <c r="Y27" s="32">
        <f t="shared" si="11"/>
        <v>1.0166666666666693</v>
      </c>
      <c r="Z27" s="32">
        <f t="shared" si="4"/>
        <v>12.450000000000001</v>
      </c>
      <c r="AA27" s="33">
        <f t="shared" si="12"/>
        <v>57.073232323232517</v>
      </c>
      <c r="AB27" s="34">
        <f t="shared" si="13"/>
        <v>719.84876543210055</v>
      </c>
      <c r="AC27" s="42">
        <f t="shared" si="15"/>
        <v>57.073232323232517</v>
      </c>
      <c r="AD27" s="35">
        <f t="shared" si="15"/>
        <v>719.84876543210055</v>
      </c>
    </row>
    <row r="28" spans="1:30" x14ac:dyDescent="0.3">
      <c r="A28" s="46">
        <v>42340.673437500001</v>
      </c>
      <c r="B28" s="47">
        <v>6900</v>
      </c>
      <c r="C28" s="47">
        <v>115</v>
      </c>
      <c r="D28" s="48">
        <v>21.7</v>
      </c>
      <c r="E28" s="49">
        <v>28.55</v>
      </c>
      <c r="F28" s="50">
        <v>12.05</v>
      </c>
      <c r="G28" s="51">
        <v>12.6</v>
      </c>
      <c r="H28" s="52">
        <v>13</v>
      </c>
      <c r="I28" s="53">
        <v>25.65</v>
      </c>
      <c r="J28" s="54">
        <v>25.5</v>
      </c>
      <c r="L28" s="43">
        <v>115</v>
      </c>
      <c r="M28" s="28">
        <f t="shared" si="0"/>
        <v>389.62361111111119</v>
      </c>
      <c r="N28" s="29">
        <f t="shared" si="6"/>
        <v>31.402499999999332</v>
      </c>
      <c r="O28" s="28">
        <f t="shared" si="1"/>
        <v>350.66125000000017</v>
      </c>
      <c r="P28" s="28">
        <f t="shared" si="2"/>
        <v>2070</v>
      </c>
      <c r="Q28" s="29">
        <f t="shared" si="3"/>
        <v>0.59154815338269162</v>
      </c>
      <c r="R28" s="29">
        <f t="shared" si="7"/>
        <v>0.34891666666665921</v>
      </c>
      <c r="S28" s="29">
        <f t="shared" si="14"/>
        <v>0.16940157004830925</v>
      </c>
      <c r="T28" s="41">
        <f t="shared" si="8"/>
        <v>2.7169505271695056E-3</v>
      </c>
      <c r="V28" s="31">
        <f t="shared" si="16"/>
        <v>9.0499999999999989</v>
      </c>
      <c r="W28" s="32">
        <f t="shared" si="16"/>
        <v>15.350000000000001</v>
      </c>
      <c r="X28" s="32">
        <f t="shared" si="10"/>
        <v>4.6499999999999986</v>
      </c>
      <c r="Y28" s="32">
        <f t="shared" si="11"/>
        <v>1.1166666666666671</v>
      </c>
      <c r="Z28" s="32">
        <f t="shared" si="4"/>
        <v>12.549999999999999</v>
      </c>
      <c r="AA28" s="33">
        <f t="shared" si="12"/>
        <v>64.461673699015506</v>
      </c>
      <c r="AB28" s="34">
        <f t="shared" si="13"/>
        <v>795.6080246913582</v>
      </c>
      <c r="AC28" s="42">
        <f t="shared" si="15"/>
        <v>64.461673699015506</v>
      </c>
      <c r="AD28" s="35">
        <f t="shared" si="15"/>
        <v>795.6080246913582</v>
      </c>
    </row>
    <row r="29" spans="1:30" ht="19.5" thickBot="1" x14ac:dyDescent="0.35">
      <c r="A29" s="46">
        <v>42340.67690972222</v>
      </c>
      <c r="B29" s="47">
        <v>7200</v>
      </c>
      <c r="C29" s="47">
        <v>120</v>
      </c>
      <c r="D29" s="48">
        <v>21.75</v>
      </c>
      <c r="E29" s="49">
        <v>28.6</v>
      </c>
      <c r="F29" s="50">
        <v>12.1</v>
      </c>
      <c r="G29" s="51">
        <v>12.65</v>
      </c>
      <c r="H29" s="52">
        <v>13.1</v>
      </c>
      <c r="I29" s="53">
        <v>25.65</v>
      </c>
      <c r="J29" s="54">
        <v>25.65</v>
      </c>
      <c r="L29" s="43">
        <v>120</v>
      </c>
      <c r="M29" s="28">
        <f t="shared" si="0"/>
        <v>412.88472222222288</v>
      </c>
      <c r="N29" s="29">
        <f t="shared" si="6"/>
        <v>20.935000000000485</v>
      </c>
      <c r="O29" s="28">
        <f t="shared" si="1"/>
        <v>371.59625000000068</v>
      </c>
      <c r="P29" s="28">
        <f t="shared" si="2"/>
        <v>2160</v>
      </c>
      <c r="Q29" s="29">
        <f t="shared" si="3"/>
        <v>0.59154815338269162</v>
      </c>
      <c r="R29" s="29">
        <f t="shared" si="7"/>
        <v>0.23261111111111649</v>
      </c>
      <c r="S29" s="29">
        <f t="shared" si="14"/>
        <v>0.17203530092592625</v>
      </c>
      <c r="T29" s="41">
        <f t="shared" si="8"/>
        <v>2.8791565287915695E-3</v>
      </c>
      <c r="V29" s="31">
        <f t="shared" si="16"/>
        <v>9.1</v>
      </c>
      <c r="W29" s="32">
        <f t="shared" si="16"/>
        <v>15.400000000000002</v>
      </c>
      <c r="X29" s="32">
        <f t="shared" si="10"/>
        <v>4.6499999999999986</v>
      </c>
      <c r="Y29" s="32">
        <f t="shared" si="11"/>
        <v>1.1833333333333353</v>
      </c>
      <c r="Z29" s="32">
        <f t="shared" si="4"/>
        <v>12.616666666666667</v>
      </c>
      <c r="AA29" s="33">
        <f t="shared" si="12"/>
        <v>71.252492877493069</v>
      </c>
      <c r="AB29" s="34">
        <f t="shared" si="13"/>
        <v>848.1882716049397</v>
      </c>
      <c r="AC29" s="42">
        <f t="shared" si="15"/>
        <v>71.252492877493069</v>
      </c>
      <c r="AD29" s="35">
        <f t="shared" si="15"/>
        <v>848.1882716049397</v>
      </c>
    </row>
    <row r="30" spans="1:30" ht="19.5" thickTop="1" x14ac:dyDescent="0.3">
      <c r="L30" s="110" t="s">
        <v>23</v>
      </c>
      <c r="M30" s="107">
        <f>AVERAGE(M6:M29)</f>
        <v>167.6738425925931</v>
      </c>
      <c r="N30" s="65">
        <f>AVERAGE(N6:N29)</f>
        <v>15.483177083333359</v>
      </c>
      <c r="O30" s="65">
        <f t="shared" ref="O30:S30" si="17">AVERAGE(O6:O29)</f>
        <v>150.9064583333338</v>
      </c>
      <c r="P30" s="65">
        <f t="shared" si="17"/>
        <v>1125</v>
      </c>
      <c r="Q30" s="65">
        <f>AVERAGE(Q6:Q29)</f>
        <v>0.48000318528741509</v>
      </c>
      <c r="R30" s="65">
        <f t="shared" si="17"/>
        <v>0.17203530092592623</v>
      </c>
      <c r="S30" s="65">
        <f t="shared" si="17"/>
        <v>0.10782175087622209</v>
      </c>
      <c r="T30" s="66">
        <f>AVERAGE(T6:T29)</f>
        <v>1.2375074466836522E-3</v>
      </c>
      <c r="U30" s="101" t="s">
        <v>23</v>
      </c>
      <c r="V30" s="104">
        <f>AVERAGE(V6:V29)</f>
        <v>6.5145833333333343</v>
      </c>
      <c r="W30" s="65">
        <f>AVERAGE(W6:W29)</f>
        <v>11.522916666666667</v>
      </c>
      <c r="X30" s="65">
        <f>AVERAGE(X6:X29)</f>
        <v>3.3312500000000007</v>
      </c>
      <c r="Y30" s="65">
        <f t="shared" ref="Y30:Z30" si="18">AVERAGE(Y6:Y29)</f>
        <v>0.48055555555555712</v>
      </c>
      <c r="Z30" s="65">
        <f t="shared" si="18"/>
        <v>11.913888888888886</v>
      </c>
      <c r="AA30" s="65">
        <f>AVERAGE(AA6:AA29)</f>
        <v>11.963046607932858</v>
      </c>
      <c r="AB30" s="65">
        <f t="shared" ref="AB30:AD30" si="19">AVERAGE(AB6:AB29)</f>
        <v>280.7566872427995</v>
      </c>
      <c r="AC30" s="65">
        <f t="shared" si="19"/>
        <v>18.134939458166418</v>
      </c>
      <c r="AD30" s="66">
        <f t="shared" si="19"/>
        <v>303.40072016460982</v>
      </c>
    </row>
    <row r="31" spans="1:30" x14ac:dyDescent="0.3">
      <c r="L31" s="111" t="s">
        <v>24</v>
      </c>
      <c r="M31" s="108">
        <f>MIN(M6:M29)</f>
        <v>0</v>
      </c>
      <c r="N31" s="29">
        <f>MIN(N6:N29)</f>
        <v>0</v>
      </c>
      <c r="O31" s="29">
        <f>MIN(O6:O29)</f>
        <v>0</v>
      </c>
      <c r="P31" s="29">
        <f>MIN(P6:P29)</f>
        <v>90</v>
      </c>
      <c r="Q31" s="29">
        <f>MIN(Q6:Q29)</f>
        <v>5.181443679264449E-2</v>
      </c>
      <c r="R31" s="29">
        <f t="shared" ref="R31:T31" si="20">MIN(R6:R29)</f>
        <v>0</v>
      </c>
      <c r="S31" s="29">
        <f t="shared" si="20"/>
        <v>0</v>
      </c>
      <c r="T31" s="68">
        <f t="shared" si="20"/>
        <v>0</v>
      </c>
      <c r="U31" s="102" t="s">
        <v>24</v>
      </c>
      <c r="V31" s="105">
        <f t="shared" ref="V31:AA31" si="21">MIN(V6:V29)</f>
        <v>1</v>
      </c>
      <c r="W31" s="29">
        <f t="shared" si="21"/>
        <v>1.0500000000000007</v>
      </c>
      <c r="X31" s="29">
        <f t="shared" si="21"/>
        <v>0.64999999999999858</v>
      </c>
      <c r="Y31" s="29">
        <f t="shared" si="21"/>
        <v>0</v>
      </c>
      <c r="Z31" s="29">
        <f t="shared" si="21"/>
        <v>11.433333333333332</v>
      </c>
      <c r="AA31" s="29">
        <f t="shared" si="21"/>
        <v>-17.750999200639402</v>
      </c>
      <c r="AB31" s="29">
        <f t="shared" ref="AB31:AC31" si="22">MIN(AB6:AB29)</f>
        <v>-142.2222222222222</v>
      </c>
      <c r="AC31" s="29">
        <f t="shared" si="22"/>
        <v>0</v>
      </c>
      <c r="AD31" s="68">
        <f>MIN(AD6:AD29)</f>
        <v>0</v>
      </c>
    </row>
    <row r="32" spans="1:30" ht="19.5" thickBot="1" x14ac:dyDescent="0.35">
      <c r="L32" s="112" t="s">
        <v>25</v>
      </c>
      <c r="M32" s="109">
        <f t="shared" ref="M32:T32" si="23">MAX(M6:M29)</f>
        <v>412.88472222222288</v>
      </c>
      <c r="N32" s="70">
        <f t="shared" si="23"/>
        <v>36.636250000000153</v>
      </c>
      <c r="O32" s="70">
        <f t="shared" si="23"/>
        <v>371.59625000000068</v>
      </c>
      <c r="P32" s="70">
        <f t="shared" si="23"/>
        <v>2160</v>
      </c>
      <c r="Q32" s="70">
        <f t="shared" si="23"/>
        <v>0.59154815338269162</v>
      </c>
      <c r="R32" s="70">
        <f t="shared" si="23"/>
        <v>0.40706944444444615</v>
      </c>
      <c r="S32" s="70">
        <f t="shared" si="23"/>
        <v>0.17203530092592625</v>
      </c>
      <c r="T32" s="71">
        <f t="shared" si="23"/>
        <v>2.8791565287915695E-3</v>
      </c>
      <c r="U32" s="103" t="s">
        <v>25</v>
      </c>
      <c r="V32" s="106">
        <f t="shared" ref="V32:AC32" si="24">MAX(V6:V29)</f>
        <v>9.1</v>
      </c>
      <c r="W32" s="70">
        <f t="shared" si="24"/>
        <v>15.400000000000002</v>
      </c>
      <c r="X32" s="70">
        <f t="shared" si="24"/>
        <v>4.6499999999999986</v>
      </c>
      <c r="Y32" s="70">
        <f t="shared" si="24"/>
        <v>1.1833333333333353</v>
      </c>
      <c r="Z32" s="70">
        <f t="shared" si="24"/>
        <v>12.616666666666667</v>
      </c>
      <c r="AA32" s="70">
        <f t="shared" si="24"/>
        <v>71.252492877493069</v>
      </c>
      <c r="AB32" s="70">
        <f t="shared" si="24"/>
        <v>848.1882716049397</v>
      </c>
      <c r="AC32" s="70">
        <f t="shared" si="24"/>
        <v>71.252492877493069</v>
      </c>
      <c r="AD32" s="71">
        <f>MAX(AD6:AD29)</f>
        <v>848.1882716049397</v>
      </c>
    </row>
    <row r="33" ht="19.5" thickTop="1" x14ac:dyDescent="0.3"/>
  </sheetData>
  <mergeCells count="6">
    <mergeCell ref="V3:Z3"/>
    <mergeCell ref="A1:J1"/>
    <mergeCell ref="A2:J2"/>
    <mergeCell ref="A3:A4"/>
    <mergeCell ref="B3:C3"/>
    <mergeCell ref="D3:J3"/>
  </mergeCells>
  <printOptions horizontalCentered="1"/>
  <pageMargins left="0.75" right="0.75" top="1" bottom="1" header="0.5" footer="0.5"/>
  <pageSetup paperSize="9" fitToHeight="0" orientation="portrait" r:id="rId1"/>
  <headerFooter>
    <oddHeader>&amp;C&amp;"Times New Roman,Bold"&amp;14&amp;K000000d10l10x20v0,15V15лI600</oddHead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3"/>
  <sheetViews>
    <sheetView topLeftCell="E78" zoomScale="85" zoomScaleNormal="85" workbookViewId="0">
      <selection activeCell="L4" sqref="L4:Q32"/>
    </sheetView>
  </sheetViews>
  <sheetFormatPr defaultColWidth="11.42578125" defaultRowHeight="18.75" x14ac:dyDescent="0.3"/>
  <cols>
    <col min="1" max="1" width="27.140625" style="45" customWidth="1"/>
    <col min="2" max="2" width="8.5703125" style="45" customWidth="1"/>
    <col min="3" max="3" width="9" style="45" customWidth="1"/>
    <col min="4" max="4" width="8.28515625" style="45" customWidth="1"/>
    <col min="5" max="5" width="7.5703125" style="45" customWidth="1"/>
    <col min="6" max="6" width="7.42578125" style="45" customWidth="1"/>
    <col min="7" max="10" width="7.28515625" style="45" customWidth="1"/>
    <col min="11" max="11" width="23.28515625" style="45" customWidth="1"/>
    <col min="12" max="12" width="9.5703125" style="45" customWidth="1"/>
    <col min="13" max="13" width="13.140625" style="45" customWidth="1"/>
    <col min="14" max="14" width="12.5703125" style="45" customWidth="1"/>
    <col min="15" max="15" width="11.42578125" style="45"/>
    <col min="16" max="16" width="16.140625" style="45" customWidth="1"/>
    <col min="17" max="17" width="10.5703125" style="45" customWidth="1"/>
    <col min="18" max="18" width="9.85546875" style="45" customWidth="1"/>
    <col min="19" max="19" width="11.140625" style="45" customWidth="1"/>
    <col min="20" max="20" width="11" style="45" customWidth="1"/>
    <col min="21" max="21" width="10.5703125" style="45" customWidth="1"/>
    <col min="22" max="22" width="9.42578125" style="45" customWidth="1"/>
    <col min="23" max="24" width="11.42578125" style="45"/>
    <col min="25" max="25" width="10.28515625" style="45" customWidth="1"/>
    <col min="26" max="26" width="14.7109375" style="45" customWidth="1"/>
    <col min="27" max="27" width="12.7109375" style="45" customWidth="1"/>
    <col min="28" max="28" width="10.42578125" style="45" customWidth="1"/>
    <col min="29" max="16384" width="11.42578125" style="45"/>
  </cols>
  <sheetData>
    <row r="1" spans="1:30" ht="23.25" customHeight="1" thickBot="1" x14ac:dyDescent="0.35">
      <c r="A1" s="115" t="s">
        <v>43</v>
      </c>
      <c r="B1" s="116"/>
      <c r="C1" s="116"/>
      <c r="D1" s="116"/>
      <c r="E1" s="116"/>
      <c r="F1" s="116"/>
      <c r="G1" s="116"/>
      <c r="H1" s="116"/>
      <c r="I1" s="116"/>
      <c r="J1" s="117"/>
      <c r="L1" s="1" t="s">
        <v>30</v>
      </c>
      <c r="M1" s="2">
        <f>T30</f>
        <v>8.4991251631144442E-4</v>
      </c>
      <c r="O1" s="3" t="s">
        <v>0</v>
      </c>
      <c r="P1" s="4">
        <v>0.2</v>
      </c>
      <c r="Z1" s="3" t="s">
        <v>1</v>
      </c>
      <c r="AA1" s="4">
        <v>8</v>
      </c>
    </row>
    <row r="2" spans="1:30" ht="31.5" customHeight="1" thickBot="1" x14ac:dyDescent="0.4">
      <c r="A2" s="118" t="s">
        <v>34</v>
      </c>
      <c r="B2" s="116"/>
      <c r="C2" s="116"/>
      <c r="D2" s="116"/>
      <c r="E2" s="116"/>
      <c r="F2" s="116"/>
      <c r="G2" s="116"/>
      <c r="H2" s="116"/>
      <c r="I2" s="116"/>
      <c r="J2" s="117"/>
      <c r="L2" s="5" t="s">
        <v>2</v>
      </c>
      <c r="M2" s="6">
        <v>300</v>
      </c>
      <c r="O2" s="7" t="s">
        <v>3</v>
      </c>
      <c r="P2" s="8">
        <v>15</v>
      </c>
      <c r="Z2" s="7" t="s">
        <v>4</v>
      </c>
      <c r="AA2" s="9">
        <v>0.45</v>
      </c>
    </row>
    <row r="3" spans="1:30" ht="23.25" customHeight="1" thickBot="1" x14ac:dyDescent="0.35">
      <c r="A3" s="115" t="s">
        <v>5</v>
      </c>
      <c r="B3" s="120" t="s">
        <v>6</v>
      </c>
      <c r="C3" s="121"/>
      <c r="D3" s="122" t="s">
        <v>7</v>
      </c>
      <c r="E3" s="123"/>
      <c r="F3" s="123"/>
      <c r="G3" s="123"/>
      <c r="H3" s="123"/>
      <c r="I3" s="123"/>
      <c r="J3" s="121"/>
      <c r="V3" s="124" t="s">
        <v>8</v>
      </c>
      <c r="W3" s="125"/>
      <c r="X3" s="125"/>
      <c r="Y3" s="125"/>
      <c r="Z3" s="125"/>
    </row>
    <row r="4" spans="1:30" ht="128.25" customHeight="1" thickBot="1" x14ac:dyDescent="0.35">
      <c r="A4" s="119"/>
      <c r="B4" s="10" t="s">
        <v>9</v>
      </c>
      <c r="C4" s="10" t="s">
        <v>10</v>
      </c>
      <c r="D4" s="126" t="s">
        <v>71</v>
      </c>
      <c r="E4" s="127" t="s">
        <v>72</v>
      </c>
      <c r="F4" s="128" t="s">
        <v>73</v>
      </c>
      <c r="G4" s="129" t="s">
        <v>74</v>
      </c>
      <c r="H4" s="130" t="s">
        <v>75</v>
      </c>
      <c r="I4" s="131" t="s">
        <v>76</v>
      </c>
      <c r="J4" s="132" t="s">
        <v>77</v>
      </c>
      <c r="L4" s="11" t="s">
        <v>11</v>
      </c>
      <c r="M4" s="12" t="s">
        <v>12</v>
      </c>
      <c r="N4" s="12" t="s">
        <v>28</v>
      </c>
      <c r="O4" s="12" t="s">
        <v>29</v>
      </c>
      <c r="P4" s="12" t="s">
        <v>13</v>
      </c>
      <c r="Q4" s="12" t="s">
        <v>14</v>
      </c>
      <c r="R4" s="12" t="s">
        <v>31</v>
      </c>
      <c r="S4" s="13" t="s">
        <v>15</v>
      </c>
      <c r="T4" s="14" t="s">
        <v>32</v>
      </c>
      <c r="U4" s="15"/>
      <c r="V4" s="37" t="s">
        <v>26</v>
      </c>
      <c r="W4" s="38" t="s">
        <v>16</v>
      </c>
      <c r="X4" s="38" t="s">
        <v>17</v>
      </c>
      <c r="Y4" s="38" t="s">
        <v>18</v>
      </c>
      <c r="Z4" s="38" t="s">
        <v>27</v>
      </c>
      <c r="AA4" s="38" t="s">
        <v>19</v>
      </c>
      <c r="AB4" s="38" t="s">
        <v>20</v>
      </c>
      <c r="AC4" s="38" t="s">
        <v>21</v>
      </c>
      <c r="AD4" s="39" t="s">
        <v>22</v>
      </c>
    </row>
    <row r="5" spans="1:30" x14ac:dyDescent="0.3">
      <c r="A5" s="46">
        <v>42340.478981481479</v>
      </c>
      <c r="B5" s="47">
        <v>0</v>
      </c>
      <c r="C5" s="47">
        <v>0</v>
      </c>
      <c r="D5" s="48">
        <v>11.5</v>
      </c>
      <c r="E5" s="49">
        <v>12.15</v>
      </c>
      <c r="F5" s="50">
        <v>10.7</v>
      </c>
      <c r="G5" s="51">
        <v>11.2</v>
      </c>
      <c r="H5" s="52">
        <v>11.1</v>
      </c>
      <c r="I5" s="53">
        <v>15.2</v>
      </c>
      <c r="J5" s="54">
        <v>15.35</v>
      </c>
      <c r="L5" s="16">
        <v>0</v>
      </c>
      <c r="M5" s="17">
        <f t="shared" ref="M5:M29" si="0">4187*T5*(E5-D5)/$P$1</f>
        <v>0</v>
      </c>
      <c r="N5" s="18">
        <f>4.187*$P$2*(Z5-Z5)/$P$1</f>
        <v>0</v>
      </c>
      <c r="O5" s="17">
        <f t="shared" ref="O5:O29" si="1">4.187*$P$2*(Z5-$Z$5)/$P$1</f>
        <v>0</v>
      </c>
      <c r="P5" s="17">
        <f t="shared" ref="P5:P29" si="2">$M$2*B5/1000</f>
        <v>0</v>
      </c>
      <c r="Q5" s="18">
        <f t="shared" ref="Q5:Q29" si="3">4187*$M$1*(E5-D5)/($P$1*$M$2)</f>
        <v>3.8551323479456882E-2</v>
      </c>
      <c r="R5" s="19">
        <v>0</v>
      </c>
      <c r="S5" s="19">
        <v>0</v>
      </c>
      <c r="T5" s="20">
        <f>O5/(300*4.187*$P$2*(E5-D5))</f>
        <v>0</v>
      </c>
      <c r="U5" s="21"/>
      <c r="V5" s="22">
        <f>D5-D5</f>
        <v>0</v>
      </c>
      <c r="W5" s="23">
        <f>E5-E5</f>
        <v>0</v>
      </c>
      <c r="X5" s="23">
        <f>I5-I5</f>
        <v>0</v>
      </c>
      <c r="Y5" s="23">
        <f>Z5-Z5</f>
        <v>0</v>
      </c>
      <c r="Z5" s="23">
        <f t="shared" ref="Z5:Z29" si="4">(F5+G5+H5)/3</f>
        <v>11</v>
      </c>
      <c r="AA5" s="24">
        <f>($M$2*$AA$2-M5)/(D5-I5)</f>
        <v>-36.486486486486491</v>
      </c>
      <c r="AB5" s="25">
        <f>($AA$1*(D5-I5)+M5)/$AA$2</f>
        <v>-65.777777777777757</v>
      </c>
      <c r="AC5" s="40">
        <f t="shared" ref="AC5:AD20" si="5">IF(AA5&gt;0,AA5,0)</f>
        <v>0</v>
      </c>
      <c r="AD5" s="26">
        <f t="shared" si="5"/>
        <v>0</v>
      </c>
    </row>
    <row r="6" spans="1:30" x14ac:dyDescent="0.3">
      <c r="A6" s="46">
        <v>42340.482453703713</v>
      </c>
      <c r="B6" s="47">
        <v>300</v>
      </c>
      <c r="C6" s="47">
        <v>5</v>
      </c>
      <c r="D6" s="48">
        <v>12</v>
      </c>
      <c r="E6" s="49">
        <v>12.45</v>
      </c>
      <c r="F6" s="50">
        <v>10.7</v>
      </c>
      <c r="G6" s="51">
        <v>11.2</v>
      </c>
      <c r="H6" s="52">
        <v>11.1</v>
      </c>
      <c r="I6" s="53">
        <v>16.350000000000001</v>
      </c>
      <c r="J6" s="54">
        <v>16.55</v>
      </c>
      <c r="L6" s="27">
        <v>5</v>
      </c>
      <c r="M6" s="28">
        <f t="shared" si="0"/>
        <v>0</v>
      </c>
      <c r="N6" s="29">
        <f t="shared" ref="N6:N29" si="6">4.187*$P$2*(Z6-Z5)/$P$1</f>
        <v>0</v>
      </c>
      <c r="O6" s="28">
        <f t="shared" si="1"/>
        <v>0</v>
      </c>
      <c r="P6" s="28">
        <f t="shared" si="2"/>
        <v>90</v>
      </c>
      <c r="Q6" s="29">
        <f t="shared" si="3"/>
        <v>2.6689377793470088E-2</v>
      </c>
      <c r="R6" s="29">
        <f t="shared" ref="R6:R29" si="7">1000*N6/((B6-B5)*$M$2)</f>
        <v>0</v>
      </c>
      <c r="S6" s="29">
        <f>O6/P6</f>
        <v>0</v>
      </c>
      <c r="T6" s="41">
        <f t="shared" ref="T6:T29" si="8">O6/(300*4.187*$P$2*(E6-D6))</f>
        <v>0</v>
      </c>
      <c r="U6" s="30"/>
      <c r="V6" s="31">
        <f t="shared" ref="V6:W21" si="9">V5+(D6-D5)</f>
        <v>0.5</v>
      </c>
      <c r="W6" s="32">
        <f t="shared" si="9"/>
        <v>0.29999999999999893</v>
      </c>
      <c r="X6" s="32">
        <f t="shared" ref="X6:X29" si="10">X5+(I6-I5)</f>
        <v>1.1500000000000021</v>
      </c>
      <c r="Y6" s="32">
        <f t="shared" ref="Y6:Y29" si="11">Y5+(Z6-Z5)</f>
        <v>0</v>
      </c>
      <c r="Z6" s="32">
        <f t="shared" si="4"/>
        <v>11</v>
      </c>
      <c r="AA6" s="33">
        <f t="shared" ref="AA6:AA29" si="12">($M$2*$AA$2-M6)/(D6-I6)</f>
        <v>-31.03448275862068</v>
      </c>
      <c r="AB6" s="34">
        <f t="shared" ref="AB6:AB29" si="13">($AA$1*(D6-I6)+M6)/$AA$2</f>
        <v>-77.333333333333357</v>
      </c>
      <c r="AC6" s="42">
        <f t="shared" si="5"/>
        <v>0</v>
      </c>
      <c r="AD6" s="35">
        <f t="shared" si="5"/>
        <v>0</v>
      </c>
    </row>
    <row r="7" spans="1:30" x14ac:dyDescent="0.3">
      <c r="A7" s="46">
        <v>42340.485925925917</v>
      </c>
      <c r="B7" s="47">
        <v>600</v>
      </c>
      <c r="C7" s="47">
        <v>10</v>
      </c>
      <c r="D7" s="48">
        <v>12.3</v>
      </c>
      <c r="E7" s="49">
        <v>13.05</v>
      </c>
      <c r="F7" s="50">
        <v>10.75</v>
      </c>
      <c r="G7" s="51">
        <v>11.2</v>
      </c>
      <c r="H7" s="52">
        <v>11.15</v>
      </c>
      <c r="I7" s="53">
        <v>17.25</v>
      </c>
      <c r="J7" s="54">
        <v>17.5</v>
      </c>
      <c r="L7" s="27">
        <v>10</v>
      </c>
      <c r="M7" s="28">
        <f t="shared" si="0"/>
        <v>11.63055555555551</v>
      </c>
      <c r="N7" s="29">
        <f t="shared" si="6"/>
        <v>10.467499999999962</v>
      </c>
      <c r="O7" s="28">
        <f t="shared" si="1"/>
        <v>10.467499999999962</v>
      </c>
      <c r="P7" s="28">
        <f t="shared" si="2"/>
        <v>180</v>
      </c>
      <c r="Q7" s="29">
        <f t="shared" si="3"/>
        <v>4.4482296322450224E-2</v>
      </c>
      <c r="R7" s="29">
        <f t="shared" si="7"/>
        <v>0.11630555555555513</v>
      </c>
      <c r="S7" s="29">
        <f t="shared" ref="S7:S29" si="14">O7/P7</f>
        <v>5.8152777777777567E-2</v>
      </c>
      <c r="T7" s="41">
        <f t="shared" si="8"/>
        <v>7.4074074074073789E-4</v>
      </c>
      <c r="U7" s="30"/>
      <c r="V7" s="31">
        <f t="shared" si="9"/>
        <v>0.80000000000000071</v>
      </c>
      <c r="W7" s="32">
        <f t="shared" si="9"/>
        <v>0.90000000000000036</v>
      </c>
      <c r="X7" s="32">
        <f t="shared" si="10"/>
        <v>2.0500000000000007</v>
      </c>
      <c r="Y7" s="32">
        <f t="shared" si="11"/>
        <v>3.3333333333333215E-2</v>
      </c>
      <c r="Z7" s="32">
        <f t="shared" si="4"/>
        <v>11.033333333333333</v>
      </c>
      <c r="AA7" s="33">
        <f t="shared" si="12"/>
        <v>-24.923120089786771</v>
      </c>
      <c r="AB7" s="34">
        <f t="shared" si="13"/>
        <v>-62.154320987654408</v>
      </c>
      <c r="AC7" s="42">
        <f t="shared" si="5"/>
        <v>0</v>
      </c>
      <c r="AD7" s="35">
        <f>IF(AB7&gt;0,AB7,0)</f>
        <v>0</v>
      </c>
    </row>
    <row r="8" spans="1:30" x14ac:dyDescent="0.3">
      <c r="A8" s="46">
        <v>42340.489398148151</v>
      </c>
      <c r="B8" s="47">
        <v>900</v>
      </c>
      <c r="C8" s="47">
        <v>15</v>
      </c>
      <c r="D8" s="48">
        <v>12.65</v>
      </c>
      <c r="E8" s="49">
        <v>13.35</v>
      </c>
      <c r="F8" s="50">
        <v>10.75</v>
      </c>
      <c r="G8" s="51">
        <v>11.2</v>
      </c>
      <c r="H8" s="52">
        <v>11.15</v>
      </c>
      <c r="I8" s="53">
        <v>18.25</v>
      </c>
      <c r="J8" s="54">
        <v>18.45</v>
      </c>
      <c r="L8" s="27">
        <v>15</v>
      </c>
      <c r="M8" s="28">
        <f t="shared" si="0"/>
        <v>11.63055555555551</v>
      </c>
      <c r="N8" s="29">
        <f t="shared" si="6"/>
        <v>0</v>
      </c>
      <c r="O8" s="28">
        <f t="shared" si="1"/>
        <v>10.467499999999962</v>
      </c>
      <c r="P8" s="28">
        <f t="shared" si="2"/>
        <v>270</v>
      </c>
      <c r="Q8" s="29">
        <f t="shared" si="3"/>
        <v>4.1516809900953501E-2</v>
      </c>
      <c r="R8" s="29">
        <f t="shared" si="7"/>
        <v>0</v>
      </c>
      <c r="S8" s="29">
        <f t="shared" si="14"/>
        <v>3.8768518518518376E-2</v>
      </c>
      <c r="T8" s="41">
        <f t="shared" si="8"/>
        <v>7.9365079365079148E-4</v>
      </c>
      <c r="U8" s="30"/>
      <c r="V8" s="31">
        <f t="shared" si="9"/>
        <v>1.1500000000000004</v>
      </c>
      <c r="W8" s="32">
        <f t="shared" si="9"/>
        <v>1.1999999999999993</v>
      </c>
      <c r="X8" s="32">
        <f t="shared" si="10"/>
        <v>3.0500000000000007</v>
      </c>
      <c r="Y8" s="32">
        <f t="shared" si="11"/>
        <v>3.3333333333333215E-2</v>
      </c>
      <c r="Z8" s="32">
        <f t="shared" si="4"/>
        <v>11.033333333333333</v>
      </c>
      <c r="AA8" s="33">
        <f t="shared" si="12"/>
        <v>-22.030257936507947</v>
      </c>
      <c r="AB8" s="34">
        <f t="shared" si="13"/>
        <v>-73.709876543209973</v>
      </c>
      <c r="AC8" s="42">
        <f t="shared" si="5"/>
        <v>0</v>
      </c>
      <c r="AD8" s="35">
        <f t="shared" si="5"/>
        <v>0</v>
      </c>
    </row>
    <row r="9" spans="1:30" x14ac:dyDescent="0.3">
      <c r="A9" s="46">
        <v>42340.49287037037</v>
      </c>
      <c r="B9" s="47">
        <v>1200</v>
      </c>
      <c r="C9" s="47">
        <v>20</v>
      </c>
      <c r="D9" s="48">
        <v>13.1</v>
      </c>
      <c r="E9" s="49">
        <v>14.05</v>
      </c>
      <c r="F9" s="50">
        <v>10.75</v>
      </c>
      <c r="G9" s="51">
        <v>11.2</v>
      </c>
      <c r="H9" s="52">
        <v>11.15</v>
      </c>
      <c r="I9" s="53">
        <v>17.5</v>
      </c>
      <c r="J9" s="54">
        <v>17.600000000000001</v>
      </c>
      <c r="L9" s="27">
        <v>20</v>
      </c>
      <c r="M9" s="28">
        <f t="shared" si="0"/>
        <v>11.63055555555551</v>
      </c>
      <c r="N9" s="29">
        <f t="shared" si="6"/>
        <v>0</v>
      </c>
      <c r="O9" s="28">
        <f t="shared" si="1"/>
        <v>10.467499999999962</v>
      </c>
      <c r="P9" s="28">
        <f t="shared" si="2"/>
        <v>360</v>
      </c>
      <c r="Q9" s="29">
        <f t="shared" si="3"/>
        <v>5.6344242008437011E-2</v>
      </c>
      <c r="R9" s="29">
        <f t="shared" si="7"/>
        <v>0</v>
      </c>
      <c r="S9" s="29">
        <f t="shared" si="14"/>
        <v>2.9076388888888784E-2</v>
      </c>
      <c r="T9" s="41">
        <f t="shared" si="8"/>
        <v>5.8479532163742398E-4</v>
      </c>
      <c r="U9" s="30"/>
      <c r="V9" s="31">
        <f t="shared" si="9"/>
        <v>1.5999999999999996</v>
      </c>
      <c r="W9" s="32">
        <f t="shared" si="9"/>
        <v>1.9000000000000004</v>
      </c>
      <c r="X9" s="32">
        <f t="shared" si="10"/>
        <v>2.3000000000000007</v>
      </c>
      <c r="Y9" s="32">
        <f t="shared" si="11"/>
        <v>3.3333333333333215E-2</v>
      </c>
      <c r="Z9" s="32">
        <f t="shared" si="4"/>
        <v>11.033333333333333</v>
      </c>
      <c r="AA9" s="33">
        <f t="shared" si="12"/>
        <v>-28.038510101010111</v>
      </c>
      <c r="AB9" s="34">
        <f t="shared" si="13"/>
        <v>-52.376543209876651</v>
      </c>
      <c r="AC9" s="42">
        <f t="shared" si="5"/>
        <v>0</v>
      </c>
      <c r="AD9" s="35">
        <f t="shared" si="5"/>
        <v>0</v>
      </c>
    </row>
    <row r="10" spans="1:30" x14ac:dyDescent="0.3">
      <c r="A10" s="46">
        <v>42340.496342592603</v>
      </c>
      <c r="B10" s="47">
        <v>1500</v>
      </c>
      <c r="C10" s="47">
        <v>25</v>
      </c>
      <c r="D10" s="48">
        <v>13.4</v>
      </c>
      <c r="E10" s="49">
        <v>15.2</v>
      </c>
      <c r="F10" s="50">
        <v>10.75</v>
      </c>
      <c r="G10" s="51">
        <v>11.2</v>
      </c>
      <c r="H10" s="52">
        <v>11.15</v>
      </c>
      <c r="I10" s="53">
        <v>17.600000000000001</v>
      </c>
      <c r="J10" s="54">
        <v>17.649999999999999</v>
      </c>
      <c r="L10" s="27">
        <v>25</v>
      </c>
      <c r="M10" s="28">
        <f t="shared" si="0"/>
        <v>11.63055555555551</v>
      </c>
      <c r="N10" s="29">
        <f t="shared" si="6"/>
        <v>0</v>
      </c>
      <c r="O10" s="28">
        <f t="shared" si="1"/>
        <v>10.467499999999962</v>
      </c>
      <c r="P10" s="28">
        <f t="shared" si="2"/>
        <v>450</v>
      </c>
      <c r="Q10" s="29">
        <f t="shared" si="3"/>
        <v>0.10675751117388048</v>
      </c>
      <c r="R10" s="29">
        <f t="shared" si="7"/>
        <v>0</v>
      </c>
      <c r="S10" s="29">
        <f t="shared" si="14"/>
        <v>2.3261111111111028E-2</v>
      </c>
      <c r="T10" s="41">
        <f t="shared" si="8"/>
        <v>3.0864197530864094E-4</v>
      </c>
      <c r="U10" s="30"/>
      <c r="V10" s="31">
        <f t="shared" si="9"/>
        <v>1.9000000000000004</v>
      </c>
      <c r="W10" s="32">
        <f t="shared" si="9"/>
        <v>3.0499999999999989</v>
      </c>
      <c r="X10" s="32">
        <f t="shared" si="10"/>
        <v>2.4000000000000021</v>
      </c>
      <c r="Y10" s="32">
        <f t="shared" si="11"/>
        <v>3.3333333333333215E-2</v>
      </c>
      <c r="Z10" s="32">
        <f t="shared" si="4"/>
        <v>11.033333333333333</v>
      </c>
      <c r="AA10" s="33">
        <f t="shared" si="12"/>
        <v>-29.373677248677254</v>
      </c>
      <c r="AB10" s="34">
        <f t="shared" si="13"/>
        <v>-48.820987654321108</v>
      </c>
      <c r="AC10" s="42">
        <f t="shared" si="5"/>
        <v>0</v>
      </c>
      <c r="AD10" s="35">
        <f t="shared" si="5"/>
        <v>0</v>
      </c>
    </row>
    <row r="11" spans="1:30" x14ac:dyDescent="0.3">
      <c r="A11" s="46">
        <v>42340.499814814822</v>
      </c>
      <c r="B11" s="47">
        <v>1800</v>
      </c>
      <c r="C11" s="47">
        <v>30</v>
      </c>
      <c r="D11" s="48">
        <v>13.7</v>
      </c>
      <c r="E11" s="49">
        <v>16.55</v>
      </c>
      <c r="F11" s="50">
        <v>11</v>
      </c>
      <c r="G11" s="51">
        <v>11.2</v>
      </c>
      <c r="H11" s="52">
        <v>11.15</v>
      </c>
      <c r="I11" s="53">
        <v>18.149999999999999</v>
      </c>
      <c r="J11" s="54">
        <v>18.350000000000001</v>
      </c>
      <c r="L11" s="27">
        <v>30</v>
      </c>
      <c r="M11" s="28">
        <f t="shared" si="0"/>
        <v>40.706944444444602</v>
      </c>
      <c r="N11" s="29">
        <f t="shared" si="6"/>
        <v>26.168750000000188</v>
      </c>
      <c r="O11" s="28">
        <f t="shared" si="1"/>
        <v>36.636250000000153</v>
      </c>
      <c r="P11" s="28">
        <f t="shared" si="2"/>
        <v>540</v>
      </c>
      <c r="Q11" s="29">
        <f t="shared" si="3"/>
        <v>0.16903272602531094</v>
      </c>
      <c r="R11" s="29">
        <f t="shared" si="7"/>
        <v>0.29076388888889099</v>
      </c>
      <c r="S11" s="29">
        <f t="shared" si="14"/>
        <v>6.7844907407407687E-2</v>
      </c>
      <c r="T11" s="41">
        <f t="shared" si="8"/>
        <v>6.8226120857700038E-4</v>
      </c>
      <c r="U11" s="30"/>
      <c r="V11" s="31">
        <f t="shared" si="9"/>
        <v>2.1999999999999993</v>
      </c>
      <c r="W11" s="32">
        <f t="shared" si="9"/>
        <v>4.4000000000000004</v>
      </c>
      <c r="X11" s="32">
        <f t="shared" si="10"/>
        <v>2.9499999999999993</v>
      </c>
      <c r="Y11" s="32">
        <f t="shared" si="11"/>
        <v>0.11666666666666714</v>
      </c>
      <c r="Z11" s="32">
        <f t="shared" si="4"/>
        <v>11.116666666666667</v>
      </c>
      <c r="AA11" s="33">
        <f t="shared" si="12"/>
        <v>-21.189450686641667</v>
      </c>
      <c r="AB11" s="34">
        <f t="shared" si="13"/>
        <v>11.348765432099128</v>
      </c>
      <c r="AC11" s="42">
        <f t="shared" si="5"/>
        <v>0</v>
      </c>
      <c r="AD11" s="35">
        <f t="shared" si="5"/>
        <v>11.348765432099128</v>
      </c>
    </row>
    <row r="12" spans="1:30" x14ac:dyDescent="0.3">
      <c r="A12" s="46">
        <v>42340.503287037027</v>
      </c>
      <c r="B12" s="47">
        <v>2100</v>
      </c>
      <c r="C12" s="47">
        <v>35</v>
      </c>
      <c r="D12" s="48">
        <v>14.15</v>
      </c>
      <c r="E12" s="49">
        <v>18</v>
      </c>
      <c r="F12" s="50">
        <v>11</v>
      </c>
      <c r="G12" s="51">
        <v>11.25</v>
      </c>
      <c r="H12" s="52">
        <v>11.2</v>
      </c>
      <c r="I12" s="53">
        <v>18.399999999999999</v>
      </c>
      <c r="J12" s="54">
        <v>18.600000000000001</v>
      </c>
      <c r="L12" s="27">
        <v>35</v>
      </c>
      <c r="M12" s="28">
        <f t="shared" si="0"/>
        <v>52.337500000000098</v>
      </c>
      <c r="N12" s="29">
        <f t="shared" si="6"/>
        <v>10.467499999999962</v>
      </c>
      <c r="O12" s="28">
        <f t="shared" si="1"/>
        <v>47.103750000000112</v>
      </c>
      <c r="P12" s="28">
        <f t="shared" si="2"/>
        <v>630</v>
      </c>
      <c r="Q12" s="29">
        <f t="shared" si="3"/>
        <v>0.22834245445524445</v>
      </c>
      <c r="R12" s="29">
        <f t="shared" si="7"/>
        <v>0.11630555555555513</v>
      </c>
      <c r="S12" s="29">
        <f t="shared" si="14"/>
        <v>7.4767857142857316E-2</v>
      </c>
      <c r="T12" s="41">
        <f t="shared" si="8"/>
        <v>6.4935064935065076E-4</v>
      </c>
      <c r="U12" s="30"/>
      <c r="V12" s="31">
        <f t="shared" si="9"/>
        <v>2.6500000000000004</v>
      </c>
      <c r="W12" s="32">
        <f t="shared" si="9"/>
        <v>5.85</v>
      </c>
      <c r="X12" s="32">
        <f t="shared" si="10"/>
        <v>3.1999999999999993</v>
      </c>
      <c r="Y12" s="32">
        <f t="shared" si="11"/>
        <v>0.15000000000000036</v>
      </c>
      <c r="Z12" s="32">
        <f t="shared" si="4"/>
        <v>11.15</v>
      </c>
      <c r="AA12" s="33">
        <f t="shared" si="12"/>
        <v>-19.449999999999985</v>
      </c>
      <c r="AB12" s="34">
        <f t="shared" si="13"/>
        <v>40.750000000000249</v>
      </c>
      <c r="AC12" s="42">
        <f t="shared" si="5"/>
        <v>0</v>
      </c>
      <c r="AD12" s="35">
        <f t="shared" si="5"/>
        <v>40.750000000000249</v>
      </c>
    </row>
    <row r="13" spans="1:30" x14ac:dyDescent="0.3">
      <c r="A13" s="46">
        <v>42340.50675925926</v>
      </c>
      <c r="B13" s="47">
        <v>2400</v>
      </c>
      <c r="C13" s="47">
        <v>40</v>
      </c>
      <c r="D13" s="48">
        <v>14.45</v>
      </c>
      <c r="E13" s="49">
        <v>19.05</v>
      </c>
      <c r="F13" s="50">
        <v>11</v>
      </c>
      <c r="G13" s="51">
        <v>11.25</v>
      </c>
      <c r="H13" s="52">
        <v>11.2</v>
      </c>
      <c r="I13" s="53">
        <v>18.350000000000001</v>
      </c>
      <c r="J13" s="54">
        <v>18.55</v>
      </c>
      <c r="L13" s="27">
        <v>40</v>
      </c>
      <c r="M13" s="28">
        <f t="shared" si="0"/>
        <v>52.337500000000126</v>
      </c>
      <c r="N13" s="29">
        <f t="shared" si="6"/>
        <v>0</v>
      </c>
      <c r="O13" s="28">
        <f t="shared" si="1"/>
        <v>47.103750000000112</v>
      </c>
      <c r="P13" s="28">
        <f t="shared" si="2"/>
        <v>720</v>
      </c>
      <c r="Q13" s="29">
        <f t="shared" si="3"/>
        <v>0.2728247507776948</v>
      </c>
      <c r="R13" s="29">
        <f t="shared" si="7"/>
        <v>0</v>
      </c>
      <c r="S13" s="29">
        <f t="shared" si="14"/>
        <v>6.5421875000000157E-2</v>
      </c>
      <c r="T13" s="41">
        <f t="shared" si="8"/>
        <v>5.4347826086956631E-4</v>
      </c>
      <c r="U13" s="30"/>
      <c r="V13" s="31">
        <f t="shared" si="9"/>
        <v>2.9499999999999993</v>
      </c>
      <c r="W13" s="32">
        <f t="shared" si="9"/>
        <v>6.9</v>
      </c>
      <c r="X13" s="32">
        <f t="shared" si="10"/>
        <v>3.1500000000000021</v>
      </c>
      <c r="Y13" s="32">
        <f t="shared" si="11"/>
        <v>0.15000000000000036</v>
      </c>
      <c r="Z13" s="32">
        <f t="shared" si="4"/>
        <v>11.15</v>
      </c>
      <c r="AA13" s="33">
        <f t="shared" si="12"/>
        <v>-21.195512820512779</v>
      </c>
      <c r="AB13" s="34">
        <f t="shared" si="13"/>
        <v>46.972222222222463</v>
      </c>
      <c r="AC13" s="42">
        <f t="shared" si="5"/>
        <v>0</v>
      </c>
      <c r="AD13" s="35">
        <f t="shared" si="5"/>
        <v>46.972222222222463</v>
      </c>
    </row>
    <row r="14" spans="1:30" x14ac:dyDescent="0.3">
      <c r="A14" s="46">
        <v>42340.510231481479</v>
      </c>
      <c r="B14" s="47">
        <v>2700</v>
      </c>
      <c r="C14" s="47">
        <v>45</v>
      </c>
      <c r="D14" s="48">
        <v>14.7</v>
      </c>
      <c r="E14" s="49">
        <v>20.05</v>
      </c>
      <c r="F14" s="50">
        <v>11</v>
      </c>
      <c r="G14" s="51">
        <v>11.25</v>
      </c>
      <c r="H14" s="52">
        <v>11.25</v>
      </c>
      <c r="I14" s="53">
        <v>18.600000000000001</v>
      </c>
      <c r="J14" s="54">
        <v>19</v>
      </c>
      <c r="L14" s="27">
        <v>45</v>
      </c>
      <c r="M14" s="28">
        <f t="shared" si="0"/>
        <v>58.152777777777558</v>
      </c>
      <c r="N14" s="29">
        <f t="shared" si="6"/>
        <v>5.2337499999997021</v>
      </c>
      <c r="O14" s="28">
        <f t="shared" si="1"/>
        <v>52.337499999999814</v>
      </c>
      <c r="P14" s="28">
        <f t="shared" si="2"/>
        <v>810</v>
      </c>
      <c r="Q14" s="29">
        <f t="shared" si="3"/>
        <v>0.31730704710014496</v>
      </c>
      <c r="R14" s="29">
        <f t="shared" si="7"/>
        <v>5.8152777777774466E-2</v>
      </c>
      <c r="S14" s="29">
        <f t="shared" si="14"/>
        <v>6.4614197530863962E-2</v>
      </c>
      <c r="T14" s="41">
        <f t="shared" si="8"/>
        <v>5.1921079958462929E-4</v>
      </c>
      <c r="U14" s="30"/>
      <c r="V14" s="31">
        <f t="shared" si="9"/>
        <v>3.1999999999999993</v>
      </c>
      <c r="W14" s="32">
        <f t="shared" si="9"/>
        <v>7.9</v>
      </c>
      <c r="X14" s="32">
        <f t="shared" si="10"/>
        <v>3.4000000000000021</v>
      </c>
      <c r="Y14" s="32">
        <f t="shared" si="11"/>
        <v>0.16666666666666607</v>
      </c>
      <c r="Z14" s="32">
        <f t="shared" si="4"/>
        <v>11.166666666666666</v>
      </c>
      <c r="AA14" s="33">
        <f t="shared" si="12"/>
        <v>-19.704415954416</v>
      </c>
      <c r="AB14" s="34">
        <f t="shared" si="13"/>
        <v>59.895061728394538</v>
      </c>
      <c r="AC14" s="42">
        <f t="shared" si="5"/>
        <v>0</v>
      </c>
      <c r="AD14" s="35">
        <f t="shared" si="5"/>
        <v>59.895061728394538</v>
      </c>
    </row>
    <row r="15" spans="1:30" x14ac:dyDescent="0.3">
      <c r="A15" s="46">
        <v>42340.513715277782</v>
      </c>
      <c r="B15" s="47">
        <v>3001</v>
      </c>
      <c r="C15" s="47">
        <v>50.017000000000003</v>
      </c>
      <c r="D15" s="48">
        <v>15.15</v>
      </c>
      <c r="E15" s="49">
        <v>20.7</v>
      </c>
      <c r="F15" s="50">
        <v>11.05</v>
      </c>
      <c r="G15" s="51">
        <v>11.3</v>
      </c>
      <c r="H15" s="52">
        <v>11.25</v>
      </c>
      <c r="I15" s="53">
        <v>18.7</v>
      </c>
      <c r="J15" s="54">
        <v>19.100000000000001</v>
      </c>
      <c r="L15" s="27">
        <v>50</v>
      </c>
      <c r="M15" s="28">
        <f t="shared" si="0"/>
        <v>69.783333333333701</v>
      </c>
      <c r="N15" s="29">
        <f t="shared" si="6"/>
        <v>10.467500000000522</v>
      </c>
      <c r="O15" s="28">
        <f t="shared" si="1"/>
        <v>62.805000000000334</v>
      </c>
      <c r="P15" s="28">
        <f t="shared" si="2"/>
        <v>900.3</v>
      </c>
      <c r="Q15" s="29">
        <f t="shared" si="3"/>
        <v>0.3291689927861316</v>
      </c>
      <c r="R15" s="29">
        <f t="shared" si="7"/>
        <v>0.11591915836102461</v>
      </c>
      <c r="S15" s="29">
        <f t="shared" si="14"/>
        <v>6.976007997334259E-2</v>
      </c>
      <c r="T15" s="41">
        <f t="shared" si="8"/>
        <v>6.0060060060060383E-4</v>
      </c>
      <c r="U15" s="30"/>
      <c r="V15" s="31">
        <f t="shared" si="9"/>
        <v>3.6500000000000004</v>
      </c>
      <c r="W15" s="32">
        <f t="shared" si="9"/>
        <v>8.5499999999999989</v>
      </c>
      <c r="X15" s="32">
        <f t="shared" si="10"/>
        <v>3.5</v>
      </c>
      <c r="Y15" s="32">
        <f t="shared" si="11"/>
        <v>0.20000000000000107</v>
      </c>
      <c r="Z15" s="32">
        <f t="shared" si="4"/>
        <v>11.200000000000001</v>
      </c>
      <c r="AA15" s="33">
        <f t="shared" si="12"/>
        <v>-18.370892018779244</v>
      </c>
      <c r="AB15" s="34">
        <f t="shared" si="13"/>
        <v>91.9629629629638</v>
      </c>
      <c r="AC15" s="42">
        <f t="shared" si="5"/>
        <v>0</v>
      </c>
      <c r="AD15" s="35">
        <f t="shared" si="5"/>
        <v>91.9629629629638</v>
      </c>
    </row>
    <row r="16" spans="1:30" x14ac:dyDescent="0.3">
      <c r="A16" s="46">
        <v>42340.517187500001</v>
      </c>
      <c r="B16" s="47">
        <v>3301</v>
      </c>
      <c r="C16" s="47">
        <v>55.017000000000003</v>
      </c>
      <c r="D16" s="48">
        <v>15.4</v>
      </c>
      <c r="E16" s="49">
        <v>21.35</v>
      </c>
      <c r="F16" s="50">
        <v>11.05</v>
      </c>
      <c r="G16" s="51">
        <v>11.3</v>
      </c>
      <c r="H16" s="52">
        <v>11.3</v>
      </c>
      <c r="I16" s="53">
        <v>19.3</v>
      </c>
      <c r="J16" s="54">
        <v>19.45</v>
      </c>
      <c r="L16" s="27">
        <v>55</v>
      </c>
      <c r="M16" s="28">
        <f t="shared" si="0"/>
        <v>75.598611111111737</v>
      </c>
      <c r="N16" s="29">
        <f t="shared" si="6"/>
        <v>5.2337500000002608</v>
      </c>
      <c r="O16" s="28">
        <f t="shared" si="1"/>
        <v>68.03875000000059</v>
      </c>
      <c r="P16" s="28">
        <f t="shared" si="2"/>
        <v>990.3</v>
      </c>
      <c r="Q16" s="29">
        <f t="shared" si="3"/>
        <v>0.3528928841581051</v>
      </c>
      <c r="R16" s="29">
        <f t="shared" si="7"/>
        <v>5.8152777777780676E-2</v>
      </c>
      <c r="S16" s="29">
        <f t="shared" si="14"/>
        <v>6.8705190346360287E-2</v>
      </c>
      <c r="T16" s="41">
        <f t="shared" si="8"/>
        <v>6.069094304388472E-4</v>
      </c>
      <c r="U16" s="30"/>
      <c r="V16" s="31">
        <f t="shared" si="9"/>
        <v>3.9000000000000004</v>
      </c>
      <c r="W16" s="32">
        <f t="shared" si="9"/>
        <v>9.2000000000000011</v>
      </c>
      <c r="X16" s="32">
        <f t="shared" si="10"/>
        <v>4.1000000000000014</v>
      </c>
      <c r="Y16" s="32">
        <f t="shared" si="11"/>
        <v>0.21666666666666856</v>
      </c>
      <c r="Z16" s="32">
        <f t="shared" si="4"/>
        <v>11.216666666666669</v>
      </c>
      <c r="AA16" s="33">
        <f t="shared" si="12"/>
        <v>-15.231125356125194</v>
      </c>
      <c r="AB16" s="34">
        <f t="shared" si="13"/>
        <v>98.663580246914961</v>
      </c>
      <c r="AC16" s="42">
        <f t="shared" si="5"/>
        <v>0</v>
      </c>
      <c r="AD16" s="35">
        <f t="shared" si="5"/>
        <v>98.663580246914961</v>
      </c>
    </row>
    <row r="17" spans="1:30" x14ac:dyDescent="0.3">
      <c r="A17" s="46">
        <v>42340.52065972222</v>
      </c>
      <c r="B17" s="47">
        <v>3601</v>
      </c>
      <c r="C17" s="47">
        <v>60.017000000000003</v>
      </c>
      <c r="D17" s="48">
        <v>15.6</v>
      </c>
      <c r="E17" s="49">
        <v>21.6</v>
      </c>
      <c r="F17" s="50">
        <v>11.1</v>
      </c>
      <c r="G17" s="51">
        <v>11.35</v>
      </c>
      <c r="H17" s="52">
        <v>11.3</v>
      </c>
      <c r="I17" s="53">
        <v>19.05</v>
      </c>
      <c r="J17" s="54">
        <v>19</v>
      </c>
      <c r="L17" s="27">
        <v>60</v>
      </c>
      <c r="M17" s="28">
        <f t="shared" si="0"/>
        <v>87.229166666666657</v>
      </c>
      <c r="N17" s="29">
        <f t="shared" si="6"/>
        <v>10.467499999999404</v>
      </c>
      <c r="O17" s="28">
        <f t="shared" si="1"/>
        <v>78.506250000000009</v>
      </c>
      <c r="P17" s="28">
        <f t="shared" si="2"/>
        <v>1080.3</v>
      </c>
      <c r="Q17" s="29">
        <f t="shared" si="3"/>
        <v>0.3558583705796019</v>
      </c>
      <c r="R17" s="29">
        <f t="shared" si="7"/>
        <v>0.11630555555554893</v>
      </c>
      <c r="S17" s="29">
        <f t="shared" si="14"/>
        <v>7.2670785892807566E-2</v>
      </c>
      <c r="T17" s="41">
        <f t="shared" si="8"/>
        <v>6.9444444444444415E-4</v>
      </c>
      <c r="U17" s="30"/>
      <c r="V17" s="31">
        <f t="shared" si="9"/>
        <v>4.0999999999999996</v>
      </c>
      <c r="W17" s="32">
        <f t="shared" si="9"/>
        <v>9.4500000000000011</v>
      </c>
      <c r="X17" s="32">
        <f t="shared" si="10"/>
        <v>3.8500000000000014</v>
      </c>
      <c r="Y17" s="32">
        <f t="shared" si="11"/>
        <v>0.25</v>
      </c>
      <c r="Z17" s="32">
        <f t="shared" si="4"/>
        <v>11.25</v>
      </c>
      <c r="AA17" s="33">
        <f t="shared" si="12"/>
        <v>-13.846618357487921</v>
      </c>
      <c r="AB17" s="34">
        <f t="shared" si="13"/>
        <v>132.50925925925921</v>
      </c>
      <c r="AC17" s="42">
        <f>IF(AA17&gt;0,AA17,0)</f>
        <v>0</v>
      </c>
      <c r="AD17" s="35">
        <f t="shared" si="5"/>
        <v>132.50925925925921</v>
      </c>
    </row>
    <row r="18" spans="1:30" x14ac:dyDescent="0.3">
      <c r="A18" s="46">
        <v>42340.524131944447</v>
      </c>
      <c r="B18" s="47">
        <v>3901</v>
      </c>
      <c r="C18" s="47">
        <v>65.016999999999996</v>
      </c>
      <c r="D18" s="48">
        <v>16.05</v>
      </c>
      <c r="E18" s="49">
        <v>22</v>
      </c>
      <c r="F18" s="50">
        <v>11.1</v>
      </c>
      <c r="G18" s="51">
        <v>11.35</v>
      </c>
      <c r="H18" s="52">
        <v>11.35</v>
      </c>
      <c r="I18" s="53">
        <v>19.600000000000001</v>
      </c>
      <c r="J18" s="54">
        <v>19.600000000000001</v>
      </c>
      <c r="L18" s="27">
        <v>65</v>
      </c>
      <c r="M18" s="28">
        <f t="shared" si="0"/>
        <v>93.044444444444082</v>
      </c>
      <c r="N18" s="29">
        <f t="shared" si="6"/>
        <v>5.2337499999997021</v>
      </c>
      <c r="O18" s="28">
        <f t="shared" si="1"/>
        <v>83.739999999999696</v>
      </c>
      <c r="P18" s="28">
        <f t="shared" si="2"/>
        <v>1170.3</v>
      </c>
      <c r="Q18" s="29">
        <f t="shared" si="3"/>
        <v>0.35289288415810505</v>
      </c>
      <c r="R18" s="29">
        <f t="shared" si="7"/>
        <v>5.8152777777774466E-2</v>
      </c>
      <c r="S18" s="29">
        <f t="shared" si="14"/>
        <v>7.1554302315645302E-2</v>
      </c>
      <c r="T18" s="41">
        <f t="shared" si="8"/>
        <v>7.4696545284780303E-4</v>
      </c>
      <c r="U18" s="30"/>
      <c r="V18" s="31">
        <f t="shared" si="9"/>
        <v>4.5500000000000007</v>
      </c>
      <c r="W18" s="32">
        <f t="shared" si="9"/>
        <v>9.85</v>
      </c>
      <c r="X18" s="32">
        <f t="shared" si="10"/>
        <v>4.4000000000000021</v>
      </c>
      <c r="Y18" s="32">
        <f t="shared" si="11"/>
        <v>0.26666666666666572</v>
      </c>
      <c r="Z18" s="32">
        <f t="shared" si="4"/>
        <v>11.266666666666666</v>
      </c>
      <c r="AA18" s="33">
        <f t="shared" si="12"/>
        <v>-11.818466353677721</v>
      </c>
      <c r="AB18" s="34">
        <f t="shared" si="13"/>
        <v>143.65432098765351</v>
      </c>
      <c r="AC18" s="42">
        <f t="shared" ref="AC18:AD29" si="15">IF(AA18&gt;0,AA18,0)</f>
        <v>0</v>
      </c>
      <c r="AD18" s="35">
        <f t="shared" si="5"/>
        <v>143.65432098765351</v>
      </c>
    </row>
    <row r="19" spans="1:30" x14ac:dyDescent="0.3">
      <c r="A19" s="46">
        <v>42340.527604166673</v>
      </c>
      <c r="B19" s="47">
        <v>4201</v>
      </c>
      <c r="C19" s="47">
        <v>70.016999999999996</v>
      </c>
      <c r="D19" s="48">
        <v>16.2</v>
      </c>
      <c r="E19" s="49">
        <v>22.1</v>
      </c>
      <c r="F19" s="50">
        <v>11.1</v>
      </c>
      <c r="G19" s="51">
        <v>11.35</v>
      </c>
      <c r="H19" s="52">
        <v>11.35</v>
      </c>
      <c r="I19" s="53">
        <v>20</v>
      </c>
      <c r="J19" s="54">
        <v>19.649999999999999</v>
      </c>
      <c r="L19" s="27">
        <v>70</v>
      </c>
      <c r="M19" s="28">
        <f t="shared" si="0"/>
        <v>93.044444444444082</v>
      </c>
      <c r="N19" s="29">
        <f t="shared" si="6"/>
        <v>0</v>
      </c>
      <c r="O19" s="28">
        <f t="shared" si="1"/>
        <v>83.739999999999696</v>
      </c>
      <c r="P19" s="28">
        <f t="shared" si="2"/>
        <v>1260.3</v>
      </c>
      <c r="Q19" s="29">
        <f t="shared" si="3"/>
        <v>0.34992739773660853</v>
      </c>
      <c r="R19" s="29">
        <f t="shared" si="7"/>
        <v>0</v>
      </c>
      <c r="S19" s="29">
        <f t="shared" si="14"/>
        <v>6.6444497341902484E-2</v>
      </c>
      <c r="T19" s="41">
        <f t="shared" si="8"/>
        <v>7.5329566854990268E-4</v>
      </c>
      <c r="U19" s="30"/>
      <c r="V19" s="31">
        <f t="shared" si="9"/>
        <v>4.6999999999999993</v>
      </c>
      <c r="W19" s="32">
        <f t="shared" si="9"/>
        <v>9.9500000000000011</v>
      </c>
      <c r="X19" s="32">
        <f t="shared" si="10"/>
        <v>4.8000000000000007</v>
      </c>
      <c r="Y19" s="32">
        <f t="shared" si="11"/>
        <v>0.26666666666666572</v>
      </c>
      <c r="Z19" s="32">
        <f t="shared" si="4"/>
        <v>11.266666666666666</v>
      </c>
      <c r="AA19" s="33">
        <f t="shared" si="12"/>
        <v>-11.040935672514713</v>
      </c>
      <c r="AB19" s="34">
        <f t="shared" si="13"/>
        <v>139.20987654320905</v>
      </c>
      <c r="AC19" s="42">
        <f t="shared" si="15"/>
        <v>0</v>
      </c>
      <c r="AD19" s="35">
        <f t="shared" si="5"/>
        <v>139.20987654320905</v>
      </c>
    </row>
    <row r="20" spans="1:30" x14ac:dyDescent="0.3">
      <c r="A20" s="46">
        <v>42340.531076388892</v>
      </c>
      <c r="B20" s="47">
        <v>4501</v>
      </c>
      <c r="C20" s="47">
        <v>75.016999999999996</v>
      </c>
      <c r="D20" s="48">
        <v>16.45</v>
      </c>
      <c r="E20" s="49">
        <v>22.25</v>
      </c>
      <c r="F20" s="50">
        <v>11.1</v>
      </c>
      <c r="G20" s="51">
        <v>11.4</v>
      </c>
      <c r="H20" s="52">
        <v>11.4</v>
      </c>
      <c r="I20" s="53">
        <v>20.65</v>
      </c>
      <c r="J20" s="54">
        <v>20.45</v>
      </c>
      <c r="L20" s="27">
        <v>75</v>
      </c>
      <c r="M20" s="28">
        <f t="shared" si="0"/>
        <v>104.6749999999996</v>
      </c>
      <c r="N20" s="29">
        <f t="shared" si="6"/>
        <v>10.467499999999962</v>
      </c>
      <c r="O20" s="28">
        <f t="shared" si="1"/>
        <v>94.207499999999669</v>
      </c>
      <c r="P20" s="28">
        <f t="shared" si="2"/>
        <v>1350.3</v>
      </c>
      <c r="Q20" s="29">
        <f t="shared" si="3"/>
        <v>0.34399642489361509</v>
      </c>
      <c r="R20" s="29">
        <f t="shared" si="7"/>
        <v>0.11630555555555513</v>
      </c>
      <c r="S20" s="29">
        <f t="shared" si="14"/>
        <v>6.9767829371250589E-2</v>
      </c>
      <c r="T20" s="41">
        <f t="shared" si="8"/>
        <v>8.6206896551723801E-4</v>
      </c>
      <c r="U20" s="30"/>
      <c r="V20" s="31">
        <f t="shared" si="9"/>
        <v>4.9499999999999993</v>
      </c>
      <c r="W20" s="32">
        <f t="shared" si="9"/>
        <v>10.1</v>
      </c>
      <c r="X20" s="32">
        <f t="shared" si="10"/>
        <v>5.4499999999999993</v>
      </c>
      <c r="Y20" s="32">
        <f t="shared" si="11"/>
        <v>0.29999999999999893</v>
      </c>
      <c r="Z20" s="32">
        <f t="shared" si="4"/>
        <v>11.299999999999999</v>
      </c>
      <c r="AA20" s="33">
        <f t="shared" si="12"/>
        <v>-7.2202380952381917</v>
      </c>
      <c r="AB20" s="34">
        <f t="shared" si="13"/>
        <v>157.94444444444358</v>
      </c>
      <c r="AC20" s="42">
        <f t="shared" si="15"/>
        <v>0</v>
      </c>
      <c r="AD20" s="35">
        <f t="shared" si="5"/>
        <v>157.94444444444358</v>
      </c>
    </row>
    <row r="21" spans="1:30" x14ac:dyDescent="0.3">
      <c r="A21" s="46">
        <v>42340.534548611111</v>
      </c>
      <c r="B21" s="47">
        <v>4801</v>
      </c>
      <c r="C21" s="47">
        <v>80.016999999999996</v>
      </c>
      <c r="D21" s="48">
        <v>16.649999999999999</v>
      </c>
      <c r="E21" s="49">
        <v>22.4</v>
      </c>
      <c r="F21" s="50">
        <v>11.15</v>
      </c>
      <c r="G21" s="51">
        <v>11.4</v>
      </c>
      <c r="H21" s="52">
        <v>11.4</v>
      </c>
      <c r="I21" s="53">
        <v>20.25</v>
      </c>
      <c r="J21" s="54">
        <v>20.149999999999999</v>
      </c>
      <c r="L21" s="27">
        <v>80</v>
      </c>
      <c r="M21" s="28">
        <f t="shared" si="0"/>
        <v>110.4902777777783</v>
      </c>
      <c r="N21" s="29">
        <f t="shared" si="6"/>
        <v>5.2337500000008186</v>
      </c>
      <c r="O21" s="28">
        <f t="shared" si="1"/>
        <v>99.441250000000494</v>
      </c>
      <c r="P21" s="28">
        <f t="shared" si="2"/>
        <v>1440.3</v>
      </c>
      <c r="Q21" s="29">
        <f t="shared" si="3"/>
        <v>0.34103093847211835</v>
      </c>
      <c r="R21" s="29">
        <f t="shared" si="7"/>
        <v>5.8152777777786872E-2</v>
      </c>
      <c r="S21" s="29">
        <f t="shared" si="14"/>
        <v>6.9042039852808781E-2</v>
      </c>
      <c r="T21" s="41">
        <f t="shared" si="8"/>
        <v>9.1787439613527015E-4</v>
      </c>
      <c r="U21" s="30"/>
      <c r="V21" s="31">
        <f t="shared" si="9"/>
        <v>5.1499999999999986</v>
      </c>
      <c r="W21" s="32">
        <f t="shared" si="9"/>
        <v>10.249999999999998</v>
      </c>
      <c r="X21" s="32">
        <f t="shared" si="10"/>
        <v>5.0500000000000007</v>
      </c>
      <c r="Y21" s="32">
        <f t="shared" si="11"/>
        <v>0.31666666666666821</v>
      </c>
      <c r="Z21" s="32">
        <f t="shared" si="4"/>
        <v>11.316666666666668</v>
      </c>
      <c r="AA21" s="33">
        <f t="shared" si="12"/>
        <v>-6.808256172839358</v>
      </c>
      <c r="AB21" s="34">
        <f t="shared" si="13"/>
        <v>181.53395061728509</v>
      </c>
      <c r="AC21" s="42">
        <f t="shared" si="15"/>
        <v>0</v>
      </c>
      <c r="AD21" s="35">
        <f t="shared" si="15"/>
        <v>181.53395061728509</v>
      </c>
    </row>
    <row r="22" spans="1:30" x14ac:dyDescent="0.3">
      <c r="A22" s="46">
        <v>42340.53802083333</v>
      </c>
      <c r="B22" s="47">
        <v>5101</v>
      </c>
      <c r="C22" s="47">
        <v>85.016999999999996</v>
      </c>
      <c r="D22" s="48">
        <v>17.05</v>
      </c>
      <c r="E22" s="49">
        <v>22.55</v>
      </c>
      <c r="F22" s="50">
        <v>11.15</v>
      </c>
      <c r="G22" s="51">
        <v>11.45</v>
      </c>
      <c r="H22" s="52">
        <v>11.45</v>
      </c>
      <c r="I22" s="53">
        <v>20.75</v>
      </c>
      <c r="J22" s="54">
        <v>20.7</v>
      </c>
      <c r="L22" s="27">
        <v>85</v>
      </c>
      <c r="M22" s="28">
        <f t="shared" si="0"/>
        <v>122.1208333333332</v>
      </c>
      <c r="N22" s="29">
        <f t="shared" si="6"/>
        <v>10.467499999999404</v>
      </c>
      <c r="O22" s="28">
        <f t="shared" si="1"/>
        <v>109.9087499999999</v>
      </c>
      <c r="P22" s="28">
        <f t="shared" si="2"/>
        <v>1530.3</v>
      </c>
      <c r="Q22" s="29">
        <f t="shared" si="3"/>
        <v>0.32620350636463497</v>
      </c>
      <c r="R22" s="29">
        <f t="shared" si="7"/>
        <v>0.11630555555554893</v>
      </c>
      <c r="S22" s="29">
        <f t="shared" si="14"/>
        <v>7.1821701627131876E-2</v>
      </c>
      <c r="T22" s="41">
        <f t="shared" si="8"/>
        <v>1.0606060606060594E-3</v>
      </c>
      <c r="U22" s="30"/>
      <c r="V22" s="31">
        <f t="shared" ref="V22:W29" si="16">V21+(D22-D21)</f>
        <v>5.5500000000000007</v>
      </c>
      <c r="W22" s="32">
        <f t="shared" si="16"/>
        <v>10.4</v>
      </c>
      <c r="X22" s="32">
        <f t="shared" si="10"/>
        <v>5.5500000000000007</v>
      </c>
      <c r="Y22" s="32">
        <f t="shared" si="11"/>
        <v>0.34999999999999964</v>
      </c>
      <c r="Z22" s="32">
        <f t="shared" si="4"/>
        <v>11.35</v>
      </c>
      <c r="AA22" s="33">
        <f t="shared" si="12"/>
        <v>-3.4808558558558937</v>
      </c>
      <c r="AB22" s="34">
        <f t="shared" si="13"/>
        <v>205.60185185185156</v>
      </c>
      <c r="AC22" s="42">
        <f t="shared" si="15"/>
        <v>0</v>
      </c>
      <c r="AD22" s="35">
        <f t="shared" si="15"/>
        <v>205.60185185185156</v>
      </c>
    </row>
    <row r="23" spans="1:30" x14ac:dyDescent="0.3">
      <c r="A23" s="46">
        <v>42340.541493055563</v>
      </c>
      <c r="B23" s="47">
        <v>5401</v>
      </c>
      <c r="C23" s="47">
        <v>90.016999999999996</v>
      </c>
      <c r="D23" s="48">
        <v>17.25</v>
      </c>
      <c r="E23" s="49">
        <v>22.75</v>
      </c>
      <c r="F23" s="50">
        <v>11.2</v>
      </c>
      <c r="G23" s="51">
        <v>11.45</v>
      </c>
      <c r="H23" s="52">
        <v>11.5</v>
      </c>
      <c r="I23" s="53">
        <v>21.3</v>
      </c>
      <c r="J23" s="54">
        <v>21.45</v>
      </c>
      <c r="L23" s="27">
        <v>90</v>
      </c>
      <c r="M23" s="28">
        <f t="shared" si="0"/>
        <v>133.7513888888887</v>
      </c>
      <c r="N23" s="29">
        <f t="shared" si="6"/>
        <v>10.467499999999962</v>
      </c>
      <c r="O23" s="28">
        <f t="shared" si="1"/>
        <v>120.37624999999986</v>
      </c>
      <c r="P23" s="28">
        <f t="shared" si="2"/>
        <v>1620.3</v>
      </c>
      <c r="Q23" s="29">
        <f t="shared" si="3"/>
        <v>0.32620350636463497</v>
      </c>
      <c r="R23" s="29">
        <f t="shared" si="7"/>
        <v>0.11630555555555513</v>
      </c>
      <c r="S23" s="29">
        <f t="shared" si="14"/>
        <v>7.4292569277294246E-2</v>
      </c>
      <c r="T23" s="41">
        <f t="shared" si="8"/>
        <v>1.16161616161616E-3</v>
      </c>
      <c r="U23" s="30"/>
      <c r="V23" s="31">
        <f t="shared" si="16"/>
        <v>5.75</v>
      </c>
      <c r="W23" s="32">
        <f t="shared" si="16"/>
        <v>10.6</v>
      </c>
      <c r="X23" s="32">
        <f t="shared" si="10"/>
        <v>6.1000000000000014</v>
      </c>
      <c r="Y23" s="32">
        <f t="shared" si="11"/>
        <v>0.38333333333333286</v>
      </c>
      <c r="Z23" s="32">
        <f t="shared" si="4"/>
        <v>11.383333333333333</v>
      </c>
      <c r="AA23" s="33">
        <f t="shared" si="12"/>
        <v>-0.30829903978056833</v>
      </c>
      <c r="AB23" s="34">
        <f t="shared" si="13"/>
        <v>225.22530864197486</v>
      </c>
      <c r="AC23" s="42">
        <f t="shared" si="15"/>
        <v>0</v>
      </c>
      <c r="AD23" s="35">
        <f t="shared" si="15"/>
        <v>225.22530864197486</v>
      </c>
    </row>
    <row r="24" spans="1:30" ht="15.75" customHeight="1" x14ac:dyDescent="0.3">
      <c r="A24" s="46">
        <v>42340.544965277782</v>
      </c>
      <c r="B24" s="47">
        <v>5701</v>
      </c>
      <c r="C24" s="47">
        <v>95.016999999999996</v>
      </c>
      <c r="D24" s="48">
        <v>17.45</v>
      </c>
      <c r="E24" s="49">
        <v>23.2</v>
      </c>
      <c r="F24" s="50">
        <v>11.2</v>
      </c>
      <c r="G24" s="51">
        <v>11.5</v>
      </c>
      <c r="H24" s="52">
        <v>11.5</v>
      </c>
      <c r="I24" s="53">
        <v>21.4</v>
      </c>
      <c r="J24" s="54">
        <v>21.45</v>
      </c>
      <c r="L24" s="43">
        <v>95</v>
      </c>
      <c r="M24" s="28">
        <f t="shared" si="0"/>
        <v>139.56666666666675</v>
      </c>
      <c r="N24" s="29">
        <f t="shared" si="6"/>
        <v>5.2337500000002608</v>
      </c>
      <c r="O24" s="28">
        <f t="shared" si="1"/>
        <v>125.61000000000011</v>
      </c>
      <c r="P24" s="28">
        <f t="shared" si="2"/>
        <v>1710.3</v>
      </c>
      <c r="Q24" s="29">
        <f t="shared" si="3"/>
        <v>0.34103093847211835</v>
      </c>
      <c r="R24" s="29">
        <f t="shared" si="7"/>
        <v>5.8152777777780676E-2</v>
      </c>
      <c r="S24" s="29">
        <f t="shared" si="14"/>
        <v>7.3443255569198451E-2</v>
      </c>
      <c r="T24" s="41">
        <f t="shared" si="8"/>
        <v>1.1594202898550733E-3</v>
      </c>
      <c r="U24" s="30"/>
      <c r="V24" s="31">
        <f t="shared" si="16"/>
        <v>5.9499999999999993</v>
      </c>
      <c r="W24" s="32">
        <f t="shared" si="16"/>
        <v>11.049999999999999</v>
      </c>
      <c r="X24" s="32">
        <f t="shared" si="10"/>
        <v>6.1999999999999993</v>
      </c>
      <c r="Y24" s="32">
        <f t="shared" si="11"/>
        <v>0.40000000000000036</v>
      </c>
      <c r="Z24" s="32">
        <f t="shared" si="4"/>
        <v>11.4</v>
      </c>
      <c r="AA24" s="33">
        <f t="shared" si="12"/>
        <v>1.1561181434599364</v>
      </c>
      <c r="AB24" s="34">
        <f t="shared" si="13"/>
        <v>239.92592592592612</v>
      </c>
      <c r="AC24" s="42">
        <f t="shared" si="15"/>
        <v>1.1561181434599364</v>
      </c>
      <c r="AD24" s="35">
        <f t="shared" si="15"/>
        <v>239.92592592592612</v>
      </c>
    </row>
    <row r="25" spans="1:30" x14ac:dyDescent="0.3">
      <c r="A25" s="46">
        <v>42340.548437500001</v>
      </c>
      <c r="B25" s="47">
        <v>6001</v>
      </c>
      <c r="C25" s="47">
        <v>100.017</v>
      </c>
      <c r="D25" s="48">
        <v>17.649999999999999</v>
      </c>
      <c r="E25" s="49">
        <v>23.4</v>
      </c>
      <c r="F25" s="50">
        <v>11.2</v>
      </c>
      <c r="G25" s="51">
        <v>11.5</v>
      </c>
      <c r="H25" s="52">
        <v>11.55</v>
      </c>
      <c r="I25" s="53">
        <v>21.5</v>
      </c>
      <c r="J25" s="54">
        <v>21.65</v>
      </c>
      <c r="L25" s="43">
        <v>100</v>
      </c>
      <c r="M25" s="28">
        <f t="shared" si="0"/>
        <v>145.38194444444423</v>
      </c>
      <c r="N25" s="29">
        <f t="shared" si="6"/>
        <v>5.2337499999997021</v>
      </c>
      <c r="O25" s="28">
        <f t="shared" si="1"/>
        <v>130.84374999999983</v>
      </c>
      <c r="P25" s="28">
        <f t="shared" si="2"/>
        <v>1800.3</v>
      </c>
      <c r="Q25" s="29">
        <f t="shared" si="3"/>
        <v>0.34103093847211835</v>
      </c>
      <c r="R25" s="29">
        <f t="shared" si="7"/>
        <v>5.8152777777774466E-2</v>
      </c>
      <c r="S25" s="29">
        <f t="shared" si="14"/>
        <v>7.2678859079042285E-2</v>
      </c>
      <c r="T25" s="41">
        <f t="shared" si="8"/>
        <v>1.207729468599032E-3</v>
      </c>
      <c r="U25" s="36"/>
      <c r="V25" s="31">
        <f t="shared" si="16"/>
        <v>6.1499999999999986</v>
      </c>
      <c r="W25" s="32">
        <f t="shared" si="16"/>
        <v>11.249999999999998</v>
      </c>
      <c r="X25" s="32">
        <f t="shared" si="10"/>
        <v>6.3000000000000007</v>
      </c>
      <c r="Y25" s="32">
        <f t="shared" si="11"/>
        <v>0.41666666666666607</v>
      </c>
      <c r="Z25" s="32">
        <f t="shared" si="4"/>
        <v>11.416666666666666</v>
      </c>
      <c r="AA25" s="33">
        <f t="shared" si="12"/>
        <v>2.6966089466088898</v>
      </c>
      <c r="AB25" s="34">
        <f t="shared" si="13"/>
        <v>254.62654320987605</v>
      </c>
      <c r="AC25" s="42">
        <f t="shared" si="15"/>
        <v>2.6966089466088898</v>
      </c>
      <c r="AD25" s="35">
        <f t="shared" si="15"/>
        <v>254.62654320987605</v>
      </c>
    </row>
    <row r="26" spans="1:30" x14ac:dyDescent="0.3">
      <c r="A26" s="46">
        <v>42340.55190972222</v>
      </c>
      <c r="B26" s="47">
        <v>6301</v>
      </c>
      <c r="C26" s="47">
        <v>105.017</v>
      </c>
      <c r="D26" s="48">
        <v>18.05</v>
      </c>
      <c r="E26" s="49">
        <v>23.65</v>
      </c>
      <c r="F26" s="50">
        <v>11.25</v>
      </c>
      <c r="G26" s="51">
        <v>11.55</v>
      </c>
      <c r="H26" s="52">
        <v>11.6</v>
      </c>
      <c r="I26" s="53">
        <v>21.75</v>
      </c>
      <c r="J26" s="54">
        <v>22.05</v>
      </c>
      <c r="L26" s="43">
        <v>105</v>
      </c>
      <c r="M26" s="28">
        <f t="shared" si="0"/>
        <v>162.82777777777781</v>
      </c>
      <c r="N26" s="29">
        <f t="shared" si="6"/>
        <v>15.701250000000224</v>
      </c>
      <c r="O26" s="28">
        <f t="shared" si="1"/>
        <v>146.54500000000004</v>
      </c>
      <c r="P26" s="28">
        <f t="shared" si="2"/>
        <v>1890.3</v>
      </c>
      <c r="Q26" s="29">
        <f t="shared" si="3"/>
        <v>0.33213447920762817</v>
      </c>
      <c r="R26" s="29">
        <f t="shared" si="7"/>
        <v>0.17445833333333582</v>
      </c>
      <c r="S26" s="29">
        <f t="shared" si="14"/>
        <v>7.7524731524096724E-2</v>
      </c>
      <c r="T26" s="41">
        <f t="shared" si="8"/>
        <v>1.3888888888888896E-3</v>
      </c>
      <c r="U26" s="36"/>
      <c r="V26" s="31">
        <f t="shared" si="16"/>
        <v>6.5500000000000007</v>
      </c>
      <c r="W26" s="32">
        <f t="shared" si="16"/>
        <v>11.499999999999998</v>
      </c>
      <c r="X26" s="32">
        <f t="shared" si="10"/>
        <v>6.5500000000000007</v>
      </c>
      <c r="Y26" s="32">
        <f t="shared" si="11"/>
        <v>0.46666666666666679</v>
      </c>
      <c r="Z26" s="32">
        <f t="shared" si="4"/>
        <v>11.466666666666667</v>
      </c>
      <c r="AA26" s="33">
        <f t="shared" si="12"/>
        <v>7.5210210210210313</v>
      </c>
      <c r="AB26" s="34">
        <f t="shared" si="13"/>
        <v>296.06172839506183</v>
      </c>
      <c r="AC26" s="42">
        <f t="shared" si="15"/>
        <v>7.5210210210210313</v>
      </c>
      <c r="AD26" s="35">
        <f t="shared" si="15"/>
        <v>296.06172839506183</v>
      </c>
    </row>
    <row r="27" spans="1:30" x14ac:dyDescent="0.3">
      <c r="A27" s="46">
        <v>42340.555381944447</v>
      </c>
      <c r="B27" s="47">
        <v>6601</v>
      </c>
      <c r="C27" s="47">
        <v>110.017</v>
      </c>
      <c r="D27" s="48">
        <v>18.25</v>
      </c>
      <c r="E27" s="49">
        <v>24.05</v>
      </c>
      <c r="F27" s="50">
        <v>11.25</v>
      </c>
      <c r="G27" s="51">
        <v>11.6</v>
      </c>
      <c r="H27" s="52">
        <v>11.6</v>
      </c>
      <c r="I27" s="53">
        <v>22.15</v>
      </c>
      <c r="J27" s="54">
        <v>22.3</v>
      </c>
      <c r="L27" s="43">
        <v>110</v>
      </c>
      <c r="M27" s="28">
        <f t="shared" si="0"/>
        <v>168.64305555555589</v>
      </c>
      <c r="N27" s="29">
        <f t="shared" si="6"/>
        <v>5.2337500000002608</v>
      </c>
      <c r="O27" s="28">
        <f t="shared" si="1"/>
        <v>151.77875000000031</v>
      </c>
      <c r="P27" s="28">
        <f t="shared" si="2"/>
        <v>1980.3</v>
      </c>
      <c r="Q27" s="29">
        <f t="shared" si="3"/>
        <v>0.34399642489361509</v>
      </c>
      <c r="R27" s="29">
        <f t="shared" si="7"/>
        <v>5.8152777777780676E-2</v>
      </c>
      <c r="S27" s="29">
        <f t="shared" si="14"/>
        <v>7.6644321567439444E-2</v>
      </c>
      <c r="T27" s="41">
        <f t="shared" si="8"/>
        <v>1.3888888888888913E-3</v>
      </c>
      <c r="V27" s="31">
        <f t="shared" si="16"/>
        <v>6.75</v>
      </c>
      <c r="W27" s="32">
        <f t="shared" si="16"/>
        <v>11.9</v>
      </c>
      <c r="X27" s="32">
        <f t="shared" si="10"/>
        <v>6.9499999999999993</v>
      </c>
      <c r="Y27" s="32">
        <f t="shared" si="11"/>
        <v>0.48333333333333428</v>
      </c>
      <c r="Z27" s="32">
        <f t="shared" si="4"/>
        <v>11.483333333333334</v>
      </c>
      <c r="AA27" s="33">
        <f t="shared" si="12"/>
        <v>8.6264245014245908</v>
      </c>
      <c r="AB27" s="34">
        <f t="shared" si="13"/>
        <v>305.42901234567978</v>
      </c>
      <c r="AC27" s="42">
        <f t="shared" si="15"/>
        <v>8.6264245014245908</v>
      </c>
      <c r="AD27" s="35">
        <f t="shared" si="15"/>
        <v>305.42901234567978</v>
      </c>
    </row>
    <row r="28" spans="1:30" x14ac:dyDescent="0.3">
      <c r="A28" s="46">
        <v>42340.558854166673</v>
      </c>
      <c r="B28" s="47">
        <v>6901</v>
      </c>
      <c r="C28" s="47">
        <v>115.017</v>
      </c>
      <c r="D28" s="48">
        <v>18.399999999999999</v>
      </c>
      <c r="E28" s="49">
        <v>24.3</v>
      </c>
      <c r="F28" s="50">
        <v>11.3</v>
      </c>
      <c r="G28" s="51">
        <v>11.6</v>
      </c>
      <c r="H28" s="52">
        <v>11.65</v>
      </c>
      <c r="I28" s="53">
        <v>22.35</v>
      </c>
      <c r="J28" s="54">
        <v>22.4</v>
      </c>
      <c r="L28" s="43">
        <v>115</v>
      </c>
      <c r="M28" s="28">
        <f t="shared" si="0"/>
        <v>180.27361111111071</v>
      </c>
      <c r="N28" s="29">
        <f t="shared" si="6"/>
        <v>10.467499999999404</v>
      </c>
      <c r="O28" s="28">
        <f t="shared" si="1"/>
        <v>162.24624999999969</v>
      </c>
      <c r="P28" s="28">
        <f t="shared" si="2"/>
        <v>2070.3000000000002</v>
      </c>
      <c r="Q28" s="29">
        <f t="shared" si="3"/>
        <v>0.34992739773660853</v>
      </c>
      <c r="R28" s="29">
        <f t="shared" si="7"/>
        <v>0.11630555555554893</v>
      </c>
      <c r="S28" s="29">
        <f t="shared" si="14"/>
        <v>7.8368473168139732E-2</v>
      </c>
      <c r="T28" s="41">
        <f t="shared" si="8"/>
        <v>1.459510357815439E-3</v>
      </c>
      <c r="V28" s="31">
        <f t="shared" si="16"/>
        <v>6.8999999999999986</v>
      </c>
      <c r="W28" s="32">
        <f t="shared" si="16"/>
        <v>12.15</v>
      </c>
      <c r="X28" s="32">
        <f t="shared" si="10"/>
        <v>7.1500000000000021</v>
      </c>
      <c r="Y28" s="32">
        <f t="shared" si="11"/>
        <v>0.51666666666666572</v>
      </c>
      <c r="Z28" s="32">
        <f t="shared" si="4"/>
        <v>11.516666666666666</v>
      </c>
      <c r="AA28" s="33">
        <f t="shared" si="12"/>
        <v>11.461673699015362</v>
      </c>
      <c r="AB28" s="34">
        <f t="shared" si="13"/>
        <v>330.38580246913483</v>
      </c>
      <c r="AC28" s="42">
        <f t="shared" si="15"/>
        <v>11.461673699015362</v>
      </c>
      <c r="AD28" s="35">
        <f t="shared" si="15"/>
        <v>330.38580246913483</v>
      </c>
    </row>
    <row r="29" spans="1:30" ht="19.5" thickBot="1" x14ac:dyDescent="0.35">
      <c r="A29" s="46">
        <v>42340.562326388892</v>
      </c>
      <c r="B29" s="47">
        <v>7201</v>
      </c>
      <c r="C29" s="47">
        <v>120.017</v>
      </c>
      <c r="D29" s="48">
        <v>18.649999999999999</v>
      </c>
      <c r="E29" s="49">
        <v>24.5</v>
      </c>
      <c r="F29" s="50">
        <v>11.3</v>
      </c>
      <c r="G29" s="51">
        <v>11.65</v>
      </c>
      <c r="H29" s="52">
        <v>11.7</v>
      </c>
      <c r="I29" s="53">
        <v>22.55</v>
      </c>
      <c r="J29" s="54">
        <v>22.65</v>
      </c>
      <c r="L29" s="43">
        <v>120</v>
      </c>
      <c r="M29" s="28">
        <f t="shared" si="0"/>
        <v>191.90416666666749</v>
      </c>
      <c r="N29" s="29">
        <f t="shared" si="6"/>
        <v>10.467500000001079</v>
      </c>
      <c r="O29" s="28">
        <f t="shared" si="1"/>
        <v>172.7137500000008</v>
      </c>
      <c r="P29" s="28">
        <f t="shared" si="2"/>
        <v>2160.3000000000002</v>
      </c>
      <c r="Q29" s="29">
        <f t="shared" si="3"/>
        <v>0.34696191131511178</v>
      </c>
      <c r="R29" s="29">
        <f t="shared" si="7"/>
        <v>0.11630555555556754</v>
      </c>
      <c r="S29" s="29">
        <f t="shared" si="14"/>
        <v>7.9948965421469606E-2</v>
      </c>
      <c r="T29" s="41">
        <f t="shared" si="8"/>
        <v>1.5669515669515734E-3</v>
      </c>
      <c r="V29" s="31">
        <f t="shared" si="16"/>
        <v>7.1499999999999986</v>
      </c>
      <c r="W29" s="32">
        <f t="shared" si="16"/>
        <v>12.35</v>
      </c>
      <c r="X29" s="32">
        <f t="shared" si="10"/>
        <v>7.3500000000000014</v>
      </c>
      <c r="Y29" s="32">
        <f t="shared" si="11"/>
        <v>0.55000000000000249</v>
      </c>
      <c r="Z29" s="32">
        <f t="shared" si="4"/>
        <v>11.550000000000002</v>
      </c>
      <c r="AA29" s="33">
        <f t="shared" si="12"/>
        <v>14.59081196581217</v>
      </c>
      <c r="AB29" s="34">
        <f t="shared" si="13"/>
        <v>357.12037037037214</v>
      </c>
      <c r="AC29" s="42">
        <f t="shared" si="15"/>
        <v>14.59081196581217</v>
      </c>
      <c r="AD29" s="35">
        <f t="shared" si="15"/>
        <v>357.12037037037214</v>
      </c>
    </row>
    <row r="30" spans="1:30" ht="19.5" thickTop="1" x14ac:dyDescent="0.3">
      <c r="L30" s="110" t="s">
        <v>23</v>
      </c>
      <c r="M30" s="107">
        <f>AVERAGE(M6:M29)</f>
        <v>88.682986111111134</v>
      </c>
      <c r="N30" s="65">
        <f>AVERAGE(N6:N29)</f>
        <v>7.1964062500000319</v>
      </c>
      <c r="O30" s="65">
        <f t="shared" ref="O30:S30" si="17">AVERAGE(O6:O29)</f>
        <v>79.814687500000048</v>
      </c>
      <c r="P30" s="65">
        <f t="shared" si="17"/>
        <v>1125.1874999999998</v>
      </c>
      <c r="Q30" s="65">
        <f>AVERAGE(Q6:Q29)</f>
        <v>0.26652309213201425</v>
      </c>
      <c r="R30" s="65">
        <f t="shared" si="17"/>
        <v>7.9943969561339104E-2</v>
      </c>
      <c r="S30" s="65">
        <f t="shared" si="17"/>
        <v>6.310730148772313E-2</v>
      </c>
      <c r="T30" s="66">
        <f>AVERAGE(T6:T29)</f>
        <v>8.4991251631144442E-4</v>
      </c>
      <c r="U30" s="101" t="s">
        <v>23</v>
      </c>
      <c r="V30" s="104">
        <f>AVERAGE(V6:V29)</f>
        <v>4.1125000000000007</v>
      </c>
      <c r="W30" s="65">
        <f>AVERAGE(W6:W29)</f>
        <v>7.9562500000000007</v>
      </c>
      <c r="X30" s="65">
        <f>AVERAGE(X6:X29)</f>
        <v>4.4562500000000007</v>
      </c>
      <c r="Y30" s="65">
        <f t="shared" ref="Y30:Z30" si="18">AVERAGE(Y6:Y29)</f>
        <v>0.25416666666666682</v>
      </c>
      <c r="Z30" s="65">
        <f t="shared" si="18"/>
        <v>11.254166666666668</v>
      </c>
      <c r="AA30" s="65">
        <f>AVERAGE(AA6:AA29)</f>
        <v>-10.79218567671375</v>
      </c>
      <c r="AB30" s="65">
        <f t="shared" ref="AB30:AD30" si="19">AVERAGE(AB6:AB29)</f>
        <v>125.18441358024695</v>
      </c>
      <c r="AC30" s="65">
        <f t="shared" si="19"/>
        <v>1.9188607615559159</v>
      </c>
      <c r="AD30" s="66">
        <f t="shared" si="19"/>
        <v>138.28420781893013</v>
      </c>
    </row>
    <row r="31" spans="1:30" x14ac:dyDescent="0.3">
      <c r="L31" s="111" t="s">
        <v>24</v>
      </c>
      <c r="M31" s="108">
        <f>MIN(M6:M29)</f>
        <v>0</v>
      </c>
      <c r="N31" s="29">
        <f>MIN(N6:N29)</f>
        <v>0</v>
      </c>
      <c r="O31" s="29">
        <f>MIN(O6:O29)</f>
        <v>0</v>
      </c>
      <c r="P31" s="29">
        <f>MIN(P6:P29)</f>
        <v>90</v>
      </c>
      <c r="Q31" s="29">
        <f>MIN(Q6:Q29)</f>
        <v>2.6689377793470088E-2</v>
      </c>
      <c r="R31" s="29">
        <f t="shared" ref="R31:T31" si="20">MIN(R6:R29)</f>
        <v>0</v>
      </c>
      <c r="S31" s="29">
        <f t="shared" si="20"/>
        <v>0</v>
      </c>
      <c r="T31" s="68">
        <f t="shared" si="20"/>
        <v>0</v>
      </c>
      <c r="U31" s="102" t="s">
        <v>24</v>
      </c>
      <c r="V31" s="105">
        <f t="shared" ref="V31:AA31" si="21">MIN(V6:V29)</f>
        <v>0.5</v>
      </c>
      <c r="W31" s="29">
        <f t="shared" si="21"/>
        <v>0.29999999999999893</v>
      </c>
      <c r="X31" s="29">
        <f t="shared" si="21"/>
        <v>1.1500000000000021</v>
      </c>
      <c r="Y31" s="29">
        <f t="shared" si="21"/>
        <v>0</v>
      </c>
      <c r="Z31" s="29">
        <f t="shared" si="21"/>
        <v>11</v>
      </c>
      <c r="AA31" s="29">
        <f t="shared" si="21"/>
        <v>-31.03448275862068</v>
      </c>
      <c r="AB31" s="29">
        <f t="shared" ref="AB31:AC31" si="22">MIN(AB6:AB29)</f>
        <v>-77.333333333333357</v>
      </c>
      <c r="AC31" s="29">
        <f t="shared" si="22"/>
        <v>0</v>
      </c>
      <c r="AD31" s="68">
        <f>MIN(AD6:AD29)</f>
        <v>0</v>
      </c>
    </row>
    <row r="32" spans="1:30" ht="19.5" thickBot="1" x14ac:dyDescent="0.35">
      <c r="L32" s="112" t="s">
        <v>25</v>
      </c>
      <c r="M32" s="109">
        <f t="shared" ref="M32:T32" si="23">MAX(M6:M29)</f>
        <v>191.90416666666749</v>
      </c>
      <c r="N32" s="70">
        <f t="shared" si="23"/>
        <v>26.168750000000188</v>
      </c>
      <c r="O32" s="70">
        <f t="shared" si="23"/>
        <v>172.7137500000008</v>
      </c>
      <c r="P32" s="70">
        <f t="shared" si="23"/>
        <v>2160.3000000000002</v>
      </c>
      <c r="Q32" s="70">
        <f t="shared" si="23"/>
        <v>0.3558583705796019</v>
      </c>
      <c r="R32" s="70">
        <f t="shared" si="23"/>
        <v>0.29076388888889099</v>
      </c>
      <c r="S32" s="70">
        <f t="shared" si="23"/>
        <v>7.9948965421469606E-2</v>
      </c>
      <c r="T32" s="71">
        <f t="shared" si="23"/>
        <v>1.5669515669515734E-3</v>
      </c>
      <c r="U32" s="103" t="s">
        <v>25</v>
      </c>
      <c r="V32" s="106">
        <f t="shared" ref="V32:AC32" si="24">MAX(V6:V29)</f>
        <v>7.1499999999999986</v>
      </c>
      <c r="W32" s="70">
        <f t="shared" si="24"/>
        <v>12.35</v>
      </c>
      <c r="X32" s="70">
        <f t="shared" si="24"/>
        <v>7.3500000000000014</v>
      </c>
      <c r="Y32" s="70">
        <f t="shared" si="24"/>
        <v>0.55000000000000249</v>
      </c>
      <c r="Z32" s="70">
        <f t="shared" si="24"/>
        <v>11.550000000000002</v>
      </c>
      <c r="AA32" s="70">
        <f t="shared" si="24"/>
        <v>14.59081196581217</v>
      </c>
      <c r="AB32" s="70">
        <f t="shared" si="24"/>
        <v>357.12037037037214</v>
      </c>
      <c r="AC32" s="70">
        <f t="shared" si="24"/>
        <v>14.59081196581217</v>
      </c>
      <c r="AD32" s="71">
        <f>MAX(AD6:AD29)</f>
        <v>357.12037037037214</v>
      </c>
    </row>
    <row r="33" ht="19.5" thickTop="1" x14ac:dyDescent="0.3"/>
  </sheetData>
  <mergeCells count="6">
    <mergeCell ref="V3:Z3"/>
    <mergeCell ref="A1:J1"/>
    <mergeCell ref="A2:J2"/>
    <mergeCell ref="A3:A4"/>
    <mergeCell ref="B3:C3"/>
    <mergeCell ref="D3:J3"/>
  </mergeCells>
  <printOptions horizontalCentered="1"/>
  <pageMargins left="0.75" right="0.75" top="1" bottom="1" header="0.5" footer="0.5"/>
  <pageSetup paperSize="9" fitToHeight="0" orientation="portrait" r:id="rId1"/>
  <headerFooter>
    <oddHeader>&amp;C&amp;"Times New Roman,Bold"&amp;14&amp;K000000d10l10x20v0,15V15лI600</oddHead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3"/>
  <sheetViews>
    <sheetView topLeftCell="K4" zoomScale="85" zoomScaleNormal="85" workbookViewId="0">
      <selection activeCell="M30" sqref="M30:S30"/>
    </sheetView>
  </sheetViews>
  <sheetFormatPr defaultColWidth="11.42578125" defaultRowHeight="18.75" x14ac:dyDescent="0.3"/>
  <cols>
    <col min="1" max="1" width="27.140625" style="45" customWidth="1"/>
    <col min="2" max="2" width="8.5703125" style="45" customWidth="1"/>
    <col min="3" max="3" width="9" style="45" customWidth="1"/>
    <col min="4" max="4" width="8.28515625" style="45" customWidth="1"/>
    <col min="5" max="5" width="7.5703125" style="45" customWidth="1"/>
    <col min="6" max="6" width="7.42578125" style="45" customWidth="1"/>
    <col min="7" max="10" width="7.28515625" style="45" customWidth="1"/>
    <col min="11" max="11" width="23.28515625" style="45" customWidth="1"/>
    <col min="12" max="12" width="9.5703125" style="45" customWidth="1"/>
    <col min="13" max="13" width="13.140625" style="45" customWidth="1"/>
    <col min="14" max="14" width="12.5703125" style="45" customWidth="1"/>
    <col min="15" max="15" width="11.42578125" style="45"/>
    <col min="16" max="16" width="16.140625" style="45" customWidth="1"/>
    <col min="17" max="17" width="10.5703125" style="45" customWidth="1"/>
    <col min="18" max="18" width="9.85546875" style="45" customWidth="1"/>
    <col min="19" max="19" width="11.140625" style="45" customWidth="1"/>
    <col min="20" max="20" width="11" style="45" customWidth="1"/>
    <col min="21" max="21" width="10.5703125" style="45" customWidth="1"/>
    <col min="22" max="22" width="9.42578125" style="45" customWidth="1"/>
    <col min="23" max="24" width="11.42578125" style="45"/>
    <col min="25" max="25" width="10.28515625" style="45" customWidth="1"/>
    <col min="26" max="26" width="14.7109375" style="45" customWidth="1"/>
    <col min="27" max="27" width="12.7109375" style="45" customWidth="1"/>
    <col min="28" max="28" width="10.42578125" style="45" customWidth="1"/>
    <col min="29" max="16384" width="11.42578125" style="45"/>
  </cols>
  <sheetData>
    <row r="1" spans="1:30" ht="23.25" customHeight="1" thickBot="1" x14ac:dyDescent="0.35">
      <c r="A1" s="115" t="s">
        <v>42</v>
      </c>
      <c r="B1" s="116"/>
      <c r="C1" s="116"/>
      <c r="D1" s="116"/>
      <c r="E1" s="116"/>
      <c r="F1" s="116"/>
      <c r="G1" s="116"/>
      <c r="H1" s="116"/>
      <c r="I1" s="116"/>
      <c r="J1" s="117"/>
      <c r="L1" s="1" t="s">
        <v>30</v>
      </c>
      <c r="M1" s="2">
        <f>T30</f>
        <v>1.4214482259505162E-4</v>
      </c>
      <c r="O1" s="3" t="s">
        <v>0</v>
      </c>
      <c r="P1" s="4">
        <v>0.2</v>
      </c>
      <c r="Z1" s="3" t="s">
        <v>1</v>
      </c>
      <c r="AA1" s="4">
        <v>8</v>
      </c>
    </row>
    <row r="2" spans="1:30" ht="31.5" customHeight="1" thickBot="1" x14ac:dyDescent="0.4">
      <c r="A2" s="118" t="s">
        <v>34</v>
      </c>
      <c r="B2" s="116"/>
      <c r="C2" s="116"/>
      <c r="D2" s="116"/>
      <c r="E2" s="116"/>
      <c r="F2" s="116"/>
      <c r="G2" s="116"/>
      <c r="H2" s="116"/>
      <c r="I2" s="116"/>
      <c r="J2" s="117"/>
      <c r="L2" s="5" t="s">
        <v>2</v>
      </c>
      <c r="M2" s="6">
        <v>300</v>
      </c>
      <c r="O2" s="7" t="s">
        <v>3</v>
      </c>
      <c r="P2" s="8">
        <v>15</v>
      </c>
      <c r="Z2" s="7" t="s">
        <v>4</v>
      </c>
      <c r="AA2" s="9">
        <v>0.45</v>
      </c>
    </row>
    <row r="3" spans="1:30" ht="23.25" customHeight="1" thickBot="1" x14ac:dyDescent="0.35">
      <c r="A3" s="115" t="s">
        <v>5</v>
      </c>
      <c r="B3" s="120" t="s">
        <v>6</v>
      </c>
      <c r="C3" s="121"/>
      <c r="D3" s="122" t="s">
        <v>7</v>
      </c>
      <c r="E3" s="123"/>
      <c r="F3" s="123"/>
      <c r="G3" s="123"/>
      <c r="H3" s="123"/>
      <c r="I3" s="123"/>
      <c r="J3" s="121"/>
      <c r="V3" s="124" t="s">
        <v>8</v>
      </c>
      <c r="W3" s="125"/>
      <c r="X3" s="125"/>
      <c r="Y3" s="125"/>
      <c r="Z3" s="125"/>
    </row>
    <row r="4" spans="1:30" ht="128.25" customHeight="1" thickBot="1" x14ac:dyDescent="0.35">
      <c r="A4" s="119"/>
      <c r="B4" s="10" t="s">
        <v>9</v>
      </c>
      <c r="C4" s="10" t="s">
        <v>10</v>
      </c>
      <c r="D4" s="55" t="s">
        <v>35</v>
      </c>
      <c r="E4" s="56" t="s">
        <v>36</v>
      </c>
      <c r="F4" s="57" t="s">
        <v>37</v>
      </c>
      <c r="G4" s="58" t="s">
        <v>38</v>
      </c>
      <c r="H4" s="59" t="s">
        <v>39</v>
      </c>
      <c r="I4" s="60" t="s">
        <v>40</v>
      </c>
      <c r="J4" s="61" t="s">
        <v>41</v>
      </c>
      <c r="L4" s="11" t="s">
        <v>11</v>
      </c>
      <c r="M4" s="12" t="s">
        <v>12</v>
      </c>
      <c r="N4" s="12" t="s">
        <v>28</v>
      </c>
      <c r="O4" s="12" t="s">
        <v>29</v>
      </c>
      <c r="P4" s="12" t="s">
        <v>13</v>
      </c>
      <c r="Q4" s="12" t="s">
        <v>14</v>
      </c>
      <c r="R4" s="12" t="s">
        <v>31</v>
      </c>
      <c r="S4" s="13" t="s">
        <v>15</v>
      </c>
      <c r="T4" s="14" t="s">
        <v>32</v>
      </c>
      <c r="U4" s="15"/>
      <c r="V4" s="37" t="s">
        <v>26</v>
      </c>
      <c r="W4" s="38" t="s">
        <v>16</v>
      </c>
      <c r="X4" s="38" t="s">
        <v>17</v>
      </c>
      <c r="Y4" s="38" t="s">
        <v>18</v>
      </c>
      <c r="Z4" s="38" t="s">
        <v>27</v>
      </c>
      <c r="AA4" s="38" t="s">
        <v>19</v>
      </c>
      <c r="AB4" s="38" t="s">
        <v>20</v>
      </c>
      <c r="AC4" s="38" t="s">
        <v>21</v>
      </c>
      <c r="AD4" s="39" t="s">
        <v>22</v>
      </c>
    </row>
    <row r="5" spans="1:30" x14ac:dyDescent="0.3">
      <c r="A5" s="46">
        <v>42340.364398148151</v>
      </c>
      <c r="B5" s="47">
        <v>0</v>
      </c>
      <c r="C5" s="47">
        <v>0</v>
      </c>
      <c r="D5" s="48">
        <v>9.1</v>
      </c>
      <c r="E5" s="49">
        <v>8.6999999999999993</v>
      </c>
      <c r="F5" s="50">
        <v>10.050000000000001</v>
      </c>
      <c r="G5" s="51">
        <v>10.050000000000001</v>
      </c>
      <c r="H5" s="52">
        <v>9.65</v>
      </c>
      <c r="I5" s="53">
        <v>8.5500000000000007</v>
      </c>
      <c r="J5" s="54">
        <v>8.75</v>
      </c>
      <c r="L5" s="16">
        <v>0</v>
      </c>
      <c r="M5" s="17">
        <f t="shared" ref="M5:M29" si="0">4187*T5*(E5-D5)/$P$1</f>
        <v>0</v>
      </c>
      <c r="N5" s="18">
        <f>4.187*$P$2*(Z5-Z5)/$P$1</f>
        <v>0</v>
      </c>
      <c r="O5" s="17">
        <f t="shared" ref="O5:O29" si="1">4.187*$P$2*(Z5-$Z$5)/$P$1</f>
        <v>0</v>
      </c>
      <c r="P5" s="17">
        <f t="shared" ref="P5:P29" si="2">$M$2*B5/1000</f>
        <v>0</v>
      </c>
      <c r="Q5" s="18">
        <f t="shared" ref="Q5:Q29" si="3">4187*$M$1*(E5-D5)/($P$1*$M$2)</f>
        <v>-3.9677358147032112E-3</v>
      </c>
      <c r="R5" s="19">
        <v>0</v>
      </c>
      <c r="S5" s="19">
        <v>0</v>
      </c>
      <c r="T5" s="20">
        <f>O5/(300*4.187*$P$2*(E5-D5))</f>
        <v>0</v>
      </c>
      <c r="U5" s="21"/>
      <c r="V5" s="22">
        <f>D5-D5</f>
        <v>0</v>
      </c>
      <c r="W5" s="23">
        <f>E5-E5</f>
        <v>0</v>
      </c>
      <c r="X5" s="23">
        <f>I5-I5</f>
        <v>0</v>
      </c>
      <c r="Y5" s="23">
        <f>Z5-Z5</f>
        <v>0</v>
      </c>
      <c r="Z5" s="23">
        <f t="shared" ref="Z5:Z29" si="4">(F5+G5+H5)/3</f>
        <v>9.9166666666666661</v>
      </c>
      <c r="AA5" s="24">
        <f>($M$2*$AA$2-M5)/(D5-I5)</f>
        <v>245.45454545454592</v>
      </c>
      <c r="AB5" s="25">
        <f>($AA$1*(D5-I5)+M5)/$AA$2</f>
        <v>9.777777777777759</v>
      </c>
      <c r="AC5" s="40">
        <f t="shared" ref="AC5:AD20" si="5">IF(AA5&gt;0,AA5,0)</f>
        <v>245.45454545454592</v>
      </c>
      <c r="AD5" s="26">
        <f t="shared" si="5"/>
        <v>9.777777777777759</v>
      </c>
    </row>
    <row r="6" spans="1:30" x14ac:dyDescent="0.3">
      <c r="A6" s="46">
        <v>42340.36787037037</v>
      </c>
      <c r="B6" s="47">
        <v>300</v>
      </c>
      <c r="C6" s="47">
        <v>5</v>
      </c>
      <c r="D6" s="48">
        <v>9.1</v>
      </c>
      <c r="E6" s="49">
        <v>8.65</v>
      </c>
      <c r="F6" s="50">
        <v>10.050000000000001</v>
      </c>
      <c r="G6" s="51">
        <v>10.050000000000001</v>
      </c>
      <c r="H6" s="52">
        <v>9.65</v>
      </c>
      <c r="I6" s="53">
        <v>9.5500000000000007</v>
      </c>
      <c r="J6" s="54">
        <v>9.75</v>
      </c>
      <c r="L6" s="27">
        <v>5</v>
      </c>
      <c r="M6" s="28">
        <f t="shared" si="0"/>
        <v>0</v>
      </c>
      <c r="N6" s="29">
        <f t="shared" ref="N6:N29" si="6">4.187*$P$2*(Z6-Z5)/$P$1</f>
        <v>0</v>
      </c>
      <c r="O6" s="28">
        <f t="shared" si="1"/>
        <v>0</v>
      </c>
      <c r="P6" s="28">
        <f t="shared" si="2"/>
        <v>90</v>
      </c>
      <c r="Q6" s="29">
        <f t="shared" si="3"/>
        <v>-4.4637027915411008E-3</v>
      </c>
      <c r="R6" s="29">
        <f t="shared" ref="R6:R29" si="7">1000*N6/((B6-B5)*$M$2)</f>
        <v>0</v>
      </c>
      <c r="S6" s="29">
        <f>O6/P6</f>
        <v>0</v>
      </c>
      <c r="T6" s="41">
        <f t="shared" ref="T6:T29" si="8">O6/(300*4.187*$P$2*(E6-D6))</f>
        <v>0</v>
      </c>
      <c r="U6" s="30"/>
      <c r="V6" s="31">
        <f t="shared" ref="V6:W21" si="9">V5+(D6-D5)</f>
        <v>0</v>
      </c>
      <c r="W6" s="32">
        <f t="shared" si="9"/>
        <v>-4.9999999999998934E-2</v>
      </c>
      <c r="X6" s="32">
        <f t="shared" ref="X6:X29" si="10">X5+(I6-I5)</f>
        <v>1</v>
      </c>
      <c r="Y6" s="32">
        <f t="shared" ref="Y6:Y29" si="11">Y5+(Z6-Z5)</f>
        <v>0</v>
      </c>
      <c r="Z6" s="32">
        <f t="shared" si="4"/>
        <v>9.9166666666666661</v>
      </c>
      <c r="AA6" s="33">
        <f t="shared" ref="AA6:AA29" si="12">($M$2*$AA$2-M6)/(D6-I6)</f>
        <v>-299.99999999999932</v>
      </c>
      <c r="AB6" s="34">
        <f t="shared" ref="AB6:AB29" si="13">($AA$1*(D6-I6)+M6)/$AA$2</f>
        <v>-8.0000000000000195</v>
      </c>
      <c r="AC6" s="42">
        <f t="shared" si="5"/>
        <v>0</v>
      </c>
      <c r="AD6" s="35">
        <f t="shared" si="5"/>
        <v>0</v>
      </c>
    </row>
    <row r="7" spans="1:30" x14ac:dyDescent="0.3">
      <c r="A7" s="46">
        <v>42340.371342592603</v>
      </c>
      <c r="B7" s="47">
        <v>600</v>
      </c>
      <c r="C7" s="47">
        <v>10</v>
      </c>
      <c r="D7" s="48">
        <v>9.15</v>
      </c>
      <c r="E7" s="49">
        <v>8.6999999999999993</v>
      </c>
      <c r="F7" s="50">
        <v>10.050000000000001</v>
      </c>
      <c r="G7" s="51">
        <v>10.050000000000001</v>
      </c>
      <c r="H7" s="52">
        <v>9.65</v>
      </c>
      <c r="I7" s="53">
        <v>10.199999999999999</v>
      </c>
      <c r="J7" s="54">
        <v>10.35</v>
      </c>
      <c r="L7" s="27">
        <v>10</v>
      </c>
      <c r="M7" s="28">
        <f t="shared" si="0"/>
        <v>0</v>
      </c>
      <c r="N7" s="29">
        <f t="shared" si="6"/>
        <v>0</v>
      </c>
      <c r="O7" s="28">
        <f t="shared" si="1"/>
        <v>0</v>
      </c>
      <c r="P7" s="28">
        <f t="shared" si="2"/>
        <v>180</v>
      </c>
      <c r="Q7" s="29">
        <f t="shared" si="3"/>
        <v>-4.4637027915411191E-3</v>
      </c>
      <c r="R7" s="29">
        <f t="shared" si="7"/>
        <v>0</v>
      </c>
      <c r="S7" s="29">
        <f t="shared" ref="S7:S29" si="14">O7/P7</f>
        <v>0</v>
      </c>
      <c r="T7" s="41">
        <f t="shared" si="8"/>
        <v>0</v>
      </c>
      <c r="U7" s="30"/>
      <c r="V7" s="31">
        <f t="shared" si="9"/>
        <v>5.0000000000000711E-2</v>
      </c>
      <c r="W7" s="32">
        <f t="shared" si="9"/>
        <v>0</v>
      </c>
      <c r="X7" s="32">
        <f t="shared" si="10"/>
        <v>1.6499999999999986</v>
      </c>
      <c r="Y7" s="32">
        <f t="shared" si="11"/>
        <v>0</v>
      </c>
      <c r="Z7" s="32">
        <f t="shared" si="4"/>
        <v>9.9166666666666661</v>
      </c>
      <c r="AA7" s="33">
        <f t="shared" si="12"/>
        <v>-128.5714285714287</v>
      </c>
      <c r="AB7" s="34">
        <f t="shared" si="13"/>
        <v>-18.666666666666647</v>
      </c>
      <c r="AC7" s="42">
        <f t="shared" si="5"/>
        <v>0</v>
      </c>
      <c r="AD7" s="35">
        <f>IF(AB7&gt;0,AB7,0)</f>
        <v>0</v>
      </c>
    </row>
    <row r="8" spans="1:30" x14ac:dyDescent="0.3">
      <c r="A8" s="46">
        <v>42340.374814814822</v>
      </c>
      <c r="B8" s="47">
        <v>900</v>
      </c>
      <c r="C8" s="47">
        <v>15</v>
      </c>
      <c r="D8" s="48">
        <v>9.25</v>
      </c>
      <c r="E8" s="49">
        <v>8.75</v>
      </c>
      <c r="F8" s="50">
        <v>10.050000000000001</v>
      </c>
      <c r="G8" s="51">
        <v>10.050000000000001</v>
      </c>
      <c r="H8" s="52">
        <v>9.65</v>
      </c>
      <c r="I8" s="53">
        <v>10.6</v>
      </c>
      <c r="J8" s="54">
        <v>10.7</v>
      </c>
      <c r="L8" s="27">
        <v>15</v>
      </c>
      <c r="M8" s="28">
        <f t="shared" si="0"/>
        <v>0</v>
      </c>
      <c r="N8" s="29">
        <f t="shared" si="6"/>
        <v>0</v>
      </c>
      <c r="O8" s="28">
        <f t="shared" si="1"/>
        <v>0</v>
      </c>
      <c r="P8" s="28">
        <f t="shared" si="2"/>
        <v>270</v>
      </c>
      <c r="Q8" s="29">
        <f t="shared" si="3"/>
        <v>-4.9596697683790096E-3</v>
      </c>
      <c r="R8" s="29">
        <f t="shared" si="7"/>
        <v>0</v>
      </c>
      <c r="S8" s="29">
        <f t="shared" si="14"/>
        <v>0</v>
      </c>
      <c r="T8" s="41">
        <f t="shared" si="8"/>
        <v>0</v>
      </c>
      <c r="U8" s="30"/>
      <c r="V8" s="31">
        <f t="shared" si="9"/>
        <v>0.15000000000000036</v>
      </c>
      <c r="W8" s="32">
        <f t="shared" si="9"/>
        <v>5.0000000000000711E-2</v>
      </c>
      <c r="X8" s="32">
        <f t="shared" si="10"/>
        <v>2.0499999999999989</v>
      </c>
      <c r="Y8" s="32">
        <f t="shared" si="11"/>
        <v>0</v>
      </c>
      <c r="Z8" s="32">
        <f t="shared" si="4"/>
        <v>9.9166666666666661</v>
      </c>
      <c r="AA8" s="33">
        <f t="shared" si="12"/>
        <v>-100.00000000000003</v>
      </c>
      <c r="AB8" s="34">
        <f t="shared" si="13"/>
        <v>-23.999999999999993</v>
      </c>
      <c r="AC8" s="42">
        <f t="shared" si="5"/>
        <v>0</v>
      </c>
      <c r="AD8" s="35">
        <f t="shared" si="5"/>
        <v>0</v>
      </c>
    </row>
    <row r="9" spans="1:30" x14ac:dyDescent="0.3">
      <c r="A9" s="46">
        <v>42340.378287037027</v>
      </c>
      <c r="B9" s="47">
        <v>1200</v>
      </c>
      <c r="C9" s="47">
        <v>20</v>
      </c>
      <c r="D9" s="48">
        <v>9.35</v>
      </c>
      <c r="E9" s="49">
        <v>9.0500000000000007</v>
      </c>
      <c r="F9" s="50">
        <v>10.050000000000001</v>
      </c>
      <c r="G9" s="51">
        <v>10.050000000000001</v>
      </c>
      <c r="H9" s="52">
        <v>9.6999999999999993</v>
      </c>
      <c r="I9" s="53">
        <v>10.7</v>
      </c>
      <c r="J9" s="54">
        <v>11.1</v>
      </c>
      <c r="L9" s="27">
        <v>20</v>
      </c>
      <c r="M9" s="28">
        <f t="shared" si="0"/>
        <v>5.815277777778066</v>
      </c>
      <c r="N9" s="29">
        <f t="shared" si="6"/>
        <v>5.2337500000002608</v>
      </c>
      <c r="O9" s="28">
        <f t="shared" si="1"/>
        <v>5.2337500000002608</v>
      </c>
      <c r="P9" s="28">
        <f t="shared" si="2"/>
        <v>360</v>
      </c>
      <c r="Q9" s="29">
        <f t="shared" si="3"/>
        <v>-2.9758018610273949E-3</v>
      </c>
      <c r="R9" s="29">
        <f t="shared" si="7"/>
        <v>5.8152777777780676E-2</v>
      </c>
      <c r="S9" s="29">
        <f t="shared" si="14"/>
        <v>1.4538194444445169E-2</v>
      </c>
      <c r="T9" s="41">
        <f t="shared" si="8"/>
        <v>-9.2592592592597518E-4</v>
      </c>
      <c r="U9" s="30"/>
      <c r="V9" s="31">
        <f t="shared" si="9"/>
        <v>0.25</v>
      </c>
      <c r="W9" s="32">
        <f t="shared" si="9"/>
        <v>0.35000000000000142</v>
      </c>
      <c r="X9" s="32">
        <f t="shared" si="10"/>
        <v>2.1499999999999986</v>
      </c>
      <c r="Y9" s="32">
        <f t="shared" si="11"/>
        <v>1.6666666666667496E-2</v>
      </c>
      <c r="Z9" s="32">
        <f t="shared" si="4"/>
        <v>9.9333333333333336</v>
      </c>
      <c r="AA9" s="33">
        <f t="shared" si="12"/>
        <v>-95.692386831275527</v>
      </c>
      <c r="AB9" s="34">
        <f t="shared" si="13"/>
        <v>-11.077160493826513</v>
      </c>
      <c r="AC9" s="42">
        <f t="shared" si="5"/>
        <v>0</v>
      </c>
      <c r="AD9" s="35">
        <f t="shared" si="5"/>
        <v>0</v>
      </c>
    </row>
    <row r="10" spans="1:30" x14ac:dyDescent="0.3">
      <c r="A10" s="46">
        <v>42340.38175925926</v>
      </c>
      <c r="B10" s="47">
        <v>1500</v>
      </c>
      <c r="C10" s="47">
        <v>25</v>
      </c>
      <c r="D10" s="48">
        <v>9.5</v>
      </c>
      <c r="E10" s="49">
        <v>9.1999999999999993</v>
      </c>
      <c r="F10" s="50">
        <v>10.050000000000001</v>
      </c>
      <c r="G10" s="51">
        <v>10.050000000000001</v>
      </c>
      <c r="H10" s="52">
        <v>9.6999999999999993</v>
      </c>
      <c r="I10" s="53">
        <v>11.2</v>
      </c>
      <c r="J10" s="54">
        <v>11.35</v>
      </c>
      <c r="L10" s="27">
        <v>25</v>
      </c>
      <c r="M10" s="28">
        <f t="shared" si="0"/>
        <v>5.8152777777780669</v>
      </c>
      <c r="N10" s="29">
        <f t="shared" si="6"/>
        <v>0</v>
      </c>
      <c r="O10" s="28">
        <f t="shared" si="1"/>
        <v>5.2337500000002608</v>
      </c>
      <c r="P10" s="28">
        <f t="shared" si="2"/>
        <v>450</v>
      </c>
      <c r="Q10" s="29">
        <f t="shared" si="3"/>
        <v>-2.9758018610274123E-3</v>
      </c>
      <c r="R10" s="29">
        <f t="shared" si="7"/>
        <v>0</v>
      </c>
      <c r="S10" s="29">
        <f t="shared" si="14"/>
        <v>1.1630555555556135E-2</v>
      </c>
      <c r="T10" s="41">
        <f t="shared" si="8"/>
        <v>-9.2592592592596976E-4</v>
      </c>
      <c r="U10" s="30"/>
      <c r="V10" s="31">
        <f t="shared" si="9"/>
        <v>0.40000000000000036</v>
      </c>
      <c r="W10" s="32">
        <f t="shared" si="9"/>
        <v>0.5</v>
      </c>
      <c r="X10" s="32">
        <f t="shared" si="10"/>
        <v>2.6499999999999986</v>
      </c>
      <c r="Y10" s="32">
        <f t="shared" si="11"/>
        <v>1.6666666666667496E-2</v>
      </c>
      <c r="Z10" s="32">
        <f t="shared" si="4"/>
        <v>9.9333333333333336</v>
      </c>
      <c r="AA10" s="33">
        <f t="shared" si="12"/>
        <v>-75.991013071895281</v>
      </c>
      <c r="AB10" s="34">
        <f t="shared" si="13"/>
        <v>-17.299382716048726</v>
      </c>
      <c r="AC10" s="42">
        <f t="shared" si="5"/>
        <v>0</v>
      </c>
      <c r="AD10" s="35">
        <f t="shared" si="5"/>
        <v>0</v>
      </c>
    </row>
    <row r="11" spans="1:30" x14ac:dyDescent="0.3">
      <c r="A11" s="46">
        <v>42340.385231481479</v>
      </c>
      <c r="B11" s="47">
        <v>1800</v>
      </c>
      <c r="C11" s="47">
        <v>30</v>
      </c>
      <c r="D11" s="48">
        <v>9.65</v>
      </c>
      <c r="E11" s="49">
        <v>9.35</v>
      </c>
      <c r="F11" s="50">
        <v>10.050000000000001</v>
      </c>
      <c r="G11" s="51">
        <v>10.050000000000001</v>
      </c>
      <c r="H11" s="52">
        <v>9.6999999999999993</v>
      </c>
      <c r="I11" s="53">
        <v>11.45</v>
      </c>
      <c r="J11" s="54">
        <v>11.65</v>
      </c>
      <c r="L11" s="27">
        <v>30</v>
      </c>
      <c r="M11" s="28">
        <f t="shared" si="0"/>
        <v>5.8152777777780669</v>
      </c>
      <c r="N11" s="29">
        <f t="shared" si="6"/>
        <v>0</v>
      </c>
      <c r="O11" s="28">
        <f t="shared" si="1"/>
        <v>5.2337500000002608</v>
      </c>
      <c r="P11" s="28">
        <f t="shared" si="2"/>
        <v>540</v>
      </c>
      <c r="Q11" s="29">
        <f t="shared" si="3"/>
        <v>-2.9758018610274123E-3</v>
      </c>
      <c r="R11" s="29">
        <f t="shared" si="7"/>
        <v>0</v>
      </c>
      <c r="S11" s="29">
        <f t="shared" si="14"/>
        <v>9.6921296296301127E-3</v>
      </c>
      <c r="T11" s="41">
        <f t="shared" si="8"/>
        <v>-9.2592592592596976E-4</v>
      </c>
      <c r="U11" s="30"/>
      <c r="V11" s="31">
        <f t="shared" si="9"/>
        <v>0.55000000000000071</v>
      </c>
      <c r="W11" s="32">
        <f t="shared" si="9"/>
        <v>0.65000000000000036</v>
      </c>
      <c r="X11" s="32">
        <f t="shared" si="10"/>
        <v>2.8999999999999986</v>
      </c>
      <c r="Y11" s="32">
        <f t="shared" si="11"/>
        <v>1.6666666666667496E-2</v>
      </c>
      <c r="Z11" s="32">
        <f t="shared" si="4"/>
        <v>9.9333333333333336</v>
      </c>
      <c r="AA11" s="33">
        <f t="shared" si="12"/>
        <v>-71.76929012345667</v>
      </c>
      <c r="AB11" s="34">
        <f t="shared" si="13"/>
        <v>-19.077160493826497</v>
      </c>
      <c r="AC11" s="42">
        <f t="shared" si="5"/>
        <v>0</v>
      </c>
      <c r="AD11" s="35">
        <f t="shared" si="5"/>
        <v>0</v>
      </c>
    </row>
    <row r="12" spans="1:30" x14ac:dyDescent="0.3">
      <c r="A12" s="46">
        <v>42340.388703703713</v>
      </c>
      <c r="B12" s="47">
        <v>2100</v>
      </c>
      <c r="C12" s="47">
        <v>35</v>
      </c>
      <c r="D12" s="48">
        <v>9.75</v>
      </c>
      <c r="E12" s="49">
        <v>9.4499999999999993</v>
      </c>
      <c r="F12" s="50">
        <v>10.050000000000001</v>
      </c>
      <c r="G12" s="51">
        <v>10.050000000000001</v>
      </c>
      <c r="H12" s="52">
        <v>9.6999999999999993</v>
      </c>
      <c r="I12" s="53">
        <v>11.6</v>
      </c>
      <c r="J12" s="54">
        <v>12</v>
      </c>
      <c r="L12" s="27">
        <v>35</v>
      </c>
      <c r="M12" s="28">
        <f t="shared" si="0"/>
        <v>5.8152777777780669</v>
      </c>
      <c r="N12" s="29">
        <f t="shared" si="6"/>
        <v>0</v>
      </c>
      <c r="O12" s="28">
        <f t="shared" si="1"/>
        <v>5.2337500000002608</v>
      </c>
      <c r="P12" s="28">
        <f t="shared" si="2"/>
        <v>630</v>
      </c>
      <c r="Q12" s="29">
        <f t="shared" si="3"/>
        <v>-2.9758018610274123E-3</v>
      </c>
      <c r="R12" s="29">
        <f t="shared" si="7"/>
        <v>0</v>
      </c>
      <c r="S12" s="29">
        <f t="shared" si="14"/>
        <v>8.3075396825400966E-3</v>
      </c>
      <c r="T12" s="41">
        <f t="shared" si="8"/>
        <v>-9.2592592592596976E-4</v>
      </c>
      <c r="U12" s="30"/>
      <c r="V12" s="31">
        <f t="shared" si="9"/>
        <v>0.65000000000000036</v>
      </c>
      <c r="W12" s="32">
        <f t="shared" si="9"/>
        <v>0.75</v>
      </c>
      <c r="X12" s="32">
        <f t="shared" si="10"/>
        <v>3.0499999999999989</v>
      </c>
      <c r="Y12" s="32">
        <f t="shared" si="11"/>
        <v>1.6666666666667496E-2</v>
      </c>
      <c r="Z12" s="32">
        <f t="shared" si="4"/>
        <v>9.9333333333333336</v>
      </c>
      <c r="AA12" s="33">
        <f t="shared" si="12"/>
        <v>-69.829579579579431</v>
      </c>
      <c r="AB12" s="34">
        <f t="shared" si="13"/>
        <v>-19.966049382715397</v>
      </c>
      <c r="AC12" s="42">
        <f t="shared" si="5"/>
        <v>0</v>
      </c>
      <c r="AD12" s="35">
        <f t="shared" si="5"/>
        <v>0</v>
      </c>
    </row>
    <row r="13" spans="1:30" x14ac:dyDescent="0.3">
      <c r="A13" s="46">
        <v>42340.392175925917</v>
      </c>
      <c r="B13" s="47">
        <v>2400</v>
      </c>
      <c r="C13" s="47">
        <v>40</v>
      </c>
      <c r="D13" s="48">
        <v>10.1</v>
      </c>
      <c r="E13" s="49">
        <v>10</v>
      </c>
      <c r="F13" s="50">
        <v>10.050000000000001</v>
      </c>
      <c r="G13" s="51">
        <v>10.050000000000001</v>
      </c>
      <c r="H13" s="52">
        <v>9.6999999999999993</v>
      </c>
      <c r="I13" s="53">
        <v>11.75</v>
      </c>
      <c r="J13" s="54">
        <v>12.1</v>
      </c>
      <c r="L13" s="27">
        <v>40</v>
      </c>
      <c r="M13" s="28">
        <f t="shared" si="0"/>
        <v>5.815277777778066</v>
      </c>
      <c r="N13" s="29">
        <f t="shared" si="6"/>
        <v>0</v>
      </c>
      <c r="O13" s="28">
        <f t="shared" si="1"/>
        <v>5.2337500000002608</v>
      </c>
      <c r="P13" s="28">
        <f t="shared" si="2"/>
        <v>720</v>
      </c>
      <c r="Q13" s="29">
        <f t="shared" si="3"/>
        <v>-9.9193395367579824E-4</v>
      </c>
      <c r="R13" s="29">
        <f t="shared" si="7"/>
        <v>0</v>
      </c>
      <c r="S13" s="29">
        <f t="shared" si="14"/>
        <v>7.2690972222225845E-3</v>
      </c>
      <c r="T13" s="41">
        <f t="shared" si="8"/>
        <v>-2.7777777777779253E-3</v>
      </c>
      <c r="U13" s="30"/>
      <c r="V13" s="31">
        <f t="shared" si="9"/>
        <v>1</v>
      </c>
      <c r="W13" s="32">
        <f t="shared" si="9"/>
        <v>1.3000000000000007</v>
      </c>
      <c r="X13" s="32">
        <f t="shared" si="10"/>
        <v>3.1999999999999993</v>
      </c>
      <c r="Y13" s="32">
        <f t="shared" si="11"/>
        <v>1.6666666666667496E-2</v>
      </c>
      <c r="Z13" s="32">
        <f t="shared" si="4"/>
        <v>9.9333333333333336</v>
      </c>
      <c r="AA13" s="33">
        <f t="shared" si="12"/>
        <v>-78.293771043770846</v>
      </c>
      <c r="AB13" s="34">
        <f t="shared" si="13"/>
        <v>-16.410493827159858</v>
      </c>
      <c r="AC13" s="42">
        <f t="shared" si="5"/>
        <v>0</v>
      </c>
      <c r="AD13" s="35">
        <f t="shared" si="5"/>
        <v>0</v>
      </c>
    </row>
    <row r="14" spans="1:30" x14ac:dyDescent="0.3">
      <c r="A14" s="46">
        <v>42340.395648148151</v>
      </c>
      <c r="B14" s="47">
        <v>2700</v>
      </c>
      <c r="C14" s="47">
        <v>45</v>
      </c>
      <c r="D14" s="48">
        <v>10.25</v>
      </c>
      <c r="E14" s="49">
        <v>10.55</v>
      </c>
      <c r="F14" s="50">
        <v>10.050000000000001</v>
      </c>
      <c r="G14" s="51">
        <v>10.050000000000001</v>
      </c>
      <c r="H14" s="52">
        <v>9.6999999999999993</v>
      </c>
      <c r="I14" s="53">
        <v>12.1</v>
      </c>
      <c r="J14" s="54">
        <v>12.3</v>
      </c>
      <c r="L14" s="27">
        <v>45</v>
      </c>
      <c r="M14" s="28">
        <f t="shared" si="0"/>
        <v>5.8152777777780669</v>
      </c>
      <c r="N14" s="29">
        <f t="shared" si="6"/>
        <v>0</v>
      </c>
      <c r="O14" s="28">
        <f t="shared" si="1"/>
        <v>5.2337500000002608</v>
      </c>
      <c r="P14" s="28">
        <f t="shared" si="2"/>
        <v>810</v>
      </c>
      <c r="Q14" s="29">
        <f t="shared" si="3"/>
        <v>2.9758018610274123E-3</v>
      </c>
      <c r="R14" s="29">
        <f t="shared" si="7"/>
        <v>0</v>
      </c>
      <c r="S14" s="29">
        <f t="shared" si="14"/>
        <v>6.4614197530867418E-3</v>
      </c>
      <c r="T14" s="41">
        <f t="shared" si="8"/>
        <v>9.2592592592596976E-4</v>
      </c>
      <c r="U14" s="30"/>
      <c r="V14" s="31">
        <f t="shared" si="9"/>
        <v>1.1500000000000004</v>
      </c>
      <c r="W14" s="32">
        <f t="shared" si="9"/>
        <v>1.8500000000000014</v>
      </c>
      <c r="X14" s="32">
        <f t="shared" si="10"/>
        <v>3.5499999999999989</v>
      </c>
      <c r="Y14" s="32">
        <f t="shared" si="11"/>
        <v>1.6666666666667496E-2</v>
      </c>
      <c r="Z14" s="32">
        <f t="shared" si="4"/>
        <v>9.9333333333333336</v>
      </c>
      <c r="AA14" s="33">
        <f t="shared" si="12"/>
        <v>-69.829579579579431</v>
      </c>
      <c r="AB14" s="34">
        <f t="shared" si="13"/>
        <v>-19.966049382715397</v>
      </c>
      <c r="AC14" s="42">
        <f t="shared" si="5"/>
        <v>0</v>
      </c>
      <c r="AD14" s="35">
        <f t="shared" si="5"/>
        <v>0</v>
      </c>
    </row>
    <row r="15" spans="1:30" x14ac:dyDescent="0.3">
      <c r="A15" s="46">
        <v>42340.39912037037</v>
      </c>
      <c r="B15" s="47">
        <v>3000</v>
      </c>
      <c r="C15" s="47">
        <v>50</v>
      </c>
      <c r="D15" s="48">
        <v>10.4</v>
      </c>
      <c r="E15" s="49">
        <v>11.4</v>
      </c>
      <c r="F15" s="50">
        <v>10.050000000000001</v>
      </c>
      <c r="G15" s="51">
        <v>10.050000000000001</v>
      </c>
      <c r="H15" s="52">
        <v>9.6999999999999993</v>
      </c>
      <c r="I15" s="53">
        <v>12.35</v>
      </c>
      <c r="J15" s="54">
        <v>12.55</v>
      </c>
      <c r="L15" s="27">
        <v>50</v>
      </c>
      <c r="M15" s="28">
        <f t="shared" si="0"/>
        <v>5.815277777778066</v>
      </c>
      <c r="N15" s="29">
        <f t="shared" si="6"/>
        <v>0</v>
      </c>
      <c r="O15" s="28">
        <f t="shared" si="1"/>
        <v>5.2337500000002608</v>
      </c>
      <c r="P15" s="28">
        <f t="shared" si="2"/>
        <v>900</v>
      </c>
      <c r="Q15" s="29">
        <f t="shared" si="3"/>
        <v>9.9193395367580192E-3</v>
      </c>
      <c r="R15" s="29">
        <f t="shared" si="7"/>
        <v>0</v>
      </c>
      <c r="S15" s="29">
        <f t="shared" si="14"/>
        <v>5.8152777777780674E-3</v>
      </c>
      <c r="T15" s="41">
        <f t="shared" si="8"/>
        <v>2.7777777777779155E-4</v>
      </c>
      <c r="U15" s="30"/>
      <c r="V15" s="31">
        <f t="shared" si="9"/>
        <v>1.3000000000000007</v>
      </c>
      <c r="W15" s="32">
        <f t="shared" si="9"/>
        <v>2.7000000000000011</v>
      </c>
      <c r="X15" s="32">
        <f t="shared" si="10"/>
        <v>3.7999999999999989</v>
      </c>
      <c r="Y15" s="32">
        <f t="shared" si="11"/>
        <v>1.6666666666667496E-2</v>
      </c>
      <c r="Z15" s="32">
        <f t="shared" si="4"/>
        <v>9.9333333333333336</v>
      </c>
      <c r="AA15" s="33">
        <f t="shared" si="12"/>
        <v>-66.248575498575363</v>
      </c>
      <c r="AB15" s="34">
        <f t="shared" si="13"/>
        <v>-21.743827160493172</v>
      </c>
      <c r="AC15" s="42">
        <f t="shared" si="5"/>
        <v>0</v>
      </c>
      <c r="AD15" s="35">
        <f t="shared" si="5"/>
        <v>0</v>
      </c>
    </row>
    <row r="16" spans="1:30" x14ac:dyDescent="0.3">
      <c r="A16" s="46">
        <v>42340.402592592603</v>
      </c>
      <c r="B16" s="47">
        <v>3300</v>
      </c>
      <c r="C16" s="47">
        <v>55</v>
      </c>
      <c r="D16" s="48">
        <v>10.55</v>
      </c>
      <c r="E16" s="49">
        <v>12.3</v>
      </c>
      <c r="F16" s="50">
        <v>10.1</v>
      </c>
      <c r="G16" s="51">
        <v>10.050000000000001</v>
      </c>
      <c r="H16" s="52">
        <v>9.75</v>
      </c>
      <c r="I16" s="53">
        <v>12.45</v>
      </c>
      <c r="J16" s="54">
        <v>12.6</v>
      </c>
      <c r="L16" s="27">
        <v>55</v>
      </c>
      <c r="M16" s="28">
        <f t="shared" si="0"/>
        <v>17.445833333333578</v>
      </c>
      <c r="N16" s="29">
        <f t="shared" si="6"/>
        <v>10.467499999999962</v>
      </c>
      <c r="O16" s="28">
        <f t="shared" si="1"/>
        <v>15.701250000000224</v>
      </c>
      <c r="P16" s="28">
        <f t="shared" si="2"/>
        <v>990</v>
      </c>
      <c r="Q16" s="29">
        <f t="shared" si="3"/>
        <v>1.7358844189326532E-2</v>
      </c>
      <c r="R16" s="29">
        <f t="shared" si="7"/>
        <v>0.11630555555555513</v>
      </c>
      <c r="S16" s="29">
        <f t="shared" si="14"/>
        <v>1.5859848484848713E-2</v>
      </c>
      <c r="T16" s="41">
        <f t="shared" si="8"/>
        <v>4.7619047619048286E-4</v>
      </c>
      <c r="U16" s="30"/>
      <c r="V16" s="31">
        <f t="shared" si="9"/>
        <v>1.4500000000000011</v>
      </c>
      <c r="W16" s="32">
        <f t="shared" si="9"/>
        <v>3.6000000000000014</v>
      </c>
      <c r="X16" s="32">
        <f t="shared" si="10"/>
        <v>3.8999999999999986</v>
      </c>
      <c r="Y16" s="32">
        <f t="shared" si="11"/>
        <v>5.0000000000000711E-2</v>
      </c>
      <c r="Z16" s="32">
        <f t="shared" si="4"/>
        <v>9.9666666666666668</v>
      </c>
      <c r="AA16" s="33">
        <f t="shared" si="12"/>
        <v>-61.870614035087634</v>
      </c>
      <c r="AB16" s="34">
        <f t="shared" si="13"/>
        <v>4.9907407407413098</v>
      </c>
      <c r="AC16" s="42">
        <f t="shared" si="5"/>
        <v>0</v>
      </c>
      <c r="AD16" s="35">
        <f t="shared" si="5"/>
        <v>4.9907407407413098</v>
      </c>
    </row>
    <row r="17" spans="1:30" x14ac:dyDescent="0.3">
      <c r="A17" s="46">
        <v>42340.406064814822</v>
      </c>
      <c r="B17" s="47">
        <v>3600</v>
      </c>
      <c r="C17" s="47">
        <v>60</v>
      </c>
      <c r="D17" s="48">
        <v>10.7</v>
      </c>
      <c r="E17" s="49">
        <v>13.05</v>
      </c>
      <c r="F17" s="50">
        <v>10.1</v>
      </c>
      <c r="G17" s="51">
        <v>10.1</v>
      </c>
      <c r="H17" s="52">
        <v>9.75</v>
      </c>
      <c r="I17" s="53">
        <v>12.65</v>
      </c>
      <c r="J17" s="54">
        <v>13.05</v>
      </c>
      <c r="L17" s="27">
        <v>60</v>
      </c>
      <c r="M17" s="28">
        <f t="shared" si="0"/>
        <v>23.26111111111102</v>
      </c>
      <c r="N17" s="29">
        <f t="shared" si="6"/>
        <v>5.2337499999997021</v>
      </c>
      <c r="O17" s="28">
        <f t="shared" si="1"/>
        <v>20.934999999999924</v>
      </c>
      <c r="P17" s="28">
        <f t="shared" si="2"/>
        <v>1080</v>
      </c>
      <c r="Q17" s="29">
        <f t="shared" si="3"/>
        <v>2.3310447911381357E-2</v>
      </c>
      <c r="R17" s="29">
        <f t="shared" si="7"/>
        <v>5.8152777777774466E-2</v>
      </c>
      <c r="S17" s="29">
        <f t="shared" si="14"/>
        <v>1.9384259259259188E-2</v>
      </c>
      <c r="T17" s="41">
        <f t="shared" si="8"/>
        <v>4.7281323877068344E-4</v>
      </c>
      <c r="U17" s="30"/>
      <c r="V17" s="31">
        <f t="shared" si="9"/>
        <v>1.5999999999999996</v>
      </c>
      <c r="W17" s="32">
        <f t="shared" si="9"/>
        <v>4.3500000000000014</v>
      </c>
      <c r="X17" s="32">
        <f t="shared" si="10"/>
        <v>4.0999999999999996</v>
      </c>
      <c r="Y17" s="32">
        <f t="shared" si="11"/>
        <v>6.666666666666643E-2</v>
      </c>
      <c r="Z17" s="32">
        <f t="shared" si="4"/>
        <v>9.9833333333333325</v>
      </c>
      <c r="AA17" s="33">
        <f t="shared" si="12"/>
        <v>-57.30199430199432</v>
      </c>
      <c r="AB17" s="34">
        <f t="shared" si="13"/>
        <v>17.024691358024469</v>
      </c>
      <c r="AC17" s="42">
        <f>IF(AA17&gt;0,AA17,0)</f>
        <v>0</v>
      </c>
      <c r="AD17" s="35">
        <f t="shared" si="5"/>
        <v>17.024691358024469</v>
      </c>
    </row>
    <row r="18" spans="1:30" x14ac:dyDescent="0.3">
      <c r="A18" s="46">
        <v>42340.409537037027</v>
      </c>
      <c r="B18" s="47">
        <v>3900</v>
      </c>
      <c r="C18" s="47">
        <v>65</v>
      </c>
      <c r="D18" s="48">
        <v>11.05</v>
      </c>
      <c r="E18" s="49">
        <v>13.55</v>
      </c>
      <c r="F18" s="50">
        <v>10.1</v>
      </c>
      <c r="G18" s="51">
        <v>10.1</v>
      </c>
      <c r="H18" s="52">
        <v>9.75</v>
      </c>
      <c r="I18" s="53">
        <v>13.05</v>
      </c>
      <c r="J18" s="54">
        <v>13.2</v>
      </c>
      <c r="L18" s="27">
        <v>65</v>
      </c>
      <c r="M18" s="28">
        <f t="shared" si="0"/>
        <v>23.261111111111024</v>
      </c>
      <c r="N18" s="29">
        <f t="shared" si="6"/>
        <v>0</v>
      </c>
      <c r="O18" s="28">
        <f t="shared" si="1"/>
        <v>20.934999999999924</v>
      </c>
      <c r="P18" s="28">
        <f t="shared" si="2"/>
        <v>1170</v>
      </c>
      <c r="Q18" s="29">
        <f t="shared" si="3"/>
        <v>2.4798348841895045E-2</v>
      </c>
      <c r="R18" s="29">
        <f t="shared" si="7"/>
        <v>0</v>
      </c>
      <c r="S18" s="29">
        <f t="shared" si="14"/>
        <v>1.789316239316233E-2</v>
      </c>
      <c r="T18" s="41">
        <f t="shared" si="8"/>
        <v>4.4444444444444279E-4</v>
      </c>
      <c r="U18" s="30"/>
      <c r="V18" s="31">
        <f t="shared" si="9"/>
        <v>1.9500000000000011</v>
      </c>
      <c r="W18" s="32">
        <f t="shared" si="9"/>
        <v>4.8500000000000014</v>
      </c>
      <c r="X18" s="32">
        <f t="shared" si="10"/>
        <v>4.5</v>
      </c>
      <c r="Y18" s="32">
        <f t="shared" si="11"/>
        <v>6.666666666666643E-2</v>
      </c>
      <c r="Z18" s="32">
        <f t="shared" si="4"/>
        <v>9.9833333333333325</v>
      </c>
      <c r="AA18" s="33">
        <f t="shared" si="12"/>
        <v>-55.86944444444449</v>
      </c>
      <c r="AB18" s="34">
        <f t="shared" si="13"/>
        <v>16.135802469135609</v>
      </c>
      <c r="AC18" s="42">
        <f t="shared" ref="AC18:AD29" si="15">IF(AA18&gt;0,AA18,0)</f>
        <v>0</v>
      </c>
      <c r="AD18" s="35">
        <f t="shared" si="5"/>
        <v>16.135802469135609</v>
      </c>
    </row>
    <row r="19" spans="1:30" x14ac:dyDescent="0.3">
      <c r="A19" s="46">
        <v>42340.41300925926</v>
      </c>
      <c r="B19" s="47">
        <v>4200</v>
      </c>
      <c r="C19" s="47">
        <v>70</v>
      </c>
      <c r="D19" s="48">
        <v>11.2</v>
      </c>
      <c r="E19" s="49">
        <v>14.15</v>
      </c>
      <c r="F19" s="50">
        <v>10.1</v>
      </c>
      <c r="G19" s="51">
        <v>10.1</v>
      </c>
      <c r="H19" s="52">
        <v>9.75</v>
      </c>
      <c r="I19" s="53">
        <v>13.2</v>
      </c>
      <c r="J19" s="54">
        <v>13.35</v>
      </c>
      <c r="L19" s="27">
        <v>70</v>
      </c>
      <c r="M19" s="28">
        <f t="shared" si="0"/>
        <v>23.26111111111102</v>
      </c>
      <c r="N19" s="29">
        <f t="shared" si="6"/>
        <v>0</v>
      </c>
      <c r="O19" s="28">
        <f t="shared" si="1"/>
        <v>20.934999999999924</v>
      </c>
      <c r="P19" s="28">
        <f t="shared" si="2"/>
        <v>1260</v>
      </c>
      <c r="Q19" s="29">
        <f t="shared" si="3"/>
        <v>2.9262051633436165E-2</v>
      </c>
      <c r="R19" s="29">
        <f t="shared" si="7"/>
        <v>0</v>
      </c>
      <c r="S19" s="29">
        <f t="shared" si="14"/>
        <v>1.6615079365079305E-2</v>
      </c>
      <c r="T19" s="41">
        <f t="shared" si="8"/>
        <v>3.7664783427495134E-4</v>
      </c>
      <c r="U19" s="30"/>
      <c r="V19" s="31">
        <f t="shared" si="9"/>
        <v>2.0999999999999996</v>
      </c>
      <c r="W19" s="32">
        <f t="shared" si="9"/>
        <v>5.4500000000000011</v>
      </c>
      <c r="X19" s="32">
        <f t="shared" si="10"/>
        <v>4.6499999999999986</v>
      </c>
      <c r="Y19" s="32">
        <f t="shared" si="11"/>
        <v>6.666666666666643E-2</v>
      </c>
      <c r="Z19" s="32">
        <f t="shared" si="4"/>
        <v>9.9833333333333325</v>
      </c>
      <c r="AA19" s="33">
        <f t="shared" si="12"/>
        <v>-55.86944444444449</v>
      </c>
      <c r="AB19" s="34">
        <f t="shared" si="13"/>
        <v>16.135802469135601</v>
      </c>
      <c r="AC19" s="42">
        <f t="shared" si="15"/>
        <v>0</v>
      </c>
      <c r="AD19" s="35">
        <f t="shared" si="5"/>
        <v>16.135802469135601</v>
      </c>
    </row>
    <row r="20" spans="1:30" x14ac:dyDescent="0.3">
      <c r="A20" s="46">
        <v>42340.416481481479</v>
      </c>
      <c r="B20" s="47">
        <v>4500</v>
      </c>
      <c r="C20" s="47">
        <v>75</v>
      </c>
      <c r="D20" s="48">
        <v>11.35</v>
      </c>
      <c r="E20" s="49">
        <v>14.55</v>
      </c>
      <c r="F20" s="50">
        <v>10.1</v>
      </c>
      <c r="G20" s="51">
        <v>10.1</v>
      </c>
      <c r="H20" s="52">
        <v>9.75</v>
      </c>
      <c r="I20" s="53">
        <v>13.35</v>
      </c>
      <c r="J20" s="54">
        <v>13.5</v>
      </c>
      <c r="L20" s="27">
        <v>75</v>
      </c>
      <c r="M20" s="28">
        <f t="shared" si="0"/>
        <v>23.26111111111102</v>
      </c>
      <c r="N20" s="29">
        <f t="shared" si="6"/>
        <v>0</v>
      </c>
      <c r="O20" s="28">
        <f t="shared" si="1"/>
        <v>20.934999999999924</v>
      </c>
      <c r="P20" s="28">
        <f t="shared" si="2"/>
        <v>1350</v>
      </c>
      <c r="Q20" s="29">
        <f t="shared" si="3"/>
        <v>3.1741886517625668E-2</v>
      </c>
      <c r="R20" s="29">
        <f t="shared" si="7"/>
        <v>0</v>
      </c>
      <c r="S20" s="29">
        <f t="shared" si="14"/>
        <v>1.5507407407407352E-2</v>
      </c>
      <c r="T20" s="41">
        <f t="shared" si="8"/>
        <v>3.4722222222222077E-4</v>
      </c>
      <c r="U20" s="30"/>
      <c r="V20" s="31">
        <f t="shared" si="9"/>
        <v>2.25</v>
      </c>
      <c r="W20" s="32">
        <f t="shared" si="9"/>
        <v>5.8500000000000014</v>
      </c>
      <c r="X20" s="32">
        <f t="shared" si="10"/>
        <v>4.7999999999999989</v>
      </c>
      <c r="Y20" s="32">
        <f t="shared" si="11"/>
        <v>6.666666666666643E-2</v>
      </c>
      <c r="Z20" s="32">
        <f t="shared" si="4"/>
        <v>9.9833333333333325</v>
      </c>
      <c r="AA20" s="33">
        <f t="shared" si="12"/>
        <v>-55.86944444444449</v>
      </c>
      <c r="AB20" s="34">
        <f t="shared" si="13"/>
        <v>16.135802469135601</v>
      </c>
      <c r="AC20" s="42">
        <f t="shared" si="15"/>
        <v>0</v>
      </c>
      <c r="AD20" s="35">
        <f t="shared" si="5"/>
        <v>16.135802469135601</v>
      </c>
    </row>
    <row r="21" spans="1:30" x14ac:dyDescent="0.3">
      <c r="A21" s="46">
        <v>42340.419953703713</v>
      </c>
      <c r="B21" s="47">
        <v>4800</v>
      </c>
      <c r="C21" s="47">
        <v>80</v>
      </c>
      <c r="D21" s="48">
        <v>11.5</v>
      </c>
      <c r="E21" s="49">
        <v>15.05</v>
      </c>
      <c r="F21" s="50">
        <v>10.1</v>
      </c>
      <c r="G21" s="51">
        <v>10.1</v>
      </c>
      <c r="H21" s="52">
        <v>10</v>
      </c>
      <c r="I21" s="53">
        <v>13.55</v>
      </c>
      <c r="J21" s="54">
        <v>13.7</v>
      </c>
      <c r="L21" s="27">
        <v>80</v>
      </c>
      <c r="M21" s="28">
        <f t="shared" si="0"/>
        <v>52.337500000000119</v>
      </c>
      <c r="N21" s="29">
        <f t="shared" si="6"/>
        <v>26.168750000000188</v>
      </c>
      <c r="O21" s="28">
        <f t="shared" si="1"/>
        <v>47.103750000000112</v>
      </c>
      <c r="P21" s="28">
        <f t="shared" si="2"/>
        <v>1440</v>
      </c>
      <c r="Q21" s="29">
        <f t="shared" si="3"/>
        <v>3.5213655355490973E-2</v>
      </c>
      <c r="R21" s="29">
        <f t="shared" si="7"/>
        <v>0.29076388888889099</v>
      </c>
      <c r="S21" s="29">
        <f t="shared" si="14"/>
        <v>3.2710937500000078E-2</v>
      </c>
      <c r="T21" s="41">
        <f t="shared" si="8"/>
        <v>7.042253521126775E-4</v>
      </c>
      <c r="U21" s="30"/>
      <c r="V21" s="31">
        <f t="shared" si="9"/>
        <v>2.4000000000000004</v>
      </c>
      <c r="W21" s="32">
        <f t="shared" si="9"/>
        <v>6.3500000000000014</v>
      </c>
      <c r="X21" s="32">
        <f t="shared" si="10"/>
        <v>5</v>
      </c>
      <c r="Y21" s="32">
        <f t="shared" si="11"/>
        <v>0.15000000000000036</v>
      </c>
      <c r="Z21" s="32">
        <f t="shared" si="4"/>
        <v>10.066666666666666</v>
      </c>
      <c r="AA21" s="33">
        <f t="shared" si="12"/>
        <v>-40.323170731707243</v>
      </c>
      <c r="AB21" s="34">
        <f t="shared" si="13"/>
        <v>79.861111111111356</v>
      </c>
      <c r="AC21" s="42">
        <f t="shared" si="15"/>
        <v>0</v>
      </c>
      <c r="AD21" s="35">
        <f t="shared" si="15"/>
        <v>79.861111111111356</v>
      </c>
    </row>
    <row r="22" spans="1:30" x14ac:dyDescent="0.3">
      <c r="A22" s="46">
        <v>42340.423425925917</v>
      </c>
      <c r="B22" s="47">
        <v>5100</v>
      </c>
      <c r="C22" s="47">
        <v>85</v>
      </c>
      <c r="D22" s="48">
        <v>11.65</v>
      </c>
      <c r="E22" s="49">
        <v>15.35</v>
      </c>
      <c r="F22" s="50">
        <v>10.1</v>
      </c>
      <c r="G22" s="51">
        <v>10.1</v>
      </c>
      <c r="H22" s="52">
        <v>10</v>
      </c>
      <c r="I22" s="53">
        <v>13.75</v>
      </c>
      <c r="J22" s="54">
        <v>14.1</v>
      </c>
      <c r="L22" s="27">
        <v>85</v>
      </c>
      <c r="M22" s="28">
        <f t="shared" si="0"/>
        <v>52.337500000000112</v>
      </c>
      <c r="N22" s="29">
        <f t="shared" si="6"/>
        <v>0</v>
      </c>
      <c r="O22" s="28">
        <f t="shared" si="1"/>
        <v>47.103750000000112</v>
      </c>
      <c r="P22" s="28">
        <f t="shared" si="2"/>
        <v>1530</v>
      </c>
      <c r="Q22" s="29">
        <f t="shared" si="3"/>
        <v>3.6701556286004661E-2</v>
      </c>
      <c r="R22" s="29">
        <f t="shared" si="7"/>
        <v>0</v>
      </c>
      <c r="S22" s="29">
        <f t="shared" si="14"/>
        <v>3.0786764705882427E-2</v>
      </c>
      <c r="T22" s="41">
        <f t="shared" si="8"/>
        <v>6.7567567567567723E-4</v>
      </c>
      <c r="U22" s="30"/>
      <c r="V22" s="31">
        <f t="shared" ref="V22:W29" si="16">V21+(D22-D21)</f>
        <v>2.5500000000000007</v>
      </c>
      <c r="W22" s="32">
        <f t="shared" si="16"/>
        <v>6.65</v>
      </c>
      <c r="X22" s="32">
        <f t="shared" si="10"/>
        <v>5.1999999999999993</v>
      </c>
      <c r="Y22" s="32">
        <f t="shared" si="11"/>
        <v>0.15000000000000036</v>
      </c>
      <c r="Z22" s="32">
        <f t="shared" si="4"/>
        <v>10.066666666666666</v>
      </c>
      <c r="AA22" s="33">
        <f t="shared" si="12"/>
        <v>-39.363095238095191</v>
      </c>
      <c r="AB22" s="34">
        <f t="shared" si="13"/>
        <v>78.97222222222247</v>
      </c>
      <c r="AC22" s="42">
        <f t="shared" si="15"/>
        <v>0</v>
      </c>
      <c r="AD22" s="35">
        <f t="shared" si="15"/>
        <v>78.97222222222247</v>
      </c>
    </row>
    <row r="23" spans="1:30" x14ac:dyDescent="0.3">
      <c r="A23" s="46">
        <v>42340.426898148151</v>
      </c>
      <c r="B23" s="47">
        <v>5400</v>
      </c>
      <c r="C23" s="47">
        <v>90</v>
      </c>
      <c r="D23" s="48">
        <v>12</v>
      </c>
      <c r="E23" s="49">
        <v>15.65</v>
      </c>
      <c r="F23" s="50">
        <v>10.1</v>
      </c>
      <c r="G23" s="51">
        <v>10.1</v>
      </c>
      <c r="H23" s="52">
        <v>10</v>
      </c>
      <c r="I23" s="53">
        <v>14.1</v>
      </c>
      <c r="J23" s="54">
        <v>14.25</v>
      </c>
      <c r="L23" s="27">
        <v>90</v>
      </c>
      <c r="M23" s="28">
        <f t="shared" si="0"/>
        <v>52.337500000000112</v>
      </c>
      <c r="N23" s="29">
        <f t="shared" si="6"/>
        <v>0</v>
      </c>
      <c r="O23" s="28">
        <f t="shared" si="1"/>
        <v>47.103750000000112</v>
      </c>
      <c r="P23" s="28">
        <f t="shared" si="2"/>
        <v>1620</v>
      </c>
      <c r="Q23" s="29">
        <f t="shared" si="3"/>
        <v>3.6205589309166772E-2</v>
      </c>
      <c r="R23" s="29">
        <f t="shared" si="7"/>
        <v>0</v>
      </c>
      <c r="S23" s="29">
        <f t="shared" si="14"/>
        <v>2.9076388888888957E-2</v>
      </c>
      <c r="T23" s="41">
        <f t="shared" si="8"/>
        <v>6.8493150684931648E-4</v>
      </c>
      <c r="U23" s="30"/>
      <c r="V23" s="31">
        <f t="shared" si="16"/>
        <v>2.9000000000000004</v>
      </c>
      <c r="W23" s="32">
        <f t="shared" si="16"/>
        <v>6.9500000000000011</v>
      </c>
      <c r="X23" s="32">
        <f t="shared" si="10"/>
        <v>5.5499999999999989</v>
      </c>
      <c r="Y23" s="32">
        <f t="shared" si="11"/>
        <v>0.15000000000000036</v>
      </c>
      <c r="Z23" s="32">
        <f t="shared" si="4"/>
        <v>10.066666666666666</v>
      </c>
      <c r="AA23" s="33">
        <f t="shared" si="12"/>
        <v>-39.363095238095191</v>
      </c>
      <c r="AB23" s="34">
        <f t="shared" si="13"/>
        <v>78.97222222222247</v>
      </c>
      <c r="AC23" s="42">
        <f t="shared" si="15"/>
        <v>0</v>
      </c>
      <c r="AD23" s="35">
        <f t="shared" si="15"/>
        <v>78.97222222222247</v>
      </c>
    </row>
    <row r="24" spans="1:30" ht="15.75" customHeight="1" x14ac:dyDescent="0.3">
      <c r="A24" s="46">
        <v>42340.43037037037</v>
      </c>
      <c r="B24" s="47">
        <v>5700</v>
      </c>
      <c r="C24" s="47">
        <v>95</v>
      </c>
      <c r="D24" s="48">
        <v>12.1</v>
      </c>
      <c r="E24" s="49">
        <v>16.100000000000001</v>
      </c>
      <c r="F24" s="50">
        <v>10.1</v>
      </c>
      <c r="G24" s="51">
        <v>10.1</v>
      </c>
      <c r="H24" s="52">
        <v>10</v>
      </c>
      <c r="I24" s="53">
        <v>14.25</v>
      </c>
      <c r="J24" s="54">
        <v>14.4</v>
      </c>
      <c r="L24" s="43">
        <v>95</v>
      </c>
      <c r="M24" s="28">
        <f t="shared" si="0"/>
        <v>52.337500000000119</v>
      </c>
      <c r="N24" s="29">
        <f t="shared" si="6"/>
        <v>0</v>
      </c>
      <c r="O24" s="28">
        <f t="shared" si="1"/>
        <v>47.103750000000112</v>
      </c>
      <c r="P24" s="28">
        <f t="shared" si="2"/>
        <v>1710</v>
      </c>
      <c r="Q24" s="29">
        <f t="shared" si="3"/>
        <v>3.9677358147032091E-2</v>
      </c>
      <c r="R24" s="29">
        <f t="shared" si="7"/>
        <v>0</v>
      </c>
      <c r="S24" s="29">
        <f t="shared" si="14"/>
        <v>2.7546052631579013E-2</v>
      </c>
      <c r="T24" s="41">
        <f t="shared" si="8"/>
        <v>6.250000000000011E-4</v>
      </c>
      <c r="U24" s="30"/>
      <c r="V24" s="31">
        <f t="shared" si="16"/>
        <v>3</v>
      </c>
      <c r="W24" s="32">
        <f t="shared" si="16"/>
        <v>7.4000000000000021</v>
      </c>
      <c r="X24" s="32">
        <f t="shared" si="10"/>
        <v>5.6999999999999993</v>
      </c>
      <c r="Y24" s="32">
        <f t="shared" si="11"/>
        <v>0.15000000000000036</v>
      </c>
      <c r="Z24" s="32">
        <f t="shared" si="4"/>
        <v>10.066666666666666</v>
      </c>
      <c r="AA24" s="33">
        <f t="shared" si="12"/>
        <v>-38.447674418604592</v>
      </c>
      <c r="AB24" s="34">
        <f t="shared" si="13"/>
        <v>78.083333333333584</v>
      </c>
      <c r="AC24" s="42">
        <f t="shared" si="15"/>
        <v>0</v>
      </c>
      <c r="AD24" s="35">
        <f t="shared" si="15"/>
        <v>78.083333333333584</v>
      </c>
    </row>
    <row r="25" spans="1:30" x14ac:dyDescent="0.3">
      <c r="A25" s="46">
        <v>42340.433842592603</v>
      </c>
      <c r="B25" s="47">
        <v>6000</v>
      </c>
      <c r="C25" s="47">
        <v>100</v>
      </c>
      <c r="D25" s="48">
        <v>12.25</v>
      </c>
      <c r="E25" s="49">
        <v>16.350000000000001</v>
      </c>
      <c r="F25" s="50">
        <v>10.1</v>
      </c>
      <c r="G25" s="51">
        <v>10.15</v>
      </c>
      <c r="H25" s="52">
        <v>10</v>
      </c>
      <c r="I25" s="53">
        <v>14.35</v>
      </c>
      <c r="J25" s="54">
        <v>14.5</v>
      </c>
      <c r="L25" s="43">
        <v>100</v>
      </c>
      <c r="M25" s="28">
        <f t="shared" si="0"/>
        <v>58.152777777778191</v>
      </c>
      <c r="N25" s="29">
        <f t="shared" si="6"/>
        <v>5.2337500000002608</v>
      </c>
      <c r="O25" s="28">
        <f t="shared" si="1"/>
        <v>52.337500000000375</v>
      </c>
      <c r="P25" s="28">
        <f t="shared" si="2"/>
        <v>1800</v>
      </c>
      <c r="Q25" s="29">
        <f t="shared" si="3"/>
        <v>4.0669292100707889E-2</v>
      </c>
      <c r="R25" s="29">
        <f t="shared" si="7"/>
        <v>5.8152777777780676E-2</v>
      </c>
      <c r="S25" s="29">
        <f t="shared" si="14"/>
        <v>2.9076388888889096E-2</v>
      </c>
      <c r="T25" s="41">
        <f t="shared" si="8"/>
        <v>6.7750677506775523E-4</v>
      </c>
      <c r="U25" s="36"/>
      <c r="V25" s="31">
        <f t="shared" si="16"/>
        <v>3.1500000000000004</v>
      </c>
      <c r="W25" s="32">
        <f t="shared" si="16"/>
        <v>7.6500000000000021</v>
      </c>
      <c r="X25" s="32">
        <f t="shared" si="10"/>
        <v>5.7999999999999989</v>
      </c>
      <c r="Y25" s="32">
        <f t="shared" si="11"/>
        <v>0.16666666666666785</v>
      </c>
      <c r="Z25" s="32">
        <f t="shared" si="4"/>
        <v>10.083333333333334</v>
      </c>
      <c r="AA25" s="33">
        <f t="shared" si="12"/>
        <v>-36.59391534391515</v>
      </c>
      <c r="AB25" s="34">
        <f t="shared" si="13"/>
        <v>91.895061728395987</v>
      </c>
      <c r="AC25" s="42">
        <f t="shared" si="15"/>
        <v>0</v>
      </c>
      <c r="AD25" s="35">
        <f t="shared" si="15"/>
        <v>91.895061728395987</v>
      </c>
    </row>
    <row r="26" spans="1:30" x14ac:dyDescent="0.3">
      <c r="A26" s="46">
        <v>42340.437314814822</v>
      </c>
      <c r="B26" s="47">
        <v>6300</v>
      </c>
      <c r="C26" s="47">
        <v>105</v>
      </c>
      <c r="D26" s="48">
        <v>12.4</v>
      </c>
      <c r="E26" s="49">
        <v>16.600000000000001</v>
      </c>
      <c r="F26" s="50">
        <v>10.15</v>
      </c>
      <c r="G26" s="51">
        <v>10.15</v>
      </c>
      <c r="H26" s="52">
        <v>10.050000000000001</v>
      </c>
      <c r="I26" s="53">
        <v>14.5</v>
      </c>
      <c r="J26" s="54">
        <v>14.65</v>
      </c>
      <c r="L26" s="43">
        <v>105</v>
      </c>
      <c r="M26" s="28">
        <f t="shared" si="0"/>
        <v>69.783333333333687</v>
      </c>
      <c r="N26" s="29">
        <f t="shared" si="6"/>
        <v>10.467499999999962</v>
      </c>
      <c r="O26" s="28">
        <f t="shared" si="1"/>
        <v>62.805000000000334</v>
      </c>
      <c r="P26" s="28">
        <f t="shared" si="2"/>
        <v>1890</v>
      </c>
      <c r="Q26" s="29">
        <f t="shared" si="3"/>
        <v>4.1661226054383688E-2</v>
      </c>
      <c r="R26" s="29">
        <f t="shared" si="7"/>
        <v>0.11630555555555513</v>
      </c>
      <c r="S26" s="29">
        <f t="shared" si="14"/>
        <v>3.3230158730158908E-2</v>
      </c>
      <c r="T26" s="41">
        <f t="shared" si="8"/>
        <v>7.9365079365079755E-4</v>
      </c>
      <c r="U26" s="36"/>
      <c r="V26" s="31">
        <f t="shared" si="16"/>
        <v>3.3000000000000007</v>
      </c>
      <c r="W26" s="32">
        <f t="shared" si="16"/>
        <v>7.9000000000000021</v>
      </c>
      <c r="X26" s="32">
        <f t="shared" si="10"/>
        <v>5.9499999999999993</v>
      </c>
      <c r="Y26" s="32">
        <f t="shared" si="11"/>
        <v>0.20000000000000107</v>
      </c>
      <c r="Z26" s="32">
        <f t="shared" si="4"/>
        <v>10.116666666666667</v>
      </c>
      <c r="AA26" s="33">
        <f t="shared" si="12"/>
        <v>-31.055555555555394</v>
      </c>
      <c r="AB26" s="34">
        <f t="shared" si="13"/>
        <v>117.74074074074153</v>
      </c>
      <c r="AC26" s="42">
        <f t="shared" si="15"/>
        <v>0</v>
      </c>
      <c r="AD26" s="35">
        <f t="shared" si="15"/>
        <v>117.74074074074153</v>
      </c>
    </row>
    <row r="27" spans="1:30" x14ac:dyDescent="0.3">
      <c r="A27" s="46">
        <v>42340.440787037027</v>
      </c>
      <c r="B27" s="47">
        <v>6600</v>
      </c>
      <c r="C27" s="47">
        <v>110</v>
      </c>
      <c r="D27" s="48">
        <v>12.55</v>
      </c>
      <c r="E27" s="49">
        <v>17.05</v>
      </c>
      <c r="F27" s="50">
        <v>10.15</v>
      </c>
      <c r="G27" s="51">
        <v>10.199999999999999</v>
      </c>
      <c r="H27" s="52">
        <v>10.050000000000001</v>
      </c>
      <c r="I27" s="53">
        <v>14.7</v>
      </c>
      <c r="J27" s="54">
        <v>15.05</v>
      </c>
      <c r="L27" s="43">
        <v>110</v>
      </c>
      <c r="M27" s="28">
        <f t="shared" si="0"/>
        <v>75.598611111111751</v>
      </c>
      <c r="N27" s="29">
        <f t="shared" si="6"/>
        <v>5.2337500000002608</v>
      </c>
      <c r="O27" s="28">
        <f t="shared" si="1"/>
        <v>68.03875000000059</v>
      </c>
      <c r="P27" s="28">
        <f t="shared" si="2"/>
        <v>1980</v>
      </c>
      <c r="Q27" s="29">
        <f t="shared" si="3"/>
        <v>4.463702791541109E-2</v>
      </c>
      <c r="R27" s="29">
        <f t="shared" si="7"/>
        <v>5.8152777777780676E-2</v>
      </c>
      <c r="S27" s="29">
        <f t="shared" si="14"/>
        <v>3.4363005050505352E-2</v>
      </c>
      <c r="T27" s="41">
        <f t="shared" si="8"/>
        <v>8.0246913580247592E-4</v>
      </c>
      <c r="V27" s="31">
        <f t="shared" si="16"/>
        <v>3.4500000000000011</v>
      </c>
      <c r="W27" s="32">
        <f t="shared" si="16"/>
        <v>8.3500000000000014</v>
      </c>
      <c r="X27" s="32">
        <f t="shared" si="10"/>
        <v>6.1499999999999986</v>
      </c>
      <c r="Y27" s="32">
        <f t="shared" si="11"/>
        <v>0.21666666666666856</v>
      </c>
      <c r="Z27" s="32">
        <f t="shared" si="4"/>
        <v>10.133333333333335</v>
      </c>
      <c r="AA27" s="33">
        <f t="shared" si="12"/>
        <v>-27.628552971575949</v>
      </c>
      <c r="AB27" s="34">
        <f t="shared" si="13"/>
        <v>129.77469135802613</v>
      </c>
      <c r="AC27" s="42">
        <f t="shared" si="15"/>
        <v>0</v>
      </c>
      <c r="AD27" s="35">
        <f t="shared" si="15"/>
        <v>129.77469135802613</v>
      </c>
    </row>
    <row r="28" spans="1:30" x14ac:dyDescent="0.3">
      <c r="A28" s="46">
        <v>42340.44425925926</v>
      </c>
      <c r="B28" s="47">
        <v>6900</v>
      </c>
      <c r="C28" s="47">
        <v>115</v>
      </c>
      <c r="D28" s="48">
        <v>12.7</v>
      </c>
      <c r="E28" s="49">
        <v>17.3</v>
      </c>
      <c r="F28" s="50">
        <v>10.1</v>
      </c>
      <c r="G28" s="51">
        <v>10.199999999999999</v>
      </c>
      <c r="H28" s="52">
        <v>10.050000000000001</v>
      </c>
      <c r="I28" s="53">
        <v>15</v>
      </c>
      <c r="J28" s="54">
        <v>15.15</v>
      </c>
      <c r="L28" s="43">
        <v>115</v>
      </c>
      <c r="M28" s="28">
        <f t="shared" si="0"/>
        <v>69.783333333333076</v>
      </c>
      <c r="N28" s="29">
        <f t="shared" si="6"/>
        <v>-5.2337500000008186</v>
      </c>
      <c r="O28" s="28">
        <f t="shared" si="1"/>
        <v>62.804999999999787</v>
      </c>
      <c r="P28" s="28">
        <f t="shared" si="2"/>
        <v>2070</v>
      </c>
      <c r="Q28" s="29">
        <f t="shared" si="3"/>
        <v>4.5628961869086902E-2</v>
      </c>
      <c r="R28" s="29">
        <f t="shared" si="7"/>
        <v>-5.8152777777786872E-2</v>
      </c>
      <c r="S28" s="29">
        <f t="shared" si="14"/>
        <v>3.0340579710144824E-2</v>
      </c>
      <c r="T28" s="41">
        <f t="shared" si="8"/>
        <v>7.2463768115941748E-4</v>
      </c>
      <c r="V28" s="31">
        <f t="shared" si="16"/>
        <v>3.5999999999999996</v>
      </c>
      <c r="W28" s="32">
        <f t="shared" si="16"/>
        <v>8.6000000000000014</v>
      </c>
      <c r="X28" s="32">
        <f t="shared" si="10"/>
        <v>6.4499999999999993</v>
      </c>
      <c r="Y28" s="32">
        <f t="shared" si="11"/>
        <v>0.19999999999999929</v>
      </c>
      <c r="Z28" s="32">
        <f t="shared" si="4"/>
        <v>10.116666666666665</v>
      </c>
      <c r="AA28" s="33">
        <f t="shared" si="12"/>
        <v>-28.35507246376822</v>
      </c>
      <c r="AB28" s="34">
        <f t="shared" si="13"/>
        <v>114.18518518518459</v>
      </c>
      <c r="AC28" s="42">
        <f t="shared" si="15"/>
        <v>0</v>
      </c>
      <c r="AD28" s="35">
        <f t="shared" si="15"/>
        <v>114.18518518518459</v>
      </c>
    </row>
    <row r="29" spans="1:30" ht="19.5" thickBot="1" x14ac:dyDescent="0.35">
      <c r="A29" s="46">
        <v>42340.447731481479</v>
      </c>
      <c r="B29" s="47">
        <v>7200</v>
      </c>
      <c r="C29" s="47">
        <v>120</v>
      </c>
      <c r="D29" s="48">
        <v>13.05</v>
      </c>
      <c r="E29" s="49">
        <v>17.45</v>
      </c>
      <c r="F29" s="50">
        <v>10.15</v>
      </c>
      <c r="G29" s="51">
        <v>10.199999999999999</v>
      </c>
      <c r="H29" s="52">
        <v>10.1</v>
      </c>
      <c r="I29" s="53">
        <v>15.15</v>
      </c>
      <c r="J29" s="54">
        <v>15.35</v>
      </c>
      <c r="L29" s="43">
        <v>120</v>
      </c>
      <c r="M29" s="28">
        <f t="shared" si="0"/>
        <v>81.413888888889204</v>
      </c>
      <c r="N29" s="29">
        <f t="shared" si="6"/>
        <v>10.467500000000522</v>
      </c>
      <c r="O29" s="28">
        <f t="shared" si="1"/>
        <v>73.272500000000306</v>
      </c>
      <c r="P29" s="28">
        <f t="shared" si="2"/>
        <v>2160</v>
      </c>
      <c r="Q29" s="29">
        <f t="shared" si="3"/>
        <v>4.3645093961735264E-2</v>
      </c>
      <c r="R29" s="29">
        <f t="shared" si="7"/>
        <v>0.11630555555556135</v>
      </c>
      <c r="S29" s="29">
        <f t="shared" si="14"/>
        <v>3.3922453703703843E-2</v>
      </c>
      <c r="T29" s="41">
        <f t="shared" si="8"/>
        <v>8.8383838383838758E-4</v>
      </c>
      <c r="V29" s="31">
        <f t="shared" si="16"/>
        <v>3.9500000000000011</v>
      </c>
      <c r="W29" s="32">
        <f t="shared" si="16"/>
        <v>8.75</v>
      </c>
      <c r="X29" s="32">
        <f t="shared" si="10"/>
        <v>6.6</v>
      </c>
      <c r="Y29" s="32">
        <f t="shared" si="11"/>
        <v>0.23333333333333428</v>
      </c>
      <c r="Z29" s="32">
        <f t="shared" si="4"/>
        <v>10.15</v>
      </c>
      <c r="AA29" s="33">
        <f t="shared" si="12"/>
        <v>-25.51719576719562</v>
      </c>
      <c r="AB29" s="34">
        <f t="shared" si="13"/>
        <v>143.58641975308711</v>
      </c>
      <c r="AC29" s="42">
        <f t="shared" si="15"/>
        <v>0</v>
      </c>
      <c r="AD29" s="35">
        <f t="shared" si="15"/>
        <v>143.58641975308711</v>
      </c>
    </row>
    <row r="30" spans="1:30" ht="19.5" thickTop="1" x14ac:dyDescent="0.3">
      <c r="L30" s="110" t="s">
        <v>23</v>
      </c>
      <c r="M30" s="107">
        <f>AVERAGE(M6:M29)</f>
        <v>29.803298611111273</v>
      </c>
      <c r="N30" s="65">
        <f>AVERAGE(N6:N29)</f>
        <v>3.0530208333333455</v>
      </c>
      <c r="O30" s="65">
        <f t="shared" ref="O30:S30" si="17">AVERAGE(O6:O29)</f>
        <v>26.822968750000147</v>
      </c>
      <c r="P30" s="65">
        <f t="shared" si="17"/>
        <v>1125</v>
      </c>
      <c r="Q30" s="65">
        <f>AVERAGE(Q6:Q29)</f>
        <v>1.9859344364217619E-2</v>
      </c>
      <c r="R30" s="65">
        <f t="shared" si="17"/>
        <v>3.3922453703703843E-2</v>
      </c>
      <c r="S30" s="65">
        <f t="shared" si="17"/>
        <v>1.7917779199365342E-2</v>
      </c>
      <c r="T30" s="66">
        <f>AVERAGE(T6:T29)</f>
        <v>1.4214482259505162E-4</v>
      </c>
      <c r="U30" s="101" t="s">
        <v>23</v>
      </c>
      <c r="V30" s="104">
        <f>AVERAGE(V6:V29)</f>
        <v>1.7979166666666673</v>
      </c>
      <c r="W30" s="65">
        <f>AVERAGE(W6:W29)</f>
        <v>4.200000000000002</v>
      </c>
      <c r="X30" s="65">
        <f>AVERAGE(X6:X29)</f>
        <v>4.1812499999999995</v>
      </c>
      <c r="Y30" s="65">
        <f t="shared" ref="Y30:Z30" si="18">AVERAGE(Y6:Y29)</f>
        <v>8.541666666666714E-2</v>
      </c>
      <c r="Z30" s="65">
        <f t="shared" si="18"/>
        <v>10.002083333333333</v>
      </c>
      <c r="AA30" s="65">
        <f>AVERAGE(AA6:AA29)</f>
        <v>-68.73557890410369</v>
      </c>
      <c r="AB30" s="65">
        <f t="shared" ref="AB30:AD30" si="19">AVERAGE(AB6:AB29)</f>
        <v>33.636959876543564</v>
      </c>
      <c r="AC30" s="65">
        <f t="shared" si="19"/>
        <v>0</v>
      </c>
      <c r="AD30" s="66">
        <f t="shared" si="19"/>
        <v>40.978909465020735</v>
      </c>
    </row>
    <row r="31" spans="1:30" x14ac:dyDescent="0.3">
      <c r="L31" s="111" t="s">
        <v>24</v>
      </c>
      <c r="M31" s="108">
        <f>MIN(M6:M29)</f>
        <v>0</v>
      </c>
      <c r="N31" s="29">
        <f>MIN(N6:N29)</f>
        <v>-5.2337500000008186</v>
      </c>
      <c r="O31" s="29">
        <f>MIN(O6:O29)</f>
        <v>0</v>
      </c>
      <c r="P31" s="29">
        <f>MIN(P6:P29)</f>
        <v>90</v>
      </c>
      <c r="Q31" s="29">
        <f>MIN(Q6:Q29)</f>
        <v>-4.9596697683790096E-3</v>
      </c>
      <c r="R31" s="29">
        <f t="shared" ref="R31:T31" si="20">MIN(R6:R29)</f>
        <v>-5.8152777777786872E-2</v>
      </c>
      <c r="S31" s="29">
        <f t="shared" si="20"/>
        <v>0</v>
      </c>
      <c r="T31" s="68">
        <f t="shared" si="20"/>
        <v>-2.7777777777779253E-3</v>
      </c>
      <c r="U31" s="102" t="s">
        <v>24</v>
      </c>
      <c r="V31" s="105">
        <f t="shared" ref="V31:AA31" si="21">MIN(V6:V29)</f>
        <v>0</v>
      </c>
      <c r="W31" s="29">
        <f t="shared" si="21"/>
        <v>-4.9999999999998934E-2</v>
      </c>
      <c r="X31" s="29">
        <f t="shared" si="21"/>
        <v>1</v>
      </c>
      <c r="Y31" s="29">
        <f t="shared" si="21"/>
        <v>0</v>
      </c>
      <c r="Z31" s="29">
        <f t="shared" si="21"/>
        <v>9.9166666666666661</v>
      </c>
      <c r="AA31" s="29">
        <f t="shared" si="21"/>
        <v>-299.99999999999932</v>
      </c>
      <c r="AB31" s="29">
        <f t="shared" ref="AB31:AC31" si="22">MIN(AB6:AB29)</f>
        <v>-23.999999999999993</v>
      </c>
      <c r="AC31" s="29">
        <f t="shared" si="22"/>
        <v>0</v>
      </c>
      <c r="AD31" s="68">
        <f>MIN(AD6:AD29)</f>
        <v>0</v>
      </c>
    </row>
    <row r="32" spans="1:30" ht="19.5" thickBot="1" x14ac:dyDescent="0.35">
      <c r="L32" s="112" t="s">
        <v>25</v>
      </c>
      <c r="M32" s="109">
        <f t="shared" ref="M32:T32" si="23">MAX(M6:M29)</f>
        <v>81.413888888889204</v>
      </c>
      <c r="N32" s="70">
        <f t="shared" si="23"/>
        <v>26.168750000000188</v>
      </c>
      <c r="O32" s="70">
        <f t="shared" si="23"/>
        <v>73.272500000000306</v>
      </c>
      <c r="P32" s="70">
        <f t="shared" si="23"/>
        <v>2160</v>
      </c>
      <c r="Q32" s="70">
        <f t="shared" si="23"/>
        <v>4.5628961869086902E-2</v>
      </c>
      <c r="R32" s="70">
        <f t="shared" si="23"/>
        <v>0.29076388888889099</v>
      </c>
      <c r="S32" s="70">
        <f t="shared" si="23"/>
        <v>3.4363005050505352E-2</v>
      </c>
      <c r="T32" s="71">
        <f t="shared" si="23"/>
        <v>9.2592592592596976E-4</v>
      </c>
      <c r="U32" s="103" t="s">
        <v>25</v>
      </c>
      <c r="V32" s="106">
        <f t="shared" ref="V32:AC32" si="24">MAX(V6:V29)</f>
        <v>3.9500000000000011</v>
      </c>
      <c r="W32" s="70">
        <f t="shared" si="24"/>
        <v>8.75</v>
      </c>
      <c r="X32" s="70">
        <f t="shared" si="24"/>
        <v>6.6</v>
      </c>
      <c r="Y32" s="70">
        <f t="shared" si="24"/>
        <v>0.23333333333333428</v>
      </c>
      <c r="Z32" s="70">
        <f t="shared" si="24"/>
        <v>10.15</v>
      </c>
      <c r="AA32" s="70">
        <f t="shared" si="24"/>
        <v>-25.51719576719562</v>
      </c>
      <c r="AB32" s="70">
        <f t="shared" si="24"/>
        <v>143.58641975308711</v>
      </c>
      <c r="AC32" s="70">
        <f t="shared" si="24"/>
        <v>0</v>
      </c>
      <c r="AD32" s="71">
        <f>MAX(AD6:AD29)</f>
        <v>143.58641975308711</v>
      </c>
    </row>
    <row r="33" ht="19.5" thickTop="1" x14ac:dyDescent="0.3"/>
  </sheetData>
  <mergeCells count="6">
    <mergeCell ref="V3:Z3"/>
    <mergeCell ref="A1:J1"/>
    <mergeCell ref="A2:J2"/>
    <mergeCell ref="A3:A4"/>
    <mergeCell ref="B3:C3"/>
    <mergeCell ref="D3:J3"/>
  </mergeCells>
  <printOptions horizontalCentered="1"/>
  <pageMargins left="0.75" right="0.75" top="1" bottom="1" header="0.5" footer="0.5"/>
  <pageSetup paperSize="9" fitToHeight="0" orientation="portrait" r:id="rId1"/>
  <headerFooter>
    <oddHeader>&amp;C&amp;"Times New Roman,Bold"&amp;14&amp;K000000d10l10x20v0,15V15лI600</oddHead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4"/>
  <sheetViews>
    <sheetView topLeftCell="J1" zoomScale="70" zoomScaleNormal="70" workbookViewId="0">
      <selection activeCell="S31" sqref="M31:S31"/>
    </sheetView>
  </sheetViews>
  <sheetFormatPr defaultColWidth="11.42578125" defaultRowHeight="18.75" x14ac:dyDescent="0.3"/>
  <cols>
    <col min="1" max="1" width="27.140625" style="44" customWidth="1"/>
    <col min="2" max="2" width="8.5703125" style="44" customWidth="1"/>
    <col min="3" max="3" width="9" style="44" customWidth="1"/>
    <col min="4" max="4" width="8.28515625" style="44" customWidth="1"/>
    <col min="5" max="5" width="7.5703125" style="44" customWidth="1"/>
    <col min="6" max="6" width="7.42578125" style="44" customWidth="1"/>
    <col min="7" max="10" width="7.28515625" style="44" customWidth="1"/>
    <col min="11" max="11" width="23.28515625" style="44" customWidth="1"/>
    <col min="12" max="12" width="9.5703125" style="44" customWidth="1"/>
    <col min="13" max="13" width="13.140625" style="44" customWidth="1"/>
    <col min="14" max="14" width="12.5703125" style="44" customWidth="1"/>
    <col min="15" max="15" width="11.42578125" style="44"/>
    <col min="16" max="16" width="16.140625" style="44" customWidth="1"/>
    <col min="17" max="17" width="10.5703125" style="44" customWidth="1"/>
    <col min="18" max="18" width="9.85546875" style="44" customWidth="1"/>
    <col min="19" max="19" width="11.140625" style="44" customWidth="1"/>
    <col min="20" max="20" width="11" style="44" customWidth="1"/>
    <col min="21" max="21" width="10.5703125" style="44" customWidth="1"/>
    <col min="22" max="22" width="9.42578125" style="44" customWidth="1"/>
    <col min="23" max="24" width="11.42578125" style="44"/>
    <col min="25" max="25" width="10.28515625" style="44" customWidth="1"/>
    <col min="26" max="26" width="14.7109375" style="44" customWidth="1"/>
    <col min="27" max="27" width="12.7109375" style="44" customWidth="1"/>
    <col min="28" max="28" width="10.42578125" style="44" customWidth="1"/>
    <col min="29" max="16384" width="11.42578125" style="44"/>
  </cols>
  <sheetData>
    <row r="1" spans="1:30" ht="23.25" customHeight="1" thickBot="1" x14ac:dyDescent="0.35">
      <c r="A1" s="115" t="s">
        <v>33</v>
      </c>
      <c r="B1" s="116"/>
      <c r="C1" s="116"/>
      <c r="D1" s="116"/>
      <c r="E1" s="116"/>
      <c r="F1" s="116"/>
      <c r="G1" s="116"/>
      <c r="H1" s="116"/>
      <c r="I1" s="116"/>
      <c r="J1" s="117"/>
      <c r="L1" s="1" t="s">
        <v>30</v>
      </c>
      <c r="M1" s="2">
        <f>T31</f>
        <v>9.0029127720653987E-5</v>
      </c>
      <c r="O1" s="3" t="s">
        <v>0</v>
      </c>
      <c r="P1" s="4">
        <v>0.2</v>
      </c>
      <c r="Z1" s="3" t="s">
        <v>1</v>
      </c>
      <c r="AA1" s="4">
        <v>8</v>
      </c>
    </row>
    <row r="2" spans="1:30" ht="31.5" customHeight="1" thickBot="1" x14ac:dyDescent="0.4">
      <c r="A2" s="118" t="s">
        <v>34</v>
      </c>
      <c r="B2" s="116"/>
      <c r="C2" s="116"/>
      <c r="D2" s="116"/>
      <c r="E2" s="116"/>
      <c r="F2" s="116"/>
      <c r="G2" s="116"/>
      <c r="H2" s="116"/>
      <c r="I2" s="116"/>
      <c r="J2" s="117"/>
      <c r="L2" s="5" t="s">
        <v>2</v>
      </c>
      <c r="M2" s="6">
        <v>300</v>
      </c>
      <c r="O2" s="7" t="s">
        <v>3</v>
      </c>
      <c r="P2" s="8">
        <v>15</v>
      </c>
      <c r="Z2" s="7" t="s">
        <v>4</v>
      </c>
      <c r="AA2" s="9">
        <v>0.45</v>
      </c>
    </row>
    <row r="3" spans="1:30" ht="23.25" customHeight="1" thickBot="1" x14ac:dyDescent="0.35">
      <c r="A3" s="115" t="s">
        <v>5</v>
      </c>
      <c r="B3" s="120" t="s">
        <v>6</v>
      </c>
      <c r="C3" s="121"/>
      <c r="D3" s="122" t="s">
        <v>7</v>
      </c>
      <c r="E3" s="123"/>
      <c r="F3" s="123"/>
      <c r="G3" s="123"/>
      <c r="H3" s="123"/>
      <c r="I3" s="123"/>
      <c r="J3" s="121"/>
      <c r="V3" s="124" t="s">
        <v>8</v>
      </c>
      <c r="W3" s="125"/>
      <c r="X3" s="125"/>
      <c r="Y3" s="125"/>
      <c r="Z3" s="125"/>
    </row>
    <row r="4" spans="1:30" ht="128.25" customHeight="1" thickBot="1" x14ac:dyDescent="0.35">
      <c r="A4" s="119"/>
      <c r="B4" s="10" t="s">
        <v>9</v>
      </c>
      <c r="C4" s="10" t="s">
        <v>10</v>
      </c>
      <c r="D4" s="55" t="s">
        <v>35</v>
      </c>
      <c r="E4" s="56" t="s">
        <v>36</v>
      </c>
      <c r="F4" s="57" t="s">
        <v>37</v>
      </c>
      <c r="G4" s="58" t="s">
        <v>38</v>
      </c>
      <c r="H4" s="59" t="s">
        <v>39</v>
      </c>
      <c r="I4" s="60" t="s">
        <v>40</v>
      </c>
      <c r="J4" s="61" t="s">
        <v>41</v>
      </c>
      <c r="L4" s="11" t="s">
        <v>11</v>
      </c>
      <c r="M4" s="12" t="s">
        <v>12</v>
      </c>
      <c r="N4" s="12" t="s">
        <v>28</v>
      </c>
      <c r="O4" s="12" t="s">
        <v>29</v>
      </c>
      <c r="P4" s="12" t="s">
        <v>13</v>
      </c>
      <c r="Q4" s="12" t="s">
        <v>14</v>
      </c>
      <c r="R4" s="12" t="s">
        <v>31</v>
      </c>
      <c r="S4" s="13" t="s">
        <v>15</v>
      </c>
      <c r="T4" s="14" t="s">
        <v>32</v>
      </c>
      <c r="U4" s="15"/>
      <c r="V4" s="37" t="s">
        <v>26</v>
      </c>
      <c r="W4" s="38" t="s">
        <v>16</v>
      </c>
      <c r="X4" s="38" t="s">
        <v>17</v>
      </c>
      <c r="Y4" s="38" t="s">
        <v>18</v>
      </c>
      <c r="Z4" s="38" t="s">
        <v>27</v>
      </c>
      <c r="AA4" s="38" t="s">
        <v>19</v>
      </c>
      <c r="AB4" s="38" t="s">
        <v>20</v>
      </c>
      <c r="AC4" s="38" t="s">
        <v>21</v>
      </c>
      <c r="AD4" s="39" t="s">
        <v>22</v>
      </c>
    </row>
    <row r="5" spans="1:30" x14ac:dyDescent="0.3">
      <c r="A5" s="46">
        <v>42338.407696759263</v>
      </c>
      <c r="B5" s="47">
        <v>0</v>
      </c>
      <c r="C5" s="47">
        <v>0</v>
      </c>
      <c r="D5" s="48">
        <v>9.4</v>
      </c>
      <c r="E5" s="49">
        <v>9.15</v>
      </c>
      <c r="F5" s="50">
        <v>10.4</v>
      </c>
      <c r="G5" s="51">
        <v>10.35</v>
      </c>
      <c r="H5" s="52">
        <v>10.199999999999999</v>
      </c>
      <c r="I5" s="53">
        <v>9.3000000000000007</v>
      </c>
      <c r="J5" s="54">
        <v>9.5</v>
      </c>
      <c r="L5" s="16">
        <v>0</v>
      </c>
      <c r="M5" s="17">
        <f t="shared" ref="M5:M30" si="0">4187*T5*(E5-D5)/$P$1</f>
        <v>0</v>
      </c>
      <c r="N5" s="18">
        <f>4.187*$P$2*(Z5-Z5)/$P$1</f>
        <v>0</v>
      </c>
      <c r="O5" s="17">
        <f t="shared" ref="O5:O30" si="1">4.187*$P$2*(Z5-$Z$5)/$P$1</f>
        <v>0</v>
      </c>
      <c r="P5" s="17">
        <f t="shared" ref="P5:P30" si="2">$M$2*B5/1000</f>
        <v>0</v>
      </c>
      <c r="Q5" s="18">
        <f t="shared" ref="Q5:Q30" si="3">4187*$M$1*(E5-D5)/($P$1*$M$2)</f>
        <v>-1.5706331573599093E-3</v>
      </c>
      <c r="R5" s="19">
        <v>0</v>
      </c>
      <c r="S5" s="19">
        <v>0</v>
      </c>
      <c r="T5" s="20">
        <f>O5/(300*4.187*$P$2*(E5-D5))</f>
        <v>0</v>
      </c>
      <c r="U5" s="21"/>
      <c r="V5" s="22">
        <f>D5-D5</f>
        <v>0</v>
      </c>
      <c r="W5" s="23">
        <f>E5-E5</f>
        <v>0</v>
      </c>
      <c r="X5" s="23">
        <f>I5-I5</f>
        <v>0</v>
      </c>
      <c r="Y5" s="23">
        <f>Z5-Z5</f>
        <v>0</v>
      </c>
      <c r="Z5" s="23">
        <f t="shared" ref="Z5:Z30" si="4">(F5+G5+H5)/3</f>
        <v>10.316666666666666</v>
      </c>
      <c r="AA5" s="24">
        <f>($M$2*$AA$2-M5)/(D5-I5)</f>
        <v>1350.0000000000048</v>
      </c>
      <c r="AB5" s="25">
        <f>($AA$1*(D5-I5)+M5)/$AA$2</f>
        <v>1.7777777777777715</v>
      </c>
      <c r="AC5" s="40">
        <f t="shared" ref="AC5:AD20" si="5">IF(AA5&gt;0,AA5,0)</f>
        <v>1350.0000000000048</v>
      </c>
      <c r="AD5" s="26">
        <f t="shared" si="5"/>
        <v>1.7777777777777715</v>
      </c>
    </row>
    <row r="6" spans="1:30" x14ac:dyDescent="0.3">
      <c r="A6" s="46">
        <v>42338.411168981482</v>
      </c>
      <c r="B6" s="47">
        <v>300</v>
      </c>
      <c r="C6" s="47">
        <v>5</v>
      </c>
      <c r="D6" s="48">
        <v>9.4</v>
      </c>
      <c r="E6" s="49">
        <v>9.15</v>
      </c>
      <c r="F6" s="50">
        <v>10.4</v>
      </c>
      <c r="G6" s="51">
        <v>10.35</v>
      </c>
      <c r="H6" s="52">
        <v>10.199999999999999</v>
      </c>
      <c r="I6" s="53">
        <v>10.199999999999999</v>
      </c>
      <c r="J6" s="54">
        <v>10.4</v>
      </c>
      <c r="L6" s="27">
        <v>5</v>
      </c>
      <c r="M6" s="28">
        <f t="shared" si="0"/>
        <v>0</v>
      </c>
      <c r="N6" s="29">
        <f t="shared" ref="N6:N30" si="6">4.187*$P$2*(Z6-Z5)/$P$1</f>
        <v>0</v>
      </c>
      <c r="O6" s="28">
        <f t="shared" si="1"/>
        <v>0</v>
      </c>
      <c r="P6" s="28">
        <f t="shared" si="2"/>
        <v>90</v>
      </c>
      <c r="Q6" s="29">
        <f t="shared" si="3"/>
        <v>-1.5706331573599093E-3</v>
      </c>
      <c r="R6" s="29">
        <f t="shared" ref="R6:R30" si="7">1000*N6/((B6-B5)*$M$2)</f>
        <v>0</v>
      </c>
      <c r="S6" s="29">
        <f>O6/P6</f>
        <v>0</v>
      </c>
      <c r="T6" s="41">
        <f t="shared" ref="T6:T30" si="8">O6/(300*4.187*$P$2*(E6-D6))</f>
        <v>0</v>
      </c>
      <c r="U6" s="30"/>
      <c r="V6" s="31">
        <f t="shared" ref="V6:W30" si="9">V5+(D6-D5)</f>
        <v>0</v>
      </c>
      <c r="W6" s="32">
        <f t="shared" si="9"/>
        <v>0</v>
      </c>
      <c r="X6" s="32">
        <f t="shared" ref="X6:X30" si="10">X5+(I6-I5)</f>
        <v>0.89999999999999858</v>
      </c>
      <c r="Y6" s="32">
        <f t="shared" ref="Y6:Y30" si="11">Y5+(Z6-Z5)</f>
        <v>0</v>
      </c>
      <c r="Z6" s="32">
        <f t="shared" si="4"/>
        <v>10.316666666666666</v>
      </c>
      <c r="AA6" s="33">
        <f t="shared" ref="AA6:AA30" si="12">($M$2*$AA$2-M6)/(D6-I6)</f>
        <v>-168.75000000000023</v>
      </c>
      <c r="AB6" s="34">
        <f t="shared" ref="AB6:AB30" si="13">($AA$1*(D6-I6)+M6)/$AA$2</f>
        <v>-14.222222222222204</v>
      </c>
      <c r="AC6" s="42">
        <f t="shared" si="5"/>
        <v>0</v>
      </c>
      <c r="AD6" s="35">
        <f t="shared" si="5"/>
        <v>0</v>
      </c>
    </row>
    <row r="7" spans="1:30" x14ac:dyDescent="0.3">
      <c r="A7" s="46">
        <v>42338.414641203701</v>
      </c>
      <c r="B7" s="47">
        <v>600</v>
      </c>
      <c r="C7" s="47">
        <v>10</v>
      </c>
      <c r="D7" s="48">
        <v>9.4</v>
      </c>
      <c r="E7" s="49">
        <v>9.1999999999999993</v>
      </c>
      <c r="F7" s="50">
        <v>10.4</v>
      </c>
      <c r="G7" s="51">
        <v>10.35</v>
      </c>
      <c r="H7" s="52">
        <v>10.199999999999999</v>
      </c>
      <c r="I7" s="53">
        <v>10.5</v>
      </c>
      <c r="J7" s="54">
        <v>10.7</v>
      </c>
      <c r="L7" s="27">
        <v>10</v>
      </c>
      <c r="M7" s="28">
        <f t="shared" si="0"/>
        <v>0</v>
      </c>
      <c r="N7" s="29">
        <f t="shared" si="6"/>
        <v>0</v>
      </c>
      <c r="O7" s="28">
        <f t="shared" si="1"/>
        <v>0</v>
      </c>
      <c r="P7" s="28">
        <f t="shared" si="2"/>
        <v>180</v>
      </c>
      <c r="Q7" s="29">
        <f t="shared" si="3"/>
        <v>-1.2565065258879342E-3</v>
      </c>
      <c r="R7" s="29">
        <f t="shared" si="7"/>
        <v>0</v>
      </c>
      <c r="S7" s="29">
        <f t="shared" ref="S7:S30" si="14">O7/P7</f>
        <v>0</v>
      </c>
      <c r="T7" s="41">
        <f t="shared" si="8"/>
        <v>0</v>
      </c>
      <c r="U7" s="30"/>
      <c r="V7" s="31">
        <f t="shared" si="9"/>
        <v>0</v>
      </c>
      <c r="W7" s="32">
        <f t="shared" si="9"/>
        <v>4.9999999999998934E-2</v>
      </c>
      <c r="X7" s="32">
        <f t="shared" si="10"/>
        <v>1.1999999999999993</v>
      </c>
      <c r="Y7" s="32">
        <f t="shared" si="11"/>
        <v>0</v>
      </c>
      <c r="Z7" s="32">
        <f t="shared" si="4"/>
        <v>10.316666666666666</v>
      </c>
      <c r="AA7" s="33">
        <f t="shared" si="12"/>
        <v>-122.72727272727276</v>
      </c>
      <c r="AB7" s="34">
        <f t="shared" si="13"/>
        <v>-19.55555555555555</v>
      </c>
      <c r="AC7" s="42">
        <f t="shared" si="5"/>
        <v>0</v>
      </c>
      <c r="AD7" s="35">
        <f>IF(AB7&gt;0,AB7,0)</f>
        <v>0</v>
      </c>
    </row>
    <row r="8" spans="1:30" x14ac:dyDescent="0.3">
      <c r="A8" s="46">
        <v>42338.418113425927</v>
      </c>
      <c r="B8" s="47">
        <v>900</v>
      </c>
      <c r="C8" s="47">
        <v>15</v>
      </c>
      <c r="D8" s="48">
        <v>9.4499999999999993</v>
      </c>
      <c r="E8" s="49">
        <v>9.25</v>
      </c>
      <c r="F8" s="50">
        <v>10.4</v>
      </c>
      <c r="G8" s="51">
        <v>10.35</v>
      </c>
      <c r="H8" s="52">
        <v>10.199999999999999</v>
      </c>
      <c r="I8" s="53">
        <v>10.65</v>
      </c>
      <c r="J8" s="54">
        <v>11.05</v>
      </c>
      <c r="L8" s="27">
        <v>15</v>
      </c>
      <c r="M8" s="28">
        <f t="shared" si="0"/>
        <v>0</v>
      </c>
      <c r="N8" s="29">
        <f t="shared" si="6"/>
        <v>0</v>
      </c>
      <c r="O8" s="28">
        <f t="shared" si="1"/>
        <v>0</v>
      </c>
      <c r="P8" s="28">
        <f t="shared" si="2"/>
        <v>270</v>
      </c>
      <c r="Q8" s="29">
        <f t="shared" si="3"/>
        <v>-1.2565065258879232E-3</v>
      </c>
      <c r="R8" s="29">
        <f t="shared" si="7"/>
        <v>0</v>
      </c>
      <c r="S8" s="29">
        <f t="shared" si="14"/>
        <v>0</v>
      </c>
      <c r="T8" s="41">
        <f t="shared" si="8"/>
        <v>0</v>
      </c>
      <c r="U8" s="30"/>
      <c r="V8" s="31">
        <f t="shared" si="9"/>
        <v>4.9999999999998934E-2</v>
      </c>
      <c r="W8" s="32">
        <f t="shared" si="9"/>
        <v>9.9999999999999645E-2</v>
      </c>
      <c r="X8" s="32">
        <f t="shared" si="10"/>
        <v>1.3499999999999996</v>
      </c>
      <c r="Y8" s="32">
        <f t="shared" si="11"/>
        <v>0</v>
      </c>
      <c r="Z8" s="32">
        <f t="shared" si="4"/>
        <v>10.316666666666666</v>
      </c>
      <c r="AA8" s="33">
        <f t="shared" si="12"/>
        <v>-112.4999999999999</v>
      </c>
      <c r="AB8" s="34">
        <f t="shared" si="13"/>
        <v>-21.333333333333353</v>
      </c>
      <c r="AC8" s="42">
        <f t="shared" si="5"/>
        <v>0</v>
      </c>
      <c r="AD8" s="35">
        <f t="shared" si="5"/>
        <v>0</v>
      </c>
    </row>
    <row r="9" spans="1:30" x14ac:dyDescent="0.3">
      <c r="A9" s="46">
        <v>42338.421585648153</v>
      </c>
      <c r="B9" s="47">
        <v>1200</v>
      </c>
      <c r="C9" s="47">
        <v>20</v>
      </c>
      <c r="D9" s="48">
        <v>9.5</v>
      </c>
      <c r="E9" s="49">
        <v>9.3000000000000007</v>
      </c>
      <c r="F9" s="50">
        <v>10.4</v>
      </c>
      <c r="G9" s="51">
        <v>10.35</v>
      </c>
      <c r="H9" s="52">
        <v>10.199999999999999</v>
      </c>
      <c r="I9" s="53">
        <v>11.05</v>
      </c>
      <c r="J9" s="54">
        <v>11.2</v>
      </c>
      <c r="L9" s="27">
        <v>20</v>
      </c>
      <c r="M9" s="28">
        <f t="shared" si="0"/>
        <v>0</v>
      </c>
      <c r="N9" s="29">
        <f t="shared" si="6"/>
        <v>0</v>
      </c>
      <c r="O9" s="28">
        <f t="shared" si="1"/>
        <v>0</v>
      </c>
      <c r="P9" s="28">
        <f t="shared" si="2"/>
        <v>360</v>
      </c>
      <c r="Q9" s="29">
        <f t="shared" si="3"/>
        <v>-1.2565065258879232E-3</v>
      </c>
      <c r="R9" s="29">
        <f t="shared" si="7"/>
        <v>0</v>
      </c>
      <c r="S9" s="29">
        <f t="shared" si="14"/>
        <v>0</v>
      </c>
      <c r="T9" s="41">
        <f t="shared" si="8"/>
        <v>0</v>
      </c>
      <c r="U9" s="30"/>
      <c r="V9" s="31">
        <f t="shared" si="9"/>
        <v>9.9999999999999645E-2</v>
      </c>
      <c r="W9" s="32">
        <f t="shared" si="9"/>
        <v>0.15000000000000036</v>
      </c>
      <c r="X9" s="32">
        <f t="shared" si="10"/>
        <v>1.75</v>
      </c>
      <c r="Y9" s="32">
        <f t="shared" si="11"/>
        <v>0</v>
      </c>
      <c r="Z9" s="32">
        <f t="shared" si="4"/>
        <v>10.316666666666666</v>
      </c>
      <c r="AA9" s="33">
        <f t="shared" si="12"/>
        <v>-87.096774193548342</v>
      </c>
      <c r="AB9" s="34">
        <f t="shared" si="13"/>
        <v>-27.555555555555568</v>
      </c>
      <c r="AC9" s="42">
        <f t="shared" si="5"/>
        <v>0</v>
      </c>
      <c r="AD9" s="35">
        <f t="shared" si="5"/>
        <v>0</v>
      </c>
    </row>
    <row r="10" spans="1:30" x14ac:dyDescent="0.3">
      <c r="A10" s="46">
        <v>42338.425057870372</v>
      </c>
      <c r="B10" s="47">
        <v>1500</v>
      </c>
      <c r="C10" s="47">
        <v>25</v>
      </c>
      <c r="D10" s="48">
        <v>9.6</v>
      </c>
      <c r="E10" s="49">
        <v>9.4</v>
      </c>
      <c r="F10" s="50">
        <v>10.4</v>
      </c>
      <c r="G10" s="51">
        <v>10.4</v>
      </c>
      <c r="H10" s="52">
        <v>10.199999999999999</v>
      </c>
      <c r="I10" s="53">
        <v>11.15</v>
      </c>
      <c r="J10" s="54">
        <v>11.3</v>
      </c>
      <c r="L10" s="27">
        <v>25</v>
      </c>
      <c r="M10" s="28">
        <f t="shared" si="0"/>
        <v>5.815277777778066</v>
      </c>
      <c r="N10" s="29">
        <f t="shared" si="6"/>
        <v>5.2337500000002608</v>
      </c>
      <c r="O10" s="28">
        <f t="shared" si="1"/>
        <v>5.2337500000002608</v>
      </c>
      <c r="P10" s="28">
        <f t="shared" si="2"/>
        <v>450</v>
      </c>
      <c r="Q10" s="29">
        <f t="shared" si="3"/>
        <v>-1.2565065258879232E-3</v>
      </c>
      <c r="R10" s="29">
        <f t="shared" si="7"/>
        <v>5.8152777777780676E-2</v>
      </c>
      <c r="S10" s="29">
        <f t="shared" si="14"/>
        <v>1.1630555555556135E-2</v>
      </c>
      <c r="T10" s="41">
        <f t="shared" si="8"/>
        <v>-1.3888888888889627E-3</v>
      </c>
      <c r="U10" s="30"/>
      <c r="V10" s="31">
        <f t="shared" si="9"/>
        <v>0.19999999999999929</v>
      </c>
      <c r="W10" s="32">
        <f t="shared" si="9"/>
        <v>0.25</v>
      </c>
      <c r="X10" s="32">
        <f t="shared" si="10"/>
        <v>1.8499999999999996</v>
      </c>
      <c r="Y10" s="32">
        <f t="shared" si="11"/>
        <v>1.6666666666667496E-2</v>
      </c>
      <c r="Z10" s="32">
        <f t="shared" si="4"/>
        <v>10.333333333333334</v>
      </c>
      <c r="AA10" s="33">
        <f t="shared" si="12"/>
        <v>-83.344982078852809</v>
      </c>
      <c r="AB10" s="34">
        <f t="shared" si="13"/>
        <v>-14.632716049382088</v>
      </c>
      <c r="AC10" s="42">
        <f t="shared" si="5"/>
        <v>0</v>
      </c>
      <c r="AD10" s="35">
        <f t="shared" si="5"/>
        <v>0</v>
      </c>
    </row>
    <row r="11" spans="1:30" x14ac:dyDescent="0.3">
      <c r="A11" s="46">
        <v>42338.428530092591</v>
      </c>
      <c r="B11" s="47">
        <v>1800</v>
      </c>
      <c r="C11" s="47">
        <v>30</v>
      </c>
      <c r="D11" s="48">
        <v>9.6999999999999993</v>
      </c>
      <c r="E11" s="49">
        <v>9.5500000000000007</v>
      </c>
      <c r="F11" s="50">
        <v>10.4</v>
      </c>
      <c r="G11" s="51">
        <v>10.35</v>
      </c>
      <c r="H11" s="52">
        <v>10.199999999999999</v>
      </c>
      <c r="I11" s="53">
        <v>11.4</v>
      </c>
      <c r="J11" s="54">
        <v>11.55</v>
      </c>
      <c r="L11" s="27">
        <v>30</v>
      </c>
      <c r="M11" s="28">
        <f t="shared" si="0"/>
        <v>0</v>
      </c>
      <c r="N11" s="29">
        <f t="shared" si="6"/>
        <v>-5.2337500000002608</v>
      </c>
      <c r="O11" s="28">
        <f t="shared" si="1"/>
        <v>0</v>
      </c>
      <c r="P11" s="28">
        <f t="shared" si="2"/>
        <v>540</v>
      </c>
      <c r="Q11" s="29">
        <f t="shared" si="3"/>
        <v>-9.4237989441593674E-4</v>
      </c>
      <c r="R11" s="29">
        <f t="shared" si="7"/>
        <v>-5.8152777777780676E-2</v>
      </c>
      <c r="S11" s="29">
        <f t="shared" si="14"/>
        <v>0</v>
      </c>
      <c r="T11" s="41">
        <f t="shared" si="8"/>
        <v>0</v>
      </c>
      <c r="U11" s="30"/>
      <c r="V11" s="31">
        <f t="shared" si="9"/>
        <v>0.29999999999999893</v>
      </c>
      <c r="W11" s="32">
        <f t="shared" si="9"/>
        <v>0.40000000000000036</v>
      </c>
      <c r="X11" s="32">
        <f t="shared" si="10"/>
        <v>2.0999999999999996</v>
      </c>
      <c r="Y11" s="32">
        <f t="shared" si="11"/>
        <v>0</v>
      </c>
      <c r="Z11" s="32">
        <f t="shared" si="4"/>
        <v>10.316666666666666</v>
      </c>
      <c r="AA11" s="33">
        <f t="shared" si="12"/>
        <v>-79.411764705882305</v>
      </c>
      <c r="AB11" s="34">
        <f t="shared" si="13"/>
        <v>-30.222222222222239</v>
      </c>
      <c r="AC11" s="42">
        <f t="shared" si="5"/>
        <v>0</v>
      </c>
      <c r="AD11" s="35">
        <f t="shared" si="5"/>
        <v>0</v>
      </c>
    </row>
    <row r="12" spans="1:30" x14ac:dyDescent="0.3">
      <c r="A12" s="46">
        <v>42338.432002314818</v>
      </c>
      <c r="B12" s="47">
        <v>2100</v>
      </c>
      <c r="C12" s="47">
        <v>35</v>
      </c>
      <c r="D12" s="48">
        <v>9.75</v>
      </c>
      <c r="E12" s="49">
        <v>10</v>
      </c>
      <c r="F12" s="50">
        <v>10.4</v>
      </c>
      <c r="G12" s="51">
        <v>10.35</v>
      </c>
      <c r="H12" s="52">
        <v>10.199999999999999</v>
      </c>
      <c r="I12" s="53">
        <v>11.45</v>
      </c>
      <c r="J12" s="54">
        <v>11.6</v>
      </c>
      <c r="L12" s="27">
        <v>35</v>
      </c>
      <c r="M12" s="28">
        <f t="shared" si="0"/>
        <v>0</v>
      </c>
      <c r="N12" s="29">
        <f t="shared" si="6"/>
        <v>0</v>
      </c>
      <c r="O12" s="28">
        <f t="shared" si="1"/>
        <v>0</v>
      </c>
      <c r="P12" s="28">
        <f t="shared" si="2"/>
        <v>630</v>
      </c>
      <c r="Q12" s="29">
        <f t="shared" si="3"/>
        <v>1.5706331573599093E-3</v>
      </c>
      <c r="R12" s="29">
        <f t="shared" si="7"/>
        <v>0</v>
      </c>
      <c r="S12" s="29">
        <f t="shared" si="14"/>
        <v>0</v>
      </c>
      <c r="T12" s="41">
        <f t="shared" si="8"/>
        <v>0</v>
      </c>
      <c r="U12" s="30"/>
      <c r="V12" s="31">
        <f t="shared" si="9"/>
        <v>0.34999999999999964</v>
      </c>
      <c r="W12" s="32">
        <f t="shared" si="9"/>
        <v>0.84999999999999964</v>
      </c>
      <c r="X12" s="32">
        <f t="shared" si="10"/>
        <v>2.1499999999999986</v>
      </c>
      <c r="Y12" s="32">
        <f t="shared" si="11"/>
        <v>0</v>
      </c>
      <c r="Z12" s="32">
        <f t="shared" si="4"/>
        <v>10.316666666666666</v>
      </c>
      <c r="AA12" s="33">
        <f t="shared" si="12"/>
        <v>-79.411764705882391</v>
      </c>
      <c r="AB12" s="34">
        <f t="shared" si="13"/>
        <v>-30.222222222222207</v>
      </c>
      <c r="AC12" s="42">
        <f t="shared" si="5"/>
        <v>0</v>
      </c>
      <c r="AD12" s="35">
        <f t="shared" si="5"/>
        <v>0</v>
      </c>
    </row>
    <row r="13" spans="1:30" x14ac:dyDescent="0.3">
      <c r="A13" s="46">
        <v>42338.435474537036</v>
      </c>
      <c r="B13" s="47">
        <v>2400</v>
      </c>
      <c r="C13" s="47">
        <v>40</v>
      </c>
      <c r="D13" s="48">
        <v>10</v>
      </c>
      <c r="E13" s="49">
        <v>10.65</v>
      </c>
      <c r="F13" s="50">
        <v>10.4</v>
      </c>
      <c r="G13" s="51">
        <v>10.4</v>
      </c>
      <c r="H13" s="52">
        <v>10.199999999999999</v>
      </c>
      <c r="I13" s="53">
        <v>11.55</v>
      </c>
      <c r="J13" s="54">
        <v>11.65</v>
      </c>
      <c r="L13" s="27">
        <v>40</v>
      </c>
      <c r="M13" s="28">
        <f t="shared" si="0"/>
        <v>5.815277777778066</v>
      </c>
      <c r="N13" s="29">
        <f t="shared" si="6"/>
        <v>5.2337500000002608</v>
      </c>
      <c r="O13" s="28">
        <f t="shared" si="1"/>
        <v>5.2337500000002608</v>
      </c>
      <c r="P13" s="28">
        <f t="shared" si="2"/>
        <v>720</v>
      </c>
      <c r="Q13" s="29">
        <f t="shared" si="3"/>
        <v>4.0836462091357667E-3</v>
      </c>
      <c r="R13" s="29">
        <f t="shared" si="7"/>
        <v>5.8152777777780676E-2</v>
      </c>
      <c r="S13" s="29">
        <f t="shared" si="14"/>
        <v>7.2690972222225845E-3</v>
      </c>
      <c r="T13" s="41">
        <f t="shared" si="8"/>
        <v>4.2735042735044833E-4</v>
      </c>
      <c r="U13" s="30"/>
      <c r="V13" s="31">
        <f t="shared" si="9"/>
        <v>0.59999999999999964</v>
      </c>
      <c r="W13" s="32">
        <f t="shared" si="9"/>
        <v>1.5</v>
      </c>
      <c r="X13" s="32">
        <f t="shared" si="10"/>
        <v>2.25</v>
      </c>
      <c r="Y13" s="32">
        <f t="shared" si="11"/>
        <v>1.6666666666667496E-2</v>
      </c>
      <c r="Z13" s="32">
        <f t="shared" si="4"/>
        <v>10.333333333333334</v>
      </c>
      <c r="AA13" s="33">
        <f t="shared" si="12"/>
        <v>-83.344982078852809</v>
      </c>
      <c r="AB13" s="34">
        <f t="shared" si="13"/>
        <v>-14.632716049382088</v>
      </c>
      <c r="AC13" s="42">
        <f t="shared" si="5"/>
        <v>0</v>
      </c>
      <c r="AD13" s="35">
        <f t="shared" si="5"/>
        <v>0</v>
      </c>
    </row>
    <row r="14" spans="1:30" x14ac:dyDescent="0.3">
      <c r="A14" s="46">
        <v>42338.438946759263</v>
      </c>
      <c r="B14" s="47">
        <v>2700</v>
      </c>
      <c r="C14" s="47">
        <v>45</v>
      </c>
      <c r="D14" s="48">
        <v>10.1</v>
      </c>
      <c r="E14" s="49">
        <v>11.65</v>
      </c>
      <c r="F14" s="50">
        <v>10.4</v>
      </c>
      <c r="G14" s="51">
        <v>10.35</v>
      </c>
      <c r="H14" s="52">
        <v>10.199999999999999</v>
      </c>
      <c r="I14" s="53">
        <v>11.6</v>
      </c>
      <c r="J14" s="54">
        <v>11.75</v>
      </c>
      <c r="L14" s="27">
        <v>45</v>
      </c>
      <c r="M14" s="28">
        <f t="shared" si="0"/>
        <v>0</v>
      </c>
      <c r="N14" s="29">
        <f t="shared" si="6"/>
        <v>-5.2337500000002608</v>
      </c>
      <c r="O14" s="28">
        <f t="shared" si="1"/>
        <v>0</v>
      </c>
      <c r="P14" s="28">
        <f t="shared" si="2"/>
        <v>810</v>
      </c>
      <c r="Q14" s="29">
        <f t="shared" si="3"/>
        <v>9.7379255756314415E-3</v>
      </c>
      <c r="R14" s="29">
        <f t="shared" si="7"/>
        <v>-5.8152777777780676E-2</v>
      </c>
      <c r="S14" s="29">
        <f t="shared" si="14"/>
        <v>0</v>
      </c>
      <c r="T14" s="41">
        <f t="shared" si="8"/>
        <v>0</v>
      </c>
      <c r="U14" s="30"/>
      <c r="V14" s="31">
        <f t="shared" si="9"/>
        <v>0.69999999999999929</v>
      </c>
      <c r="W14" s="32">
        <f t="shared" si="9"/>
        <v>2.5</v>
      </c>
      <c r="X14" s="32">
        <f t="shared" si="10"/>
        <v>2.2999999999999989</v>
      </c>
      <c r="Y14" s="32">
        <f t="shared" si="11"/>
        <v>0</v>
      </c>
      <c r="Z14" s="32">
        <f t="shared" si="4"/>
        <v>10.316666666666666</v>
      </c>
      <c r="AA14" s="33">
        <f t="shared" si="12"/>
        <v>-90</v>
      </c>
      <c r="AB14" s="34">
        <f t="shared" si="13"/>
        <v>-26.666666666666664</v>
      </c>
      <c r="AC14" s="42">
        <f t="shared" si="5"/>
        <v>0</v>
      </c>
      <c r="AD14" s="35">
        <f t="shared" si="5"/>
        <v>0</v>
      </c>
    </row>
    <row r="15" spans="1:30" x14ac:dyDescent="0.3">
      <c r="A15" s="46">
        <v>42338.442418981482</v>
      </c>
      <c r="B15" s="47">
        <v>3000</v>
      </c>
      <c r="C15" s="47">
        <v>50</v>
      </c>
      <c r="D15" s="48">
        <v>10.15</v>
      </c>
      <c r="E15" s="49">
        <v>12.55</v>
      </c>
      <c r="F15" s="50">
        <v>10.4</v>
      </c>
      <c r="G15" s="51">
        <v>10.35</v>
      </c>
      <c r="H15" s="52">
        <v>10.25</v>
      </c>
      <c r="I15" s="53">
        <v>11.7</v>
      </c>
      <c r="J15" s="54">
        <v>12.05</v>
      </c>
      <c r="L15" s="27">
        <v>50</v>
      </c>
      <c r="M15" s="28">
        <f t="shared" si="0"/>
        <v>5.815277777778066</v>
      </c>
      <c r="N15" s="29">
        <f t="shared" si="6"/>
        <v>5.2337500000002608</v>
      </c>
      <c r="O15" s="28">
        <f t="shared" si="1"/>
        <v>5.2337500000002608</v>
      </c>
      <c r="P15" s="28">
        <f t="shared" si="2"/>
        <v>900</v>
      </c>
      <c r="Q15" s="29">
        <f t="shared" si="3"/>
        <v>1.5078078310655132E-2</v>
      </c>
      <c r="R15" s="29">
        <f t="shared" si="7"/>
        <v>5.8152777777780676E-2</v>
      </c>
      <c r="S15" s="29">
        <f t="shared" si="14"/>
        <v>5.8152777777780674E-3</v>
      </c>
      <c r="T15" s="41">
        <f t="shared" si="8"/>
        <v>1.1574074074074648E-4</v>
      </c>
      <c r="U15" s="30"/>
      <c r="V15" s="31">
        <f t="shared" si="9"/>
        <v>0.75</v>
      </c>
      <c r="W15" s="32">
        <f t="shared" si="9"/>
        <v>3.4000000000000004</v>
      </c>
      <c r="X15" s="32">
        <f t="shared" si="10"/>
        <v>2.3999999999999986</v>
      </c>
      <c r="Y15" s="32">
        <f t="shared" si="11"/>
        <v>1.6666666666667496E-2</v>
      </c>
      <c r="Z15" s="32">
        <f t="shared" si="4"/>
        <v>10.333333333333334</v>
      </c>
      <c r="AA15" s="33">
        <f t="shared" si="12"/>
        <v>-83.344982078852908</v>
      </c>
      <c r="AB15" s="34">
        <f t="shared" si="13"/>
        <v>-14.632716049382056</v>
      </c>
      <c r="AC15" s="42">
        <f t="shared" si="5"/>
        <v>0</v>
      </c>
      <c r="AD15" s="35">
        <f t="shared" si="5"/>
        <v>0</v>
      </c>
    </row>
    <row r="16" spans="1:30" x14ac:dyDescent="0.3">
      <c r="A16" s="46">
        <v>42338.445891203701</v>
      </c>
      <c r="B16" s="47">
        <v>3300</v>
      </c>
      <c r="C16" s="47">
        <v>55</v>
      </c>
      <c r="D16" s="48">
        <v>10.199999999999999</v>
      </c>
      <c r="E16" s="49">
        <v>13.35</v>
      </c>
      <c r="F16" s="50">
        <v>10.4</v>
      </c>
      <c r="G16" s="51">
        <v>10.4</v>
      </c>
      <c r="H16" s="52">
        <v>10.25</v>
      </c>
      <c r="I16" s="53">
        <v>11.7</v>
      </c>
      <c r="J16" s="54">
        <v>12.05</v>
      </c>
      <c r="L16" s="27">
        <v>55</v>
      </c>
      <c r="M16" s="28">
        <f t="shared" si="0"/>
        <v>11.63055555555551</v>
      </c>
      <c r="N16" s="29">
        <f t="shared" si="6"/>
        <v>5.2337499999997021</v>
      </c>
      <c r="O16" s="28">
        <f t="shared" si="1"/>
        <v>10.467499999999962</v>
      </c>
      <c r="P16" s="28">
        <f t="shared" si="2"/>
        <v>990</v>
      </c>
      <c r="Q16" s="29">
        <f t="shared" si="3"/>
        <v>1.978997778273486E-2</v>
      </c>
      <c r="R16" s="29">
        <f t="shared" si="7"/>
        <v>5.8152777777774466E-2</v>
      </c>
      <c r="S16" s="29">
        <f t="shared" si="14"/>
        <v>1.0573232323232285E-2</v>
      </c>
      <c r="T16" s="41">
        <f t="shared" si="8"/>
        <v>1.7636684303350901E-4</v>
      </c>
      <c r="U16" s="30"/>
      <c r="V16" s="31">
        <f t="shared" si="9"/>
        <v>0.79999999999999893</v>
      </c>
      <c r="W16" s="32">
        <f t="shared" si="9"/>
        <v>4.1999999999999993</v>
      </c>
      <c r="X16" s="32">
        <f t="shared" si="10"/>
        <v>2.3999999999999986</v>
      </c>
      <c r="Y16" s="32">
        <f t="shared" si="11"/>
        <v>3.3333333333333215E-2</v>
      </c>
      <c r="Z16" s="32">
        <f t="shared" si="4"/>
        <v>10.35</v>
      </c>
      <c r="AA16" s="33">
        <f t="shared" si="12"/>
        <v>-82.246296296296336</v>
      </c>
      <c r="AB16" s="34">
        <f t="shared" si="13"/>
        <v>-0.82098765432108833</v>
      </c>
      <c r="AC16" s="42">
        <f t="shared" si="5"/>
        <v>0</v>
      </c>
      <c r="AD16" s="35">
        <f t="shared" si="5"/>
        <v>0</v>
      </c>
    </row>
    <row r="17" spans="1:30" x14ac:dyDescent="0.3">
      <c r="A17" s="46">
        <v>42338.449363425927</v>
      </c>
      <c r="B17" s="47">
        <v>3600</v>
      </c>
      <c r="C17" s="47">
        <v>60</v>
      </c>
      <c r="D17" s="48">
        <v>10.25</v>
      </c>
      <c r="E17" s="49">
        <v>14.05</v>
      </c>
      <c r="F17" s="50">
        <v>10.4</v>
      </c>
      <c r="G17" s="51">
        <v>10.4</v>
      </c>
      <c r="H17" s="52">
        <v>10.25</v>
      </c>
      <c r="I17" s="53">
        <v>12.05</v>
      </c>
      <c r="J17" s="54">
        <v>12.2</v>
      </c>
      <c r="L17" s="27">
        <v>60</v>
      </c>
      <c r="M17" s="28">
        <f t="shared" si="0"/>
        <v>11.63055555555551</v>
      </c>
      <c r="N17" s="29">
        <f t="shared" si="6"/>
        <v>0</v>
      </c>
      <c r="O17" s="28">
        <f t="shared" si="1"/>
        <v>10.467499999999962</v>
      </c>
      <c r="P17" s="28">
        <f t="shared" si="2"/>
        <v>1080</v>
      </c>
      <c r="Q17" s="29">
        <f t="shared" si="3"/>
        <v>2.3873623991870627E-2</v>
      </c>
      <c r="R17" s="29">
        <f t="shared" si="7"/>
        <v>0</v>
      </c>
      <c r="S17" s="29">
        <f t="shared" si="14"/>
        <v>9.692129629629594E-3</v>
      </c>
      <c r="T17" s="41">
        <f t="shared" si="8"/>
        <v>1.4619883040935613E-4</v>
      </c>
      <c r="U17" s="30"/>
      <c r="V17" s="31">
        <f t="shared" si="9"/>
        <v>0.84999999999999964</v>
      </c>
      <c r="W17" s="32">
        <f t="shared" si="9"/>
        <v>4.9000000000000004</v>
      </c>
      <c r="X17" s="32">
        <f t="shared" si="10"/>
        <v>2.75</v>
      </c>
      <c r="Y17" s="32">
        <f t="shared" si="11"/>
        <v>3.3333333333333215E-2</v>
      </c>
      <c r="Z17" s="32">
        <f t="shared" si="4"/>
        <v>10.35</v>
      </c>
      <c r="AA17" s="33">
        <f t="shared" si="12"/>
        <v>-68.538580246913583</v>
      </c>
      <c r="AB17" s="34">
        <f t="shared" si="13"/>
        <v>-6.154320987654434</v>
      </c>
      <c r="AC17" s="42">
        <f>IF(AA17&gt;0,AA17,0)</f>
        <v>0</v>
      </c>
      <c r="AD17" s="35">
        <f t="shared" si="5"/>
        <v>0</v>
      </c>
    </row>
    <row r="18" spans="1:30" x14ac:dyDescent="0.3">
      <c r="A18" s="46">
        <v>42338.452835648153</v>
      </c>
      <c r="B18" s="47">
        <v>3900</v>
      </c>
      <c r="C18" s="47">
        <v>65</v>
      </c>
      <c r="D18" s="48">
        <v>10.35</v>
      </c>
      <c r="E18" s="49">
        <v>14.4</v>
      </c>
      <c r="F18" s="50">
        <v>10.4</v>
      </c>
      <c r="G18" s="51">
        <v>10.4</v>
      </c>
      <c r="H18" s="52">
        <v>10.25</v>
      </c>
      <c r="I18" s="53">
        <v>12.05</v>
      </c>
      <c r="J18" s="54">
        <v>12.25</v>
      </c>
      <c r="L18" s="27">
        <v>65</v>
      </c>
      <c r="M18" s="28">
        <f t="shared" si="0"/>
        <v>11.63055555555551</v>
      </c>
      <c r="N18" s="29">
        <f t="shared" si="6"/>
        <v>0</v>
      </c>
      <c r="O18" s="28">
        <f t="shared" si="1"/>
        <v>10.467499999999962</v>
      </c>
      <c r="P18" s="28">
        <f t="shared" si="2"/>
        <v>1170</v>
      </c>
      <c r="Q18" s="29">
        <f t="shared" si="3"/>
        <v>2.5444257149230536E-2</v>
      </c>
      <c r="R18" s="29">
        <f t="shared" si="7"/>
        <v>0</v>
      </c>
      <c r="S18" s="29">
        <f t="shared" si="14"/>
        <v>8.9465811965811649E-3</v>
      </c>
      <c r="T18" s="41">
        <f t="shared" si="8"/>
        <v>1.3717421124828479E-4</v>
      </c>
      <c r="U18" s="30"/>
      <c r="V18" s="31">
        <f t="shared" si="9"/>
        <v>0.94999999999999929</v>
      </c>
      <c r="W18" s="32">
        <f t="shared" si="9"/>
        <v>5.25</v>
      </c>
      <c r="X18" s="32">
        <f t="shared" si="10"/>
        <v>2.75</v>
      </c>
      <c r="Y18" s="32">
        <f t="shared" si="11"/>
        <v>3.3333333333333215E-2</v>
      </c>
      <c r="Z18" s="32">
        <f t="shared" si="4"/>
        <v>10.35</v>
      </c>
      <c r="AA18" s="33">
        <f t="shared" si="12"/>
        <v>-72.570261437908485</v>
      </c>
      <c r="AB18" s="34">
        <f t="shared" si="13"/>
        <v>-4.3765432098766626</v>
      </c>
      <c r="AC18" s="42">
        <f t="shared" ref="AC18:AD30" si="15">IF(AA18&gt;0,AA18,0)</f>
        <v>0</v>
      </c>
      <c r="AD18" s="35">
        <f t="shared" si="5"/>
        <v>0</v>
      </c>
    </row>
    <row r="19" spans="1:30" x14ac:dyDescent="0.3">
      <c r="A19" s="46">
        <v>42338.456307870372</v>
      </c>
      <c r="B19" s="47">
        <v>4200</v>
      </c>
      <c r="C19" s="47">
        <v>70</v>
      </c>
      <c r="D19" s="48">
        <v>10.35</v>
      </c>
      <c r="E19" s="49">
        <v>15</v>
      </c>
      <c r="F19" s="50">
        <v>10.4</v>
      </c>
      <c r="G19" s="51">
        <v>10.4</v>
      </c>
      <c r="H19" s="52">
        <v>10.25</v>
      </c>
      <c r="I19" s="53">
        <v>12.15</v>
      </c>
      <c r="J19" s="54">
        <v>12.3</v>
      </c>
      <c r="L19" s="27">
        <v>70</v>
      </c>
      <c r="M19" s="28">
        <f t="shared" si="0"/>
        <v>11.63055555555551</v>
      </c>
      <c r="N19" s="29">
        <f t="shared" si="6"/>
        <v>0</v>
      </c>
      <c r="O19" s="28">
        <f t="shared" si="1"/>
        <v>10.467499999999962</v>
      </c>
      <c r="P19" s="28">
        <f t="shared" si="2"/>
        <v>1260</v>
      </c>
      <c r="Q19" s="29">
        <f t="shared" si="3"/>
        <v>2.9213776726894316E-2</v>
      </c>
      <c r="R19" s="29">
        <f t="shared" si="7"/>
        <v>0</v>
      </c>
      <c r="S19" s="29">
        <f t="shared" si="14"/>
        <v>8.3075396825396525E-3</v>
      </c>
      <c r="T19" s="41">
        <f t="shared" si="8"/>
        <v>1.1947431302269965E-4</v>
      </c>
      <c r="U19" s="30"/>
      <c r="V19" s="31">
        <f t="shared" si="9"/>
        <v>0.94999999999999929</v>
      </c>
      <c r="W19" s="32">
        <f t="shared" si="9"/>
        <v>5.85</v>
      </c>
      <c r="X19" s="32">
        <f t="shared" si="10"/>
        <v>2.8499999999999996</v>
      </c>
      <c r="Y19" s="32">
        <f t="shared" si="11"/>
        <v>3.3333333333333215E-2</v>
      </c>
      <c r="Z19" s="32">
        <f t="shared" si="4"/>
        <v>10.35</v>
      </c>
      <c r="AA19" s="33">
        <f t="shared" si="12"/>
        <v>-68.538580246913583</v>
      </c>
      <c r="AB19" s="34">
        <f t="shared" si="13"/>
        <v>-6.154320987654434</v>
      </c>
      <c r="AC19" s="42">
        <f t="shared" si="15"/>
        <v>0</v>
      </c>
      <c r="AD19" s="35">
        <f t="shared" si="5"/>
        <v>0</v>
      </c>
    </row>
    <row r="20" spans="1:30" x14ac:dyDescent="0.3">
      <c r="A20" s="46">
        <v>42338.459780092591</v>
      </c>
      <c r="B20" s="47">
        <v>4500</v>
      </c>
      <c r="C20" s="47">
        <v>75</v>
      </c>
      <c r="D20" s="48">
        <v>10.45</v>
      </c>
      <c r="E20" s="49">
        <v>15.3</v>
      </c>
      <c r="F20" s="50">
        <v>10.4</v>
      </c>
      <c r="G20" s="51">
        <v>10.4</v>
      </c>
      <c r="H20" s="52">
        <v>10.25</v>
      </c>
      <c r="I20" s="53">
        <v>12.05</v>
      </c>
      <c r="J20" s="54">
        <v>12.25</v>
      </c>
      <c r="L20" s="27">
        <v>75</v>
      </c>
      <c r="M20" s="28">
        <f t="shared" si="0"/>
        <v>11.630555555555512</v>
      </c>
      <c r="N20" s="29">
        <f t="shared" si="6"/>
        <v>0</v>
      </c>
      <c r="O20" s="28">
        <f t="shared" si="1"/>
        <v>10.467499999999962</v>
      </c>
      <c r="P20" s="28">
        <f t="shared" si="2"/>
        <v>1350</v>
      </c>
      <c r="Q20" s="29">
        <f t="shared" si="3"/>
        <v>3.0470283252782247E-2</v>
      </c>
      <c r="R20" s="29">
        <f t="shared" si="7"/>
        <v>0</v>
      </c>
      <c r="S20" s="29">
        <f t="shared" si="14"/>
        <v>7.7537037037036759E-3</v>
      </c>
      <c r="T20" s="41">
        <f t="shared" si="8"/>
        <v>1.1454753722794914E-4</v>
      </c>
      <c r="U20" s="30"/>
      <c r="V20" s="31">
        <f t="shared" si="9"/>
        <v>1.0499999999999989</v>
      </c>
      <c r="W20" s="32">
        <f t="shared" si="9"/>
        <v>6.15</v>
      </c>
      <c r="X20" s="32">
        <f t="shared" si="10"/>
        <v>2.75</v>
      </c>
      <c r="Y20" s="32">
        <f t="shared" si="11"/>
        <v>3.3333333333333215E-2</v>
      </c>
      <c r="Z20" s="32">
        <f t="shared" si="4"/>
        <v>10.35</v>
      </c>
      <c r="AA20" s="33">
        <f t="shared" si="12"/>
        <v>-77.105902777777729</v>
      </c>
      <c r="AB20" s="34">
        <f t="shared" si="13"/>
        <v>-2.5987654320988876</v>
      </c>
      <c r="AC20" s="42">
        <f t="shared" si="15"/>
        <v>0</v>
      </c>
      <c r="AD20" s="35">
        <f t="shared" si="5"/>
        <v>0</v>
      </c>
    </row>
    <row r="21" spans="1:30" x14ac:dyDescent="0.3">
      <c r="A21" s="46">
        <v>42338.463252314818</v>
      </c>
      <c r="B21" s="47">
        <v>4800</v>
      </c>
      <c r="C21" s="47">
        <v>80</v>
      </c>
      <c r="D21" s="48">
        <v>10.5</v>
      </c>
      <c r="E21" s="49">
        <v>15.6</v>
      </c>
      <c r="F21" s="50">
        <v>10.4</v>
      </c>
      <c r="G21" s="51">
        <v>10.4</v>
      </c>
      <c r="H21" s="52">
        <v>10.25</v>
      </c>
      <c r="I21" s="53">
        <v>12.25</v>
      </c>
      <c r="J21" s="54">
        <v>12.35</v>
      </c>
      <c r="L21" s="27">
        <v>80</v>
      </c>
      <c r="M21" s="28">
        <f t="shared" si="0"/>
        <v>11.63055555555551</v>
      </c>
      <c r="N21" s="29">
        <f t="shared" si="6"/>
        <v>0</v>
      </c>
      <c r="O21" s="28">
        <f t="shared" si="1"/>
        <v>10.467499999999962</v>
      </c>
      <c r="P21" s="28">
        <f t="shared" si="2"/>
        <v>1440</v>
      </c>
      <c r="Q21" s="29">
        <f t="shared" si="3"/>
        <v>3.2040916410142145E-2</v>
      </c>
      <c r="R21" s="29">
        <f t="shared" si="7"/>
        <v>0</v>
      </c>
      <c r="S21" s="29">
        <f t="shared" si="14"/>
        <v>7.2690972222221959E-3</v>
      </c>
      <c r="T21" s="41">
        <f t="shared" si="8"/>
        <v>1.0893246187363793E-4</v>
      </c>
      <c r="U21" s="30"/>
      <c r="V21" s="31">
        <f t="shared" si="9"/>
        <v>1.0999999999999996</v>
      </c>
      <c r="W21" s="32">
        <f t="shared" si="9"/>
        <v>6.4499999999999993</v>
      </c>
      <c r="X21" s="32">
        <f t="shared" si="10"/>
        <v>2.9499999999999993</v>
      </c>
      <c r="Y21" s="32">
        <f t="shared" si="11"/>
        <v>3.3333333333333215E-2</v>
      </c>
      <c r="Z21" s="32">
        <f t="shared" si="4"/>
        <v>10.35</v>
      </c>
      <c r="AA21" s="33">
        <f t="shared" si="12"/>
        <v>-70.496825396825429</v>
      </c>
      <c r="AB21" s="34">
        <f t="shared" si="13"/>
        <v>-5.2654320987655323</v>
      </c>
      <c r="AC21" s="42">
        <f t="shared" si="15"/>
        <v>0</v>
      </c>
      <c r="AD21" s="35">
        <f t="shared" si="15"/>
        <v>0</v>
      </c>
    </row>
    <row r="22" spans="1:30" x14ac:dyDescent="0.3">
      <c r="A22" s="46">
        <v>42338.466724537036</v>
      </c>
      <c r="B22" s="47">
        <v>5100</v>
      </c>
      <c r="C22" s="47">
        <v>85</v>
      </c>
      <c r="D22" s="48">
        <v>10.6</v>
      </c>
      <c r="E22" s="49">
        <v>16.100000000000001</v>
      </c>
      <c r="F22" s="50">
        <v>10.4</v>
      </c>
      <c r="G22" s="51">
        <v>10.45</v>
      </c>
      <c r="H22" s="52">
        <v>10.25</v>
      </c>
      <c r="I22" s="53">
        <v>12.45</v>
      </c>
      <c r="J22" s="54">
        <v>12.65</v>
      </c>
      <c r="L22" s="27">
        <v>85</v>
      </c>
      <c r="M22" s="28">
        <f t="shared" si="0"/>
        <v>17.445833333333578</v>
      </c>
      <c r="N22" s="29">
        <f t="shared" si="6"/>
        <v>5.2337500000002608</v>
      </c>
      <c r="O22" s="28">
        <f t="shared" si="1"/>
        <v>15.701250000000224</v>
      </c>
      <c r="P22" s="28">
        <f t="shared" si="2"/>
        <v>1530</v>
      </c>
      <c r="Q22" s="29">
        <f t="shared" si="3"/>
        <v>3.4553929461918022E-2</v>
      </c>
      <c r="R22" s="29">
        <f t="shared" si="7"/>
        <v>5.8152777777780676E-2</v>
      </c>
      <c r="S22" s="29">
        <f t="shared" si="14"/>
        <v>1.026225490196093E-2</v>
      </c>
      <c r="T22" s="41">
        <f t="shared" si="8"/>
        <v>1.515151515151536E-4</v>
      </c>
      <c r="U22" s="30"/>
      <c r="V22" s="31">
        <f t="shared" si="9"/>
        <v>1.1999999999999993</v>
      </c>
      <c r="W22" s="32">
        <f t="shared" si="9"/>
        <v>6.9500000000000011</v>
      </c>
      <c r="X22" s="32">
        <f t="shared" si="10"/>
        <v>3.1499999999999986</v>
      </c>
      <c r="Y22" s="32">
        <f t="shared" si="11"/>
        <v>5.0000000000000711E-2</v>
      </c>
      <c r="Z22" s="32">
        <f t="shared" si="4"/>
        <v>10.366666666666667</v>
      </c>
      <c r="AA22" s="33">
        <f t="shared" si="12"/>
        <v>-63.542792792792667</v>
      </c>
      <c r="AB22" s="34">
        <f t="shared" si="13"/>
        <v>5.8796296296301795</v>
      </c>
      <c r="AC22" s="42">
        <f t="shared" si="15"/>
        <v>0</v>
      </c>
      <c r="AD22" s="35">
        <f t="shared" si="15"/>
        <v>5.8796296296301795</v>
      </c>
    </row>
    <row r="23" spans="1:30" x14ac:dyDescent="0.3">
      <c r="A23" s="46">
        <v>42338.470196759263</v>
      </c>
      <c r="B23" s="47">
        <v>5400</v>
      </c>
      <c r="C23" s="47">
        <v>90</v>
      </c>
      <c r="D23" s="48">
        <v>10.65</v>
      </c>
      <c r="E23" s="49">
        <v>16.350000000000001</v>
      </c>
      <c r="F23" s="50">
        <v>10.4</v>
      </c>
      <c r="G23" s="51">
        <v>10.4</v>
      </c>
      <c r="H23" s="52">
        <v>10.25</v>
      </c>
      <c r="I23" s="53">
        <v>12.55</v>
      </c>
      <c r="J23" s="54">
        <v>12.75</v>
      </c>
      <c r="L23" s="27">
        <v>90</v>
      </c>
      <c r="M23" s="28">
        <f t="shared" si="0"/>
        <v>11.63055555555551</v>
      </c>
      <c r="N23" s="29">
        <f t="shared" si="6"/>
        <v>-5.2337500000002608</v>
      </c>
      <c r="O23" s="28">
        <f t="shared" si="1"/>
        <v>10.467499999999962</v>
      </c>
      <c r="P23" s="28">
        <f t="shared" si="2"/>
        <v>1620</v>
      </c>
      <c r="Q23" s="29">
        <f t="shared" si="3"/>
        <v>3.5810435987805943E-2</v>
      </c>
      <c r="R23" s="29">
        <f t="shared" si="7"/>
        <v>-5.8152777777780676E-2</v>
      </c>
      <c r="S23" s="29">
        <f t="shared" si="14"/>
        <v>6.4614197530863966E-3</v>
      </c>
      <c r="T23" s="41">
        <f t="shared" si="8"/>
        <v>9.7465886939570754E-5</v>
      </c>
      <c r="U23" s="30"/>
      <c r="V23" s="31">
        <f t="shared" si="9"/>
        <v>1.25</v>
      </c>
      <c r="W23" s="32">
        <f t="shared" si="9"/>
        <v>7.2000000000000011</v>
      </c>
      <c r="X23" s="32">
        <f t="shared" si="10"/>
        <v>3.25</v>
      </c>
      <c r="Y23" s="32">
        <f t="shared" si="11"/>
        <v>3.3333333333333215E-2</v>
      </c>
      <c r="Z23" s="32">
        <f t="shared" si="4"/>
        <v>10.35</v>
      </c>
      <c r="AA23" s="33">
        <f t="shared" si="12"/>
        <v>-64.931286549707622</v>
      </c>
      <c r="AB23" s="34">
        <f t="shared" si="13"/>
        <v>-7.9320987654322055</v>
      </c>
      <c r="AC23" s="42">
        <f t="shared" si="15"/>
        <v>0</v>
      </c>
      <c r="AD23" s="35">
        <f t="shared" si="15"/>
        <v>0</v>
      </c>
    </row>
    <row r="24" spans="1:30" ht="15.75" customHeight="1" x14ac:dyDescent="0.3">
      <c r="A24" s="46">
        <v>42338.473668981482</v>
      </c>
      <c r="B24" s="47">
        <v>5700</v>
      </c>
      <c r="C24" s="47">
        <v>95</v>
      </c>
      <c r="D24" s="48">
        <v>10.75</v>
      </c>
      <c r="E24" s="49">
        <v>16.5</v>
      </c>
      <c r="F24" s="50">
        <v>10.45</v>
      </c>
      <c r="G24" s="51">
        <v>10.4</v>
      </c>
      <c r="H24" s="52">
        <v>10.3</v>
      </c>
      <c r="I24" s="53">
        <v>12.65</v>
      </c>
      <c r="J24" s="54">
        <v>12.75</v>
      </c>
      <c r="L24" s="43">
        <v>95</v>
      </c>
      <c r="M24" s="28">
        <f t="shared" si="0"/>
        <v>23.261111111111649</v>
      </c>
      <c r="N24" s="29">
        <f t="shared" si="6"/>
        <v>10.467500000000522</v>
      </c>
      <c r="O24" s="28">
        <f t="shared" si="1"/>
        <v>20.935000000000485</v>
      </c>
      <c r="P24" s="28">
        <f t="shared" si="2"/>
        <v>1710</v>
      </c>
      <c r="Q24" s="29">
        <f t="shared" si="3"/>
        <v>3.6124562619277913E-2</v>
      </c>
      <c r="R24" s="29">
        <f t="shared" si="7"/>
        <v>0.11630555555556135</v>
      </c>
      <c r="S24" s="29">
        <f t="shared" si="14"/>
        <v>1.2242690058479815E-2</v>
      </c>
      <c r="T24" s="41">
        <f t="shared" si="8"/>
        <v>1.9323671497584988E-4</v>
      </c>
      <c r="U24" s="30"/>
      <c r="V24" s="31">
        <f t="shared" si="9"/>
        <v>1.3499999999999996</v>
      </c>
      <c r="W24" s="32">
        <f t="shared" si="9"/>
        <v>7.35</v>
      </c>
      <c r="X24" s="32">
        <f t="shared" si="10"/>
        <v>3.3499999999999996</v>
      </c>
      <c r="Y24" s="32">
        <f t="shared" si="11"/>
        <v>6.6666666666668206E-2</v>
      </c>
      <c r="Z24" s="32">
        <f t="shared" si="4"/>
        <v>10.383333333333335</v>
      </c>
      <c r="AA24" s="33">
        <f t="shared" si="12"/>
        <v>-58.809941520467547</v>
      </c>
      <c r="AB24" s="34">
        <f t="shared" si="13"/>
        <v>17.913580246914769</v>
      </c>
      <c r="AC24" s="42">
        <f t="shared" si="15"/>
        <v>0</v>
      </c>
      <c r="AD24" s="35">
        <f t="shared" si="15"/>
        <v>17.913580246914769</v>
      </c>
    </row>
    <row r="25" spans="1:30" x14ac:dyDescent="0.3">
      <c r="A25" s="46">
        <v>42338.477141203701</v>
      </c>
      <c r="B25" s="47">
        <v>6000</v>
      </c>
      <c r="C25" s="47">
        <v>100</v>
      </c>
      <c r="D25" s="48">
        <v>11.05</v>
      </c>
      <c r="E25" s="49">
        <v>16.55</v>
      </c>
      <c r="F25" s="50">
        <v>10.45</v>
      </c>
      <c r="G25" s="51">
        <v>10.45</v>
      </c>
      <c r="H25" s="52">
        <v>10.3</v>
      </c>
      <c r="I25" s="53">
        <v>12.7</v>
      </c>
      <c r="J25" s="54">
        <v>13</v>
      </c>
      <c r="L25" s="43">
        <v>100</v>
      </c>
      <c r="M25" s="28">
        <f t="shared" si="0"/>
        <v>29.076388888889095</v>
      </c>
      <c r="N25" s="29">
        <f t="shared" si="6"/>
        <v>5.2337499999997021</v>
      </c>
      <c r="O25" s="28">
        <f t="shared" si="1"/>
        <v>26.168750000000188</v>
      </c>
      <c r="P25" s="28">
        <f t="shared" si="2"/>
        <v>1800</v>
      </c>
      <c r="Q25" s="29">
        <f t="shared" si="3"/>
        <v>3.4553929461918008E-2</v>
      </c>
      <c r="R25" s="29">
        <f t="shared" si="7"/>
        <v>5.8152777777774466E-2</v>
      </c>
      <c r="S25" s="29">
        <f t="shared" si="14"/>
        <v>1.4538194444444548E-2</v>
      </c>
      <c r="T25" s="41">
        <f t="shared" si="8"/>
        <v>2.5252525252525431E-4</v>
      </c>
      <c r="U25" s="36"/>
      <c r="V25" s="31">
        <f t="shared" si="9"/>
        <v>1.6500000000000004</v>
      </c>
      <c r="W25" s="32">
        <f t="shared" si="9"/>
        <v>7.4</v>
      </c>
      <c r="X25" s="32">
        <f t="shared" si="10"/>
        <v>3.3999999999999986</v>
      </c>
      <c r="Y25" s="32">
        <f t="shared" si="11"/>
        <v>8.3333333333333925E-2</v>
      </c>
      <c r="Z25" s="32">
        <f t="shared" si="4"/>
        <v>10.4</v>
      </c>
      <c r="AA25" s="33">
        <f t="shared" si="12"/>
        <v>-64.196127946127874</v>
      </c>
      <c r="AB25" s="34">
        <f t="shared" si="13"/>
        <v>35.280864197531351</v>
      </c>
      <c r="AC25" s="42">
        <f t="shared" si="15"/>
        <v>0</v>
      </c>
      <c r="AD25" s="35">
        <f t="shared" si="15"/>
        <v>35.280864197531351</v>
      </c>
    </row>
    <row r="26" spans="1:30" x14ac:dyDescent="0.3">
      <c r="A26" s="46">
        <v>42338.480613425927</v>
      </c>
      <c r="B26" s="47">
        <v>6300</v>
      </c>
      <c r="C26" s="47">
        <v>105</v>
      </c>
      <c r="D26" s="48">
        <v>11.15</v>
      </c>
      <c r="E26" s="49">
        <v>16.55</v>
      </c>
      <c r="F26" s="50">
        <v>10.4</v>
      </c>
      <c r="G26" s="51">
        <v>10.45</v>
      </c>
      <c r="H26" s="52">
        <v>10.3</v>
      </c>
      <c r="I26" s="53">
        <v>12.75</v>
      </c>
      <c r="J26" s="54">
        <v>13.1</v>
      </c>
      <c r="L26" s="43">
        <v>105</v>
      </c>
      <c r="M26" s="28">
        <f t="shared" si="0"/>
        <v>23.261111111111646</v>
      </c>
      <c r="N26" s="29">
        <f t="shared" si="6"/>
        <v>-5.2337499999997021</v>
      </c>
      <c r="O26" s="28">
        <f t="shared" si="1"/>
        <v>20.935000000000485</v>
      </c>
      <c r="P26" s="28">
        <f t="shared" si="2"/>
        <v>1890</v>
      </c>
      <c r="Q26" s="29">
        <f t="shared" si="3"/>
        <v>3.392567619897404E-2</v>
      </c>
      <c r="R26" s="29">
        <f t="shared" si="7"/>
        <v>-5.8152777777774466E-2</v>
      </c>
      <c r="S26" s="29">
        <f t="shared" si="14"/>
        <v>1.1076719576719834E-2</v>
      </c>
      <c r="T26" s="41">
        <f t="shared" si="8"/>
        <v>2.0576131687243272E-4</v>
      </c>
      <c r="U26" s="36"/>
      <c r="V26" s="31">
        <f t="shared" si="9"/>
        <v>1.75</v>
      </c>
      <c r="W26" s="32">
        <f t="shared" si="9"/>
        <v>7.4</v>
      </c>
      <c r="X26" s="32">
        <f t="shared" si="10"/>
        <v>3.4499999999999993</v>
      </c>
      <c r="Y26" s="32">
        <f t="shared" si="11"/>
        <v>6.6666666666668206E-2</v>
      </c>
      <c r="Z26" s="32">
        <f t="shared" si="4"/>
        <v>10.383333333333335</v>
      </c>
      <c r="AA26" s="33">
        <f t="shared" si="12"/>
        <v>-69.83680555555523</v>
      </c>
      <c r="AB26" s="34">
        <f t="shared" si="13"/>
        <v>23.246913580248108</v>
      </c>
      <c r="AC26" s="42">
        <f t="shared" si="15"/>
        <v>0</v>
      </c>
      <c r="AD26" s="35">
        <f t="shared" si="15"/>
        <v>23.246913580248108</v>
      </c>
    </row>
    <row r="27" spans="1:30" x14ac:dyDescent="0.3">
      <c r="A27" s="46">
        <v>42338.484085648153</v>
      </c>
      <c r="B27" s="47">
        <v>6600</v>
      </c>
      <c r="C27" s="47">
        <v>110</v>
      </c>
      <c r="D27" s="48">
        <v>11.2</v>
      </c>
      <c r="E27" s="49">
        <v>16.5</v>
      </c>
      <c r="F27" s="50">
        <v>10.45</v>
      </c>
      <c r="G27" s="51">
        <v>10.45</v>
      </c>
      <c r="H27" s="52">
        <v>10.35</v>
      </c>
      <c r="I27" s="53">
        <v>13</v>
      </c>
      <c r="J27" s="54">
        <v>13.15</v>
      </c>
      <c r="L27" s="43">
        <v>110</v>
      </c>
      <c r="M27" s="28">
        <f t="shared" si="0"/>
        <v>34.891666666666538</v>
      </c>
      <c r="N27" s="29">
        <f t="shared" si="6"/>
        <v>10.467499999999404</v>
      </c>
      <c r="O27" s="28">
        <f t="shared" si="1"/>
        <v>31.402499999999893</v>
      </c>
      <c r="P27" s="28">
        <f t="shared" si="2"/>
        <v>1980</v>
      </c>
      <c r="Q27" s="29">
        <f t="shared" si="3"/>
        <v>3.329742293603008E-2</v>
      </c>
      <c r="R27" s="29">
        <f t="shared" si="7"/>
        <v>0.11630555555554893</v>
      </c>
      <c r="S27" s="29">
        <f t="shared" si="14"/>
        <v>1.5859848484848432E-2</v>
      </c>
      <c r="T27" s="41">
        <f t="shared" si="8"/>
        <v>3.1446540880503029E-4</v>
      </c>
      <c r="V27" s="31">
        <f t="shared" si="9"/>
        <v>1.7999999999999989</v>
      </c>
      <c r="W27" s="32">
        <f t="shared" si="9"/>
        <v>7.35</v>
      </c>
      <c r="X27" s="32">
        <f t="shared" si="10"/>
        <v>3.6999999999999993</v>
      </c>
      <c r="Y27" s="32">
        <f t="shared" si="11"/>
        <v>9.9999999999999645E-2</v>
      </c>
      <c r="Z27" s="32">
        <f t="shared" si="4"/>
        <v>10.416666666666666</v>
      </c>
      <c r="AA27" s="33">
        <f t="shared" si="12"/>
        <v>-55.61574074074079</v>
      </c>
      <c r="AB27" s="34">
        <f t="shared" si="13"/>
        <v>45.53703703703674</v>
      </c>
      <c r="AC27" s="42">
        <f t="shared" si="15"/>
        <v>0</v>
      </c>
      <c r="AD27" s="35">
        <f t="shared" si="15"/>
        <v>45.53703703703674</v>
      </c>
    </row>
    <row r="28" spans="1:30" x14ac:dyDescent="0.3">
      <c r="A28" s="46">
        <v>42338.487557870372</v>
      </c>
      <c r="B28" s="47">
        <v>6900</v>
      </c>
      <c r="C28" s="47">
        <v>115</v>
      </c>
      <c r="D28" s="48">
        <v>11.3</v>
      </c>
      <c r="E28" s="49">
        <v>16.5</v>
      </c>
      <c r="F28" s="50">
        <v>10.45</v>
      </c>
      <c r="G28" s="51">
        <v>10.45</v>
      </c>
      <c r="H28" s="52">
        <v>10.3</v>
      </c>
      <c r="I28" s="53">
        <v>13.1</v>
      </c>
      <c r="J28" s="54">
        <v>13.25</v>
      </c>
      <c r="L28" s="43">
        <v>115</v>
      </c>
      <c r="M28" s="28">
        <f t="shared" si="0"/>
        <v>29.076388888889095</v>
      </c>
      <c r="N28" s="29">
        <f t="shared" si="6"/>
        <v>-5.2337499999997021</v>
      </c>
      <c r="O28" s="28">
        <f t="shared" si="1"/>
        <v>26.168750000000188</v>
      </c>
      <c r="P28" s="28">
        <f t="shared" si="2"/>
        <v>2070</v>
      </c>
      <c r="Q28" s="29">
        <f t="shared" si="3"/>
        <v>3.2669169673086113E-2</v>
      </c>
      <c r="R28" s="29">
        <f t="shared" si="7"/>
        <v>-5.8152777777774466E-2</v>
      </c>
      <c r="S28" s="29">
        <f t="shared" si="14"/>
        <v>1.2641908212560476E-2</v>
      </c>
      <c r="T28" s="41">
        <f t="shared" si="8"/>
        <v>2.6709401709401902E-4</v>
      </c>
      <c r="V28" s="31">
        <f t="shared" si="9"/>
        <v>1.9000000000000004</v>
      </c>
      <c r="W28" s="32">
        <f t="shared" si="9"/>
        <v>7.35</v>
      </c>
      <c r="X28" s="32">
        <f t="shared" si="10"/>
        <v>3.7999999999999989</v>
      </c>
      <c r="Y28" s="32">
        <f t="shared" si="11"/>
        <v>8.3333333333333925E-2</v>
      </c>
      <c r="Z28" s="32">
        <f t="shared" si="4"/>
        <v>10.4</v>
      </c>
      <c r="AA28" s="33">
        <f t="shared" si="12"/>
        <v>-58.846450617283871</v>
      </c>
      <c r="AB28" s="34">
        <f t="shared" si="13"/>
        <v>32.614197530864672</v>
      </c>
      <c r="AC28" s="42">
        <f t="shared" si="15"/>
        <v>0</v>
      </c>
      <c r="AD28" s="35">
        <f t="shared" si="15"/>
        <v>32.614197530864672</v>
      </c>
    </row>
    <row r="29" spans="1:30" x14ac:dyDescent="0.3">
      <c r="A29" s="46">
        <v>42338.491030092591</v>
      </c>
      <c r="B29" s="47">
        <v>7200</v>
      </c>
      <c r="C29" s="47">
        <v>120</v>
      </c>
      <c r="D29" s="48">
        <v>11.4</v>
      </c>
      <c r="E29" s="49">
        <v>16.45</v>
      </c>
      <c r="F29" s="50">
        <v>10.45</v>
      </c>
      <c r="G29" s="51">
        <v>10.5</v>
      </c>
      <c r="H29" s="52">
        <v>10.35</v>
      </c>
      <c r="I29" s="53">
        <v>13.15</v>
      </c>
      <c r="J29" s="54">
        <v>13.3</v>
      </c>
      <c r="L29" s="43">
        <v>120</v>
      </c>
      <c r="M29" s="28">
        <f t="shared" si="0"/>
        <v>40.706944444443977</v>
      </c>
      <c r="N29" s="29">
        <f t="shared" si="6"/>
        <v>10.467499999999404</v>
      </c>
      <c r="O29" s="28">
        <f t="shared" si="1"/>
        <v>36.636249999999592</v>
      </c>
      <c r="P29" s="28">
        <f t="shared" si="2"/>
        <v>2160</v>
      </c>
      <c r="Q29" s="29">
        <f t="shared" si="3"/>
        <v>3.1726789778670161E-2</v>
      </c>
      <c r="R29" s="29">
        <f t="shared" si="7"/>
        <v>0.11630555555554893</v>
      </c>
      <c r="S29" s="29">
        <f t="shared" si="14"/>
        <v>1.6961226851851662E-2</v>
      </c>
      <c r="T29" s="41">
        <f t="shared" si="8"/>
        <v>3.8503850385038078E-4</v>
      </c>
      <c r="V29" s="31">
        <f t="shared" si="9"/>
        <v>2</v>
      </c>
      <c r="W29" s="32">
        <f t="shared" si="9"/>
        <v>7.2999999999999989</v>
      </c>
      <c r="X29" s="32">
        <f t="shared" si="10"/>
        <v>3.8499999999999996</v>
      </c>
      <c r="Y29" s="32">
        <f t="shared" si="11"/>
        <v>0.11666666666666536</v>
      </c>
      <c r="Z29" s="32">
        <f t="shared" si="4"/>
        <v>10.433333333333332</v>
      </c>
      <c r="AA29" s="33">
        <f t="shared" si="12"/>
        <v>-53.881746031746296</v>
      </c>
      <c r="AB29" s="34">
        <f t="shared" si="13"/>
        <v>59.348765432097721</v>
      </c>
      <c r="AC29" s="42">
        <f t="shared" si="15"/>
        <v>0</v>
      </c>
      <c r="AD29" s="35">
        <f t="shared" si="15"/>
        <v>59.348765432097721</v>
      </c>
    </row>
    <row r="30" spans="1:30" ht="19.5" thickBot="1" x14ac:dyDescent="0.35">
      <c r="A30" s="46">
        <v>42338.494502314818</v>
      </c>
      <c r="B30" s="47">
        <v>7500</v>
      </c>
      <c r="C30" s="47">
        <v>125</v>
      </c>
      <c r="D30" s="48">
        <v>11.45</v>
      </c>
      <c r="E30" s="49">
        <v>16.399999999999999</v>
      </c>
      <c r="F30" s="50">
        <v>10.45</v>
      </c>
      <c r="G30" s="51">
        <v>10.45</v>
      </c>
      <c r="H30" s="52">
        <v>10.35</v>
      </c>
      <c r="I30" s="53">
        <v>13.2</v>
      </c>
      <c r="J30" s="54">
        <v>13.35</v>
      </c>
      <c r="L30" s="43">
        <v>125</v>
      </c>
      <c r="M30" s="28">
        <f t="shared" si="0"/>
        <v>34.891666666666538</v>
      </c>
      <c r="N30" s="29">
        <f t="shared" si="6"/>
        <v>-5.2337499999997021</v>
      </c>
      <c r="O30" s="28">
        <f t="shared" si="1"/>
        <v>31.402499999999893</v>
      </c>
      <c r="P30" s="28">
        <f t="shared" si="2"/>
        <v>2250</v>
      </c>
      <c r="Q30" s="29">
        <f t="shared" si="3"/>
        <v>3.1098536515726201E-2</v>
      </c>
      <c r="R30" s="29">
        <f t="shared" si="7"/>
        <v>-5.8152777777774466E-2</v>
      </c>
      <c r="S30" s="29">
        <f t="shared" si="14"/>
        <v>1.3956666666666619E-2</v>
      </c>
      <c r="T30" s="41">
        <f t="shared" si="8"/>
        <v>3.3670033670033553E-4</v>
      </c>
      <c r="V30" s="31">
        <f t="shared" si="9"/>
        <v>2.0499999999999989</v>
      </c>
      <c r="W30" s="32">
        <f t="shared" si="9"/>
        <v>7.2499999999999982</v>
      </c>
      <c r="X30" s="32">
        <f t="shared" si="10"/>
        <v>3.8999999999999986</v>
      </c>
      <c r="Y30" s="32">
        <f t="shared" si="11"/>
        <v>9.9999999999999645E-2</v>
      </c>
      <c r="Z30" s="32">
        <f t="shared" si="4"/>
        <v>10.416666666666666</v>
      </c>
      <c r="AA30" s="33">
        <f t="shared" si="12"/>
        <v>-57.20476190476198</v>
      </c>
      <c r="AB30" s="34">
        <f t="shared" si="13"/>
        <v>46.42592592592564</v>
      </c>
      <c r="AC30" s="42">
        <f t="shared" si="15"/>
        <v>0</v>
      </c>
      <c r="AD30" s="35">
        <f t="shared" si="15"/>
        <v>46.42592592592564</v>
      </c>
    </row>
    <row r="31" spans="1:30" ht="19.5" thickTop="1" x14ac:dyDescent="0.3">
      <c r="L31" s="110" t="s">
        <v>23</v>
      </c>
      <c r="M31" s="107">
        <f>AVERAGE(M7:M30)</f>
        <v>13.811284722222288</v>
      </c>
      <c r="N31" s="65">
        <f>AVERAGE(N7:N30)</f>
        <v>1.3084374999999955</v>
      </c>
      <c r="O31" s="65">
        <f t="shared" ref="O31:S31" si="16">AVERAGE(O7:O30)</f>
        <v>12.430156250000062</v>
      </c>
      <c r="P31" s="65">
        <f t="shared" si="16"/>
        <v>1215</v>
      </c>
      <c r="Q31" s="65">
        <f>AVERAGE(Q7:Q30)</f>
        <v>2.0378965216744822E-2</v>
      </c>
      <c r="R31" s="65">
        <f t="shared" si="16"/>
        <v>1.4538194444444394E-2</v>
      </c>
      <c r="S31" s="65">
        <f t="shared" si="16"/>
        <v>7.9690893026701688E-3</v>
      </c>
      <c r="T31" s="66">
        <f>AVERAGE(T7:T30)</f>
        <v>9.0029127720653987E-5</v>
      </c>
      <c r="U31" s="101" t="s">
        <v>23</v>
      </c>
      <c r="V31" s="104">
        <f>AVERAGE(V7:V30)</f>
        <v>0.98749999999999949</v>
      </c>
      <c r="W31" s="65">
        <f>AVERAGE(W7:W30)</f>
        <v>4.4812500000000002</v>
      </c>
      <c r="X31" s="65">
        <f>AVERAGE(X7:X30)</f>
        <v>2.7354166666666662</v>
      </c>
      <c r="Y31" s="65">
        <f t="shared" ref="Y31:Z31" si="17">AVERAGE(Y7:Y30)</f>
        <v>3.9583333333333526E-2</v>
      </c>
      <c r="Z31" s="65">
        <f t="shared" si="17"/>
        <v>10.356249999999998</v>
      </c>
      <c r="AA31" s="65">
        <f>AVERAGE(AA7:AA30)</f>
        <v>-75.314359276290148</v>
      </c>
      <c r="AB31" s="65">
        <f t="shared" ref="AB31:AD31" si="18">AVERAGE(AB7:AB30)</f>
        <v>1.3954475308643364</v>
      </c>
      <c r="AC31" s="65">
        <f t="shared" si="18"/>
        <v>0</v>
      </c>
      <c r="AD31" s="66">
        <f t="shared" si="18"/>
        <v>11.093621399177048</v>
      </c>
    </row>
    <row r="32" spans="1:30" x14ac:dyDescent="0.3">
      <c r="L32" s="111" t="s">
        <v>24</v>
      </c>
      <c r="M32" s="108">
        <f>MIN(M7:M30)</f>
        <v>0</v>
      </c>
      <c r="N32" s="29">
        <f>MIN(N7:N30)</f>
        <v>-5.2337500000002608</v>
      </c>
      <c r="O32" s="29">
        <f>MIN(O7:O30)</f>
        <v>0</v>
      </c>
      <c r="P32" s="29">
        <f>MIN(P7:P30)</f>
        <v>180</v>
      </c>
      <c r="Q32" s="29">
        <f>MIN(Q7:Q30)</f>
        <v>-1.2565065258879342E-3</v>
      </c>
      <c r="R32" s="29">
        <f t="shared" ref="R32:T32" si="19">MIN(R7:R30)</f>
        <v>-5.8152777777780676E-2</v>
      </c>
      <c r="S32" s="29">
        <f t="shared" si="19"/>
        <v>0</v>
      </c>
      <c r="T32" s="68">
        <f t="shared" si="19"/>
        <v>-1.3888888888889627E-3</v>
      </c>
      <c r="U32" s="102" t="s">
        <v>24</v>
      </c>
      <c r="V32" s="105">
        <f t="shared" ref="V32:AA32" si="20">MIN(V7:V30)</f>
        <v>0</v>
      </c>
      <c r="W32" s="29">
        <f t="shared" si="20"/>
        <v>4.9999999999998934E-2</v>
      </c>
      <c r="X32" s="29">
        <f t="shared" si="20"/>
        <v>1.1999999999999993</v>
      </c>
      <c r="Y32" s="29">
        <f t="shared" si="20"/>
        <v>0</v>
      </c>
      <c r="Z32" s="29">
        <f t="shared" si="20"/>
        <v>10.316666666666666</v>
      </c>
      <c r="AA32" s="29">
        <f t="shared" si="20"/>
        <v>-122.72727272727276</v>
      </c>
      <c r="AB32" s="29">
        <f t="shared" ref="AB32:AC32" si="21">MIN(AB7:AB30)</f>
        <v>-30.222222222222239</v>
      </c>
      <c r="AC32" s="29">
        <f t="shared" si="21"/>
        <v>0</v>
      </c>
      <c r="AD32" s="68">
        <f>MIN(AD7:AD30)</f>
        <v>0</v>
      </c>
    </row>
    <row r="33" spans="12:30" ht="19.5" thickBot="1" x14ac:dyDescent="0.35">
      <c r="L33" s="112" t="s">
        <v>25</v>
      </c>
      <c r="M33" s="109">
        <f t="shared" ref="M33:T33" si="22">MAX(M7:M30)</f>
        <v>40.706944444443977</v>
      </c>
      <c r="N33" s="70">
        <f t="shared" si="22"/>
        <v>10.467500000000522</v>
      </c>
      <c r="O33" s="70">
        <f t="shared" si="22"/>
        <v>36.636249999999592</v>
      </c>
      <c r="P33" s="70">
        <f t="shared" si="22"/>
        <v>2250</v>
      </c>
      <c r="Q33" s="70">
        <f t="shared" si="22"/>
        <v>3.6124562619277913E-2</v>
      </c>
      <c r="R33" s="70">
        <f t="shared" si="22"/>
        <v>0.11630555555556135</v>
      </c>
      <c r="S33" s="70">
        <f t="shared" si="22"/>
        <v>1.6961226851851662E-2</v>
      </c>
      <c r="T33" s="71">
        <f t="shared" si="22"/>
        <v>4.2735042735044833E-4</v>
      </c>
      <c r="U33" s="103" t="s">
        <v>25</v>
      </c>
      <c r="V33" s="106">
        <f t="shared" ref="V33:AC33" si="23">MAX(V7:V30)</f>
        <v>2.0499999999999989</v>
      </c>
      <c r="W33" s="70">
        <f t="shared" si="23"/>
        <v>7.4</v>
      </c>
      <c r="X33" s="70">
        <f t="shared" si="23"/>
        <v>3.8999999999999986</v>
      </c>
      <c r="Y33" s="70">
        <f t="shared" si="23"/>
        <v>0.11666666666666536</v>
      </c>
      <c r="Z33" s="70">
        <f t="shared" si="23"/>
        <v>10.433333333333332</v>
      </c>
      <c r="AA33" s="70">
        <f t="shared" si="23"/>
        <v>-53.881746031746296</v>
      </c>
      <c r="AB33" s="70">
        <f t="shared" si="23"/>
        <v>59.348765432097721</v>
      </c>
      <c r="AC33" s="70">
        <f t="shared" si="23"/>
        <v>0</v>
      </c>
      <c r="AD33" s="71">
        <f>MAX(AD7:AD30)</f>
        <v>59.348765432097721</v>
      </c>
    </row>
    <row r="34" spans="12:30" ht="19.5" thickTop="1" x14ac:dyDescent="0.3"/>
  </sheetData>
  <mergeCells count="6">
    <mergeCell ref="V3:Z3"/>
    <mergeCell ref="A1:J1"/>
    <mergeCell ref="A2:J2"/>
    <mergeCell ref="A3:A4"/>
    <mergeCell ref="B3:C3"/>
    <mergeCell ref="D3:J3"/>
  </mergeCells>
  <printOptions horizontalCentered="1"/>
  <pageMargins left="0.75" right="0.75" top="1" bottom="1" header="0.5" footer="0.5"/>
  <pageSetup paperSize="9" fitToHeight="0" orientation="portrait" r:id="rId1"/>
  <headerFooter>
    <oddHeader>&amp;C&amp;"Times New Roman,Bold"&amp;14&amp;K000000d10l10x20v0,15V15лI600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3"/>
  <sheetViews>
    <sheetView tabSelected="1" topLeftCell="G106" zoomScale="85" zoomScaleNormal="85" workbookViewId="0">
      <selection activeCell="M30" sqref="M30:S30"/>
    </sheetView>
  </sheetViews>
  <sheetFormatPr defaultColWidth="11.42578125" defaultRowHeight="18.75" x14ac:dyDescent="0.3"/>
  <cols>
    <col min="1" max="1" width="27.140625" style="45" customWidth="1"/>
    <col min="2" max="2" width="8.5703125" style="45" customWidth="1"/>
    <col min="3" max="3" width="9" style="45" customWidth="1"/>
    <col min="4" max="4" width="8.28515625" style="45" customWidth="1"/>
    <col min="5" max="5" width="7.5703125" style="45" customWidth="1"/>
    <col min="6" max="6" width="7.42578125" style="45" customWidth="1"/>
    <col min="7" max="10" width="7.28515625" style="45" customWidth="1"/>
    <col min="11" max="11" width="23.28515625" style="45" customWidth="1"/>
    <col min="12" max="12" width="9.5703125" style="45" customWidth="1"/>
    <col min="13" max="13" width="13.140625" style="45" customWidth="1"/>
    <col min="14" max="14" width="12.5703125" style="45" customWidth="1"/>
    <col min="15" max="15" width="11.42578125" style="45"/>
    <col min="16" max="16" width="16.140625" style="45" customWidth="1"/>
    <col min="17" max="17" width="10.5703125" style="45" customWidth="1"/>
    <col min="18" max="18" width="9.85546875" style="45" customWidth="1"/>
    <col min="19" max="19" width="11.140625" style="45" customWidth="1"/>
    <col min="20" max="20" width="11" style="45" customWidth="1"/>
    <col min="21" max="21" width="10.5703125" style="45" customWidth="1"/>
    <col min="22" max="22" width="9.42578125" style="45" customWidth="1"/>
    <col min="23" max="24" width="11.42578125" style="45"/>
    <col min="25" max="25" width="10.28515625" style="45" customWidth="1"/>
    <col min="26" max="26" width="14.7109375" style="45" customWidth="1"/>
    <col min="27" max="27" width="12.7109375" style="45" customWidth="1"/>
    <col min="28" max="28" width="10.42578125" style="45" customWidth="1"/>
    <col min="29" max="29" width="11.42578125" style="45"/>
    <col min="30" max="30" width="12.5703125" style="45" bestFit="1" customWidth="1"/>
    <col min="31" max="16384" width="11.42578125" style="45"/>
  </cols>
  <sheetData>
    <row r="1" spans="1:30" ht="23.25" customHeight="1" thickBot="1" x14ac:dyDescent="0.35">
      <c r="A1" s="115" t="s">
        <v>66</v>
      </c>
      <c r="B1" s="116"/>
      <c r="C1" s="116"/>
      <c r="D1" s="116"/>
      <c r="E1" s="116"/>
      <c r="F1" s="116"/>
      <c r="G1" s="116"/>
      <c r="H1" s="116"/>
      <c r="I1" s="116"/>
      <c r="J1" s="117"/>
      <c r="L1" s="1" t="s">
        <v>30</v>
      </c>
      <c r="M1" s="2">
        <f>T30</f>
        <v>4.9195887322529993E-4</v>
      </c>
      <c r="O1" s="3" t="s">
        <v>0</v>
      </c>
      <c r="P1" s="4">
        <v>0.2</v>
      </c>
      <c r="Z1" s="3" t="s">
        <v>1</v>
      </c>
      <c r="AA1" s="4">
        <v>8</v>
      </c>
    </row>
    <row r="2" spans="1:30" ht="31.5" customHeight="1" thickBot="1" x14ac:dyDescent="0.4">
      <c r="A2" s="118" t="s">
        <v>67</v>
      </c>
      <c r="B2" s="116"/>
      <c r="C2" s="116"/>
      <c r="D2" s="116"/>
      <c r="E2" s="116"/>
      <c r="F2" s="116"/>
      <c r="G2" s="116"/>
      <c r="H2" s="116"/>
      <c r="I2" s="116"/>
      <c r="J2" s="117"/>
      <c r="L2" s="5" t="s">
        <v>2</v>
      </c>
      <c r="M2" s="6">
        <v>900</v>
      </c>
      <c r="O2" s="7" t="s">
        <v>3</v>
      </c>
      <c r="P2" s="8">
        <v>15</v>
      </c>
      <c r="Z2" s="7" t="s">
        <v>4</v>
      </c>
      <c r="AA2" s="9">
        <v>0.45</v>
      </c>
    </row>
    <row r="3" spans="1:30" ht="23.25" customHeight="1" thickBot="1" x14ac:dyDescent="0.35">
      <c r="A3" s="115" t="s">
        <v>5</v>
      </c>
      <c r="B3" s="120" t="s">
        <v>6</v>
      </c>
      <c r="C3" s="121"/>
      <c r="D3" s="122" t="s">
        <v>7</v>
      </c>
      <c r="E3" s="123"/>
      <c r="F3" s="123"/>
      <c r="G3" s="123"/>
      <c r="H3" s="123"/>
      <c r="I3" s="123"/>
      <c r="J3" s="121"/>
      <c r="V3" s="113" t="s">
        <v>8</v>
      </c>
      <c r="W3" s="114"/>
      <c r="X3" s="114"/>
      <c r="Y3" s="114"/>
      <c r="Z3" s="114"/>
    </row>
    <row r="4" spans="1:30" ht="128.25" customHeight="1" thickTop="1" thickBot="1" x14ac:dyDescent="0.35">
      <c r="A4" s="119"/>
      <c r="B4" s="10" t="s">
        <v>9</v>
      </c>
      <c r="C4" s="10" t="s">
        <v>10</v>
      </c>
      <c r="D4" s="55" t="s">
        <v>35</v>
      </c>
      <c r="E4" s="56" t="s">
        <v>36</v>
      </c>
      <c r="F4" s="57" t="s">
        <v>37</v>
      </c>
      <c r="G4" s="58" t="s">
        <v>38</v>
      </c>
      <c r="H4" s="59" t="s">
        <v>39</v>
      </c>
      <c r="I4" s="60" t="s">
        <v>40</v>
      </c>
      <c r="J4" s="61" t="s">
        <v>41</v>
      </c>
      <c r="L4" s="80" t="s">
        <v>11</v>
      </c>
      <c r="M4" s="81" t="s">
        <v>12</v>
      </c>
      <c r="N4" s="81" t="s">
        <v>28</v>
      </c>
      <c r="O4" s="81" t="s">
        <v>29</v>
      </c>
      <c r="P4" s="81" t="s">
        <v>13</v>
      </c>
      <c r="Q4" s="81" t="s">
        <v>14</v>
      </c>
      <c r="R4" s="81" t="s">
        <v>31</v>
      </c>
      <c r="S4" s="82" t="s">
        <v>15</v>
      </c>
      <c r="T4" s="83" t="s">
        <v>32</v>
      </c>
      <c r="U4" s="15"/>
      <c r="V4" s="92" t="s">
        <v>26</v>
      </c>
      <c r="W4" s="93" t="s">
        <v>16</v>
      </c>
      <c r="X4" s="93" t="s">
        <v>17</v>
      </c>
      <c r="Y4" s="93" t="s">
        <v>18</v>
      </c>
      <c r="Z4" s="93" t="s">
        <v>27</v>
      </c>
      <c r="AA4" s="93" t="s">
        <v>19</v>
      </c>
      <c r="AB4" s="93" t="s">
        <v>20</v>
      </c>
      <c r="AC4" s="93" t="s">
        <v>21</v>
      </c>
      <c r="AD4" s="94" t="s">
        <v>22</v>
      </c>
    </row>
    <row r="5" spans="1:30" x14ac:dyDescent="0.3">
      <c r="A5" s="46">
        <v>42356.445023148153</v>
      </c>
      <c r="B5" s="47">
        <v>0</v>
      </c>
      <c r="C5" s="47">
        <v>0</v>
      </c>
      <c r="D5" s="48">
        <v>11.05</v>
      </c>
      <c r="E5" s="49">
        <v>12.15</v>
      </c>
      <c r="F5" s="50">
        <v>11</v>
      </c>
      <c r="G5" s="51">
        <v>11.1</v>
      </c>
      <c r="H5" s="52">
        <v>11.05</v>
      </c>
      <c r="I5" s="53">
        <v>14.45</v>
      </c>
      <c r="J5" s="54">
        <v>14.6</v>
      </c>
      <c r="L5" s="76">
        <v>0</v>
      </c>
      <c r="M5" s="77">
        <f t="shared" ref="M5:M29" si="0">4187*T5*(E5-D5)/$P$1</f>
        <v>0</v>
      </c>
      <c r="N5" s="63">
        <f>4.187*$P$2*(Z5-Z5)/$P$1</f>
        <v>0</v>
      </c>
      <c r="O5" s="77">
        <f t="shared" ref="O5:O29" si="1">4.187*$P$2*(Z5-$Z$5)/$P$1</f>
        <v>0</v>
      </c>
      <c r="P5" s="77">
        <f t="shared" ref="P5:P29" si="2">$M$2*B5/1000</f>
        <v>0</v>
      </c>
      <c r="Q5" s="63">
        <f t="shared" ref="Q5:Q29" si="3">4187*$M$1*(E5-D5)/($P$1*$M$2)</f>
        <v>1.2587861013409796E-2</v>
      </c>
      <c r="R5" s="78">
        <v>0</v>
      </c>
      <c r="S5" s="78">
        <v>0</v>
      </c>
      <c r="T5" s="79">
        <f>O5/(300*4.187*$P$2*(E5-D5))</f>
        <v>0</v>
      </c>
      <c r="U5" s="21"/>
      <c r="V5" s="86">
        <f>D5-D5</f>
        <v>0</v>
      </c>
      <c r="W5" s="87">
        <f>E5-E5</f>
        <v>0</v>
      </c>
      <c r="X5" s="87">
        <f>I5-I5</f>
        <v>0</v>
      </c>
      <c r="Y5" s="87">
        <f>Z5-Z5</f>
        <v>0</v>
      </c>
      <c r="Z5" s="87">
        <f t="shared" ref="Z5:Z29" si="4">(F5+G5+H5)/3</f>
        <v>11.050000000000002</v>
      </c>
      <c r="AA5" s="88">
        <f>($M$2*$AA$2-M5)/(D5-I5)</f>
        <v>-119.11764705882358</v>
      </c>
      <c r="AB5" s="89">
        <f>($AA$1*(D5-I5)+M5)/$AA$2</f>
        <v>-60.444444444444414</v>
      </c>
      <c r="AC5" s="90">
        <f t="shared" ref="AC5:AD20" si="5">IF(AA5&gt;0,AA5,0)</f>
        <v>0</v>
      </c>
      <c r="AD5" s="91">
        <f t="shared" si="5"/>
        <v>0</v>
      </c>
    </row>
    <row r="6" spans="1:30" x14ac:dyDescent="0.3">
      <c r="A6" s="46">
        <v>42356.448495370372</v>
      </c>
      <c r="B6" s="47">
        <v>300</v>
      </c>
      <c r="C6" s="47">
        <v>5</v>
      </c>
      <c r="D6" s="48">
        <v>11.3</v>
      </c>
      <c r="E6" s="49">
        <v>12.45</v>
      </c>
      <c r="F6" s="50">
        <v>11</v>
      </c>
      <c r="G6" s="51">
        <v>11.1</v>
      </c>
      <c r="H6" s="52">
        <v>11.05</v>
      </c>
      <c r="I6" s="53">
        <v>15.6</v>
      </c>
      <c r="J6" s="54">
        <v>15.65</v>
      </c>
      <c r="L6" s="72">
        <v>5</v>
      </c>
      <c r="M6" s="28">
        <f t="shared" si="0"/>
        <v>0</v>
      </c>
      <c r="N6" s="29">
        <f t="shared" ref="N6:N29" si="6">4.187*$P$2*(Z6-Z5)/$P$1</f>
        <v>0</v>
      </c>
      <c r="O6" s="28">
        <f t="shared" si="1"/>
        <v>0</v>
      </c>
      <c r="P6" s="28">
        <f t="shared" si="2"/>
        <v>270</v>
      </c>
      <c r="Q6" s="29">
        <f t="shared" si="3"/>
        <v>1.316003651401932E-2</v>
      </c>
      <c r="R6" s="29">
        <f t="shared" ref="R6:R29" si="7">1000*N6/((B6-B5)*$M$2)</f>
        <v>0</v>
      </c>
      <c r="S6" s="29">
        <f>O6/P6</f>
        <v>0</v>
      </c>
      <c r="T6" s="68">
        <f t="shared" ref="T6:T29" si="8">O6/(300*4.187*$P$2*(E6-D6))</f>
        <v>0</v>
      </c>
      <c r="U6" s="30"/>
      <c r="V6" s="84">
        <f t="shared" ref="V6:W21" si="9">V5+(D6-D5)</f>
        <v>0.25</v>
      </c>
      <c r="W6" s="32">
        <f t="shared" si="9"/>
        <v>0.29999999999999893</v>
      </c>
      <c r="X6" s="32">
        <f t="shared" ref="X6:X29" si="10">X5+(I6-I5)</f>
        <v>1.1500000000000004</v>
      </c>
      <c r="Y6" s="32">
        <f t="shared" ref="Y6:Y29" si="11">Y5+(Z6-Z5)</f>
        <v>0</v>
      </c>
      <c r="Z6" s="32">
        <f t="shared" si="4"/>
        <v>11.050000000000002</v>
      </c>
      <c r="AA6" s="33">
        <f t="shared" ref="AA6:AA29" si="12">($M$2*$AA$2-M6)/(D6-I6)</f>
        <v>-94.186046511627936</v>
      </c>
      <c r="AB6" s="34">
        <f t="shared" ref="AB6:AB29" si="13">($AA$1*(D6-I6)+M6)/$AA$2</f>
        <v>-76.444444444444429</v>
      </c>
      <c r="AC6" s="42">
        <f t="shared" si="5"/>
        <v>0</v>
      </c>
      <c r="AD6" s="85">
        <f t="shared" si="5"/>
        <v>0</v>
      </c>
    </row>
    <row r="7" spans="1:30" x14ac:dyDescent="0.3">
      <c r="A7" s="46">
        <v>42356.451967592591</v>
      </c>
      <c r="B7" s="47">
        <v>600</v>
      </c>
      <c r="C7" s="47">
        <v>10</v>
      </c>
      <c r="D7" s="48">
        <v>11.6</v>
      </c>
      <c r="E7" s="49">
        <v>13</v>
      </c>
      <c r="F7" s="50">
        <v>11</v>
      </c>
      <c r="G7" s="51">
        <v>11.1</v>
      </c>
      <c r="H7" s="52">
        <v>11.05</v>
      </c>
      <c r="I7" s="53">
        <v>16.05</v>
      </c>
      <c r="J7" s="54">
        <v>16.25</v>
      </c>
      <c r="L7" s="72">
        <v>10</v>
      </c>
      <c r="M7" s="28">
        <f t="shared" si="0"/>
        <v>0</v>
      </c>
      <c r="N7" s="29">
        <f t="shared" si="6"/>
        <v>0</v>
      </c>
      <c r="O7" s="28">
        <f t="shared" si="1"/>
        <v>0</v>
      </c>
      <c r="P7" s="28">
        <f t="shared" si="2"/>
        <v>540</v>
      </c>
      <c r="Q7" s="29">
        <f t="shared" si="3"/>
        <v>1.6020914017067022E-2</v>
      </c>
      <c r="R7" s="29">
        <f t="shared" si="7"/>
        <v>0</v>
      </c>
      <c r="S7" s="29">
        <f t="shared" ref="S7:S29" si="14">O7/P7</f>
        <v>0</v>
      </c>
      <c r="T7" s="68">
        <f t="shared" si="8"/>
        <v>0</v>
      </c>
      <c r="U7" s="30"/>
      <c r="V7" s="84">
        <f t="shared" si="9"/>
        <v>0.54999999999999893</v>
      </c>
      <c r="W7" s="32">
        <f t="shared" si="9"/>
        <v>0.84999999999999964</v>
      </c>
      <c r="X7" s="32">
        <f t="shared" si="10"/>
        <v>1.6000000000000014</v>
      </c>
      <c r="Y7" s="32">
        <f t="shared" si="11"/>
        <v>0</v>
      </c>
      <c r="Z7" s="32">
        <f t="shared" si="4"/>
        <v>11.050000000000002</v>
      </c>
      <c r="AA7" s="33">
        <f t="shared" si="12"/>
        <v>-91.011235955056165</v>
      </c>
      <c r="AB7" s="34">
        <f t="shared" si="13"/>
        <v>-79.111111111111128</v>
      </c>
      <c r="AC7" s="42">
        <f t="shared" si="5"/>
        <v>0</v>
      </c>
      <c r="AD7" s="85">
        <f>IF(AB7&gt;0,AB7,0)</f>
        <v>0</v>
      </c>
    </row>
    <row r="8" spans="1:30" x14ac:dyDescent="0.3">
      <c r="A8" s="46">
        <v>42356.455439814818</v>
      </c>
      <c r="B8" s="47">
        <v>900</v>
      </c>
      <c r="C8" s="47">
        <v>15</v>
      </c>
      <c r="D8" s="48">
        <v>12.05</v>
      </c>
      <c r="E8" s="49">
        <v>15.7</v>
      </c>
      <c r="F8" s="50">
        <v>11</v>
      </c>
      <c r="G8" s="51">
        <v>11.1</v>
      </c>
      <c r="H8" s="52">
        <v>11.05</v>
      </c>
      <c r="I8" s="53">
        <v>16.399999999999999</v>
      </c>
      <c r="J8" s="54">
        <v>16.5</v>
      </c>
      <c r="L8" s="72">
        <v>15</v>
      </c>
      <c r="M8" s="28">
        <f t="shared" si="0"/>
        <v>0</v>
      </c>
      <c r="N8" s="29">
        <f t="shared" si="6"/>
        <v>0</v>
      </c>
      <c r="O8" s="28">
        <f t="shared" si="1"/>
        <v>0</v>
      </c>
      <c r="P8" s="28">
        <f t="shared" si="2"/>
        <v>810</v>
      </c>
      <c r="Q8" s="29">
        <f t="shared" si="3"/>
        <v>4.1768811544496139E-2</v>
      </c>
      <c r="R8" s="29">
        <f t="shared" si="7"/>
        <v>0</v>
      </c>
      <c r="S8" s="29">
        <f t="shared" si="14"/>
        <v>0</v>
      </c>
      <c r="T8" s="68">
        <f t="shared" si="8"/>
        <v>0</v>
      </c>
      <c r="U8" s="30"/>
      <c r="V8" s="84">
        <f t="shared" si="9"/>
        <v>1</v>
      </c>
      <c r="W8" s="32">
        <f t="shared" si="9"/>
        <v>3.5499999999999989</v>
      </c>
      <c r="X8" s="32">
        <f t="shared" si="10"/>
        <v>1.9499999999999993</v>
      </c>
      <c r="Y8" s="32">
        <f t="shared" si="11"/>
        <v>0</v>
      </c>
      <c r="Z8" s="32">
        <f t="shared" si="4"/>
        <v>11.050000000000002</v>
      </c>
      <c r="AA8" s="33">
        <f t="shared" si="12"/>
        <v>-93.103448275862121</v>
      </c>
      <c r="AB8" s="34">
        <f t="shared" si="13"/>
        <v>-77.3333333333333</v>
      </c>
      <c r="AC8" s="42">
        <f t="shared" si="5"/>
        <v>0</v>
      </c>
      <c r="AD8" s="85">
        <f t="shared" si="5"/>
        <v>0</v>
      </c>
    </row>
    <row r="9" spans="1:30" x14ac:dyDescent="0.3">
      <c r="A9" s="46">
        <v>42356.458912037036</v>
      </c>
      <c r="B9" s="47">
        <v>1200</v>
      </c>
      <c r="C9" s="47">
        <v>20</v>
      </c>
      <c r="D9" s="48">
        <v>12.3</v>
      </c>
      <c r="E9" s="49">
        <v>20.2</v>
      </c>
      <c r="F9" s="50">
        <v>11</v>
      </c>
      <c r="G9" s="51">
        <v>11.1</v>
      </c>
      <c r="H9" s="52">
        <v>11.1</v>
      </c>
      <c r="I9" s="53">
        <v>16.55</v>
      </c>
      <c r="J9" s="54">
        <v>16.75</v>
      </c>
      <c r="L9" s="72">
        <v>20</v>
      </c>
      <c r="M9" s="28">
        <f t="shared" si="0"/>
        <v>5.8152777777774443</v>
      </c>
      <c r="N9" s="29">
        <f t="shared" si="6"/>
        <v>5.2337499999997021</v>
      </c>
      <c r="O9" s="28">
        <f t="shared" si="1"/>
        <v>5.2337499999997021</v>
      </c>
      <c r="P9" s="28">
        <f t="shared" si="2"/>
        <v>1080</v>
      </c>
      <c r="Q9" s="29">
        <f t="shared" si="3"/>
        <v>9.0403729096306729E-2</v>
      </c>
      <c r="R9" s="29">
        <f t="shared" si="7"/>
        <v>1.9384259259258154E-2</v>
      </c>
      <c r="S9" s="29">
        <f t="shared" si="14"/>
        <v>4.8460648148145394E-3</v>
      </c>
      <c r="T9" s="68">
        <f t="shared" si="8"/>
        <v>3.5161744022501511E-5</v>
      </c>
      <c r="U9" s="30"/>
      <c r="V9" s="84">
        <f t="shared" si="9"/>
        <v>1.25</v>
      </c>
      <c r="W9" s="32">
        <f t="shared" si="9"/>
        <v>8.0499999999999989</v>
      </c>
      <c r="X9" s="32">
        <f t="shared" si="10"/>
        <v>2.1000000000000014</v>
      </c>
      <c r="Y9" s="32">
        <f t="shared" si="11"/>
        <v>1.6666666666665719E-2</v>
      </c>
      <c r="Z9" s="32">
        <f t="shared" si="4"/>
        <v>11.066666666666668</v>
      </c>
      <c r="AA9" s="33">
        <f t="shared" si="12"/>
        <v>-93.925816993464124</v>
      </c>
      <c r="AB9" s="34">
        <f t="shared" si="13"/>
        <v>-62.632716049383454</v>
      </c>
      <c r="AC9" s="42">
        <f t="shared" si="5"/>
        <v>0</v>
      </c>
      <c r="AD9" s="85">
        <f t="shared" si="5"/>
        <v>0</v>
      </c>
    </row>
    <row r="10" spans="1:30" x14ac:dyDescent="0.3">
      <c r="A10" s="46">
        <v>42356.462384259263</v>
      </c>
      <c r="B10" s="47">
        <v>1500</v>
      </c>
      <c r="C10" s="47">
        <v>25</v>
      </c>
      <c r="D10" s="48">
        <v>12.6</v>
      </c>
      <c r="E10" s="49">
        <v>23.05</v>
      </c>
      <c r="F10" s="50">
        <v>11</v>
      </c>
      <c r="G10" s="51">
        <v>11.15</v>
      </c>
      <c r="H10" s="52">
        <v>11.1</v>
      </c>
      <c r="I10" s="53">
        <v>16.75</v>
      </c>
      <c r="J10" s="54">
        <v>17.149999999999999</v>
      </c>
      <c r="L10" s="72">
        <v>25</v>
      </c>
      <c r="M10" s="28">
        <f t="shared" si="0"/>
        <v>11.63055555555489</v>
      </c>
      <c r="N10" s="29">
        <f t="shared" si="6"/>
        <v>5.2337499999997021</v>
      </c>
      <c r="O10" s="28">
        <f t="shared" si="1"/>
        <v>10.467499999999404</v>
      </c>
      <c r="P10" s="28">
        <f t="shared" si="2"/>
        <v>1350</v>
      </c>
      <c r="Q10" s="29">
        <f t="shared" si="3"/>
        <v>0.11958467962739311</v>
      </c>
      <c r="R10" s="29">
        <f t="shared" si="7"/>
        <v>1.9384259259258154E-2</v>
      </c>
      <c r="S10" s="29">
        <f t="shared" si="14"/>
        <v>7.7537037037032621E-3</v>
      </c>
      <c r="T10" s="68">
        <f t="shared" si="8"/>
        <v>5.3163211057944863E-5</v>
      </c>
      <c r="U10" s="30"/>
      <c r="V10" s="84">
        <f t="shared" si="9"/>
        <v>1.5499999999999989</v>
      </c>
      <c r="W10" s="32">
        <f t="shared" si="9"/>
        <v>10.9</v>
      </c>
      <c r="X10" s="32">
        <f t="shared" si="10"/>
        <v>2.3000000000000007</v>
      </c>
      <c r="Y10" s="32">
        <f t="shared" si="11"/>
        <v>3.3333333333331439E-2</v>
      </c>
      <c r="Z10" s="32">
        <f t="shared" si="4"/>
        <v>11.083333333333334</v>
      </c>
      <c r="AA10" s="33">
        <f t="shared" si="12"/>
        <v>-94.787817938420503</v>
      </c>
      <c r="AB10" s="34">
        <f t="shared" si="13"/>
        <v>-47.93209876543358</v>
      </c>
      <c r="AC10" s="42">
        <f t="shared" si="5"/>
        <v>0</v>
      </c>
      <c r="AD10" s="85">
        <f t="shared" si="5"/>
        <v>0</v>
      </c>
    </row>
    <row r="11" spans="1:30" x14ac:dyDescent="0.3">
      <c r="A11" s="46">
        <v>42356.465856481482</v>
      </c>
      <c r="B11" s="47">
        <v>1800</v>
      </c>
      <c r="C11" s="47">
        <v>30</v>
      </c>
      <c r="D11" s="48">
        <v>13.05</v>
      </c>
      <c r="E11" s="49">
        <v>25.75</v>
      </c>
      <c r="F11" s="50">
        <v>11.05</v>
      </c>
      <c r="G11" s="51">
        <v>11.15</v>
      </c>
      <c r="H11" s="52">
        <v>11.1</v>
      </c>
      <c r="I11" s="53">
        <v>17.3</v>
      </c>
      <c r="J11" s="54">
        <v>17.399999999999999</v>
      </c>
      <c r="L11" s="72">
        <v>30</v>
      </c>
      <c r="M11" s="28">
        <f t="shared" si="0"/>
        <v>17.445833333332956</v>
      </c>
      <c r="N11" s="29">
        <f t="shared" si="6"/>
        <v>5.2337500000002608</v>
      </c>
      <c r="O11" s="28">
        <f t="shared" si="1"/>
        <v>15.701249999999666</v>
      </c>
      <c r="P11" s="28">
        <f t="shared" si="2"/>
        <v>1620</v>
      </c>
      <c r="Q11" s="29">
        <f t="shared" si="3"/>
        <v>0.14533257715482223</v>
      </c>
      <c r="R11" s="29">
        <f t="shared" si="7"/>
        <v>1.9384259259260225E-2</v>
      </c>
      <c r="S11" s="29">
        <f t="shared" si="14"/>
        <v>9.692129629629424E-3</v>
      </c>
      <c r="T11" s="68">
        <f t="shared" si="8"/>
        <v>6.5616797900261057E-5</v>
      </c>
      <c r="U11" s="30"/>
      <c r="V11" s="84">
        <f t="shared" si="9"/>
        <v>2</v>
      </c>
      <c r="W11" s="32">
        <f t="shared" si="9"/>
        <v>13.6</v>
      </c>
      <c r="X11" s="32">
        <f t="shared" si="10"/>
        <v>2.8500000000000014</v>
      </c>
      <c r="Y11" s="32">
        <f t="shared" si="11"/>
        <v>4.9999999999998934E-2</v>
      </c>
      <c r="Z11" s="32">
        <f t="shared" si="4"/>
        <v>11.100000000000001</v>
      </c>
      <c r="AA11" s="33">
        <f t="shared" si="12"/>
        <v>-91.189215686274594</v>
      </c>
      <c r="AB11" s="34">
        <f t="shared" si="13"/>
        <v>-36.787037037037877</v>
      </c>
      <c r="AC11" s="42">
        <f t="shared" si="5"/>
        <v>0</v>
      </c>
      <c r="AD11" s="85">
        <f t="shared" si="5"/>
        <v>0</v>
      </c>
    </row>
    <row r="12" spans="1:30" x14ac:dyDescent="0.3">
      <c r="A12" s="46">
        <v>42356.469328703701</v>
      </c>
      <c r="B12" s="47">
        <v>2100</v>
      </c>
      <c r="C12" s="47">
        <v>35</v>
      </c>
      <c r="D12" s="48">
        <v>13.3</v>
      </c>
      <c r="E12" s="49">
        <v>29.25</v>
      </c>
      <c r="F12" s="50">
        <v>11.05</v>
      </c>
      <c r="G12" s="51">
        <v>11.2</v>
      </c>
      <c r="H12" s="52">
        <v>11.15</v>
      </c>
      <c r="I12" s="53">
        <v>17.399999999999999</v>
      </c>
      <c r="J12" s="54">
        <v>17.5</v>
      </c>
      <c r="L12" s="72">
        <v>35</v>
      </c>
      <c r="M12" s="28">
        <f t="shared" si="0"/>
        <v>29.076388888887852</v>
      </c>
      <c r="N12" s="29">
        <f t="shared" si="6"/>
        <v>10.467499999999404</v>
      </c>
      <c r="O12" s="28">
        <f t="shared" si="1"/>
        <v>26.168749999999072</v>
      </c>
      <c r="P12" s="28">
        <f t="shared" si="2"/>
        <v>1890</v>
      </c>
      <c r="Q12" s="29">
        <f t="shared" si="3"/>
        <v>0.18252398469444209</v>
      </c>
      <c r="R12" s="29">
        <f t="shared" si="7"/>
        <v>3.8768518518516308E-2</v>
      </c>
      <c r="S12" s="29">
        <f t="shared" si="14"/>
        <v>1.384589947089898E-2</v>
      </c>
      <c r="T12" s="68">
        <f t="shared" si="8"/>
        <v>8.7077673284566737E-5</v>
      </c>
      <c r="U12" s="30"/>
      <c r="V12" s="84">
        <f t="shared" si="9"/>
        <v>2.25</v>
      </c>
      <c r="W12" s="32">
        <f t="shared" si="9"/>
        <v>17.100000000000001</v>
      </c>
      <c r="X12" s="32">
        <f t="shared" si="10"/>
        <v>2.9499999999999993</v>
      </c>
      <c r="Y12" s="32">
        <f t="shared" si="11"/>
        <v>8.3333333333330373E-2</v>
      </c>
      <c r="Z12" s="32">
        <f t="shared" si="4"/>
        <v>11.133333333333333</v>
      </c>
      <c r="AA12" s="33">
        <f t="shared" si="12"/>
        <v>-91.688685636856675</v>
      </c>
      <c r="AB12" s="34">
        <f t="shared" si="13"/>
        <v>-8.2746913580269581</v>
      </c>
      <c r="AC12" s="42">
        <f t="shared" si="5"/>
        <v>0</v>
      </c>
      <c r="AD12" s="85">
        <f t="shared" si="5"/>
        <v>0</v>
      </c>
    </row>
    <row r="13" spans="1:30" x14ac:dyDescent="0.3">
      <c r="A13" s="46">
        <v>42356.472800925927</v>
      </c>
      <c r="B13" s="47">
        <v>2400</v>
      </c>
      <c r="C13" s="47">
        <v>40</v>
      </c>
      <c r="D13" s="48">
        <v>13.55</v>
      </c>
      <c r="E13" s="49">
        <v>31.45</v>
      </c>
      <c r="F13" s="50">
        <v>11.05</v>
      </c>
      <c r="G13" s="51">
        <v>11.2</v>
      </c>
      <c r="H13" s="52">
        <v>11.2</v>
      </c>
      <c r="I13" s="53">
        <v>17.399999999999999</v>
      </c>
      <c r="J13" s="54">
        <v>17.55</v>
      </c>
      <c r="L13" s="72">
        <v>40</v>
      </c>
      <c r="M13" s="28">
        <f t="shared" si="0"/>
        <v>34.891666666665913</v>
      </c>
      <c r="N13" s="29">
        <f t="shared" si="6"/>
        <v>5.2337500000002608</v>
      </c>
      <c r="O13" s="28">
        <f t="shared" si="1"/>
        <v>31.402499999999332</v>
      </c>
      <c r="P13" s="28">
        <f t="shared" si="2"/>
        <v>2160</v>
      </c>
      <c r="Q13" s="29">
        <f t="shared" si="3"/>
        <v>0.20483882921821403</v>
      </c>
      <c r="R13" s="29">
        <f t="shared" si="7"/>
        <v>1.9384259259260225E-2</v>
      </c>
      <c r="S13" s="29">
        <f t="shared" si="14"/>
        <v>1.4538194444444135E-2</v>
      </c>
      <c r="T13" s="68">
        <f t="shared" si="8"/>
        <v>9.31098696461805E-5</v>
      </c>
      <c r="U13" s="30"/>
      <c r="V13" s="84">
        <f t="shared" si="9"/>
        <v>2.5</v>
      </c>
      <c r="W13" s="32">
        <f t="shared" si="9"/>
        <v>19.3</v>
      </c>
      <c r="X13" s="32">
        <f t="shared" si="10"/>
        <v>2.9499999999999993</v>
      </c>
      <c r="Y13" s="32">
        <f t="shared" si="11"/>
        <v>9.9999999999997868E-2</v>
      </c>
      <c r="Z13" s="32">
        <f t="shared" si="4"/>
        <v>11.15</v>
      </c>
      <c r="AA13" s="33">
        <f t="shared" si="12"/>
        <v>-96.132034632034888</v>
      </c>
      <c r="AB13" s="34">
        <f t="shared" si="13"/>
        <v>9.0925925925909539</v>
      </c>
      <c r="AC13" s="42">
        <f t="shared" si="5"/>
        <v>0</v>
      </c>
      <c r="AD13" s="85">
        <f t="shared" si="5"/>
        <v>9.0925925925909539</v>
      </c>
    </row>
    <row r="14" spans="1:30" x14ac:dyDescent="0.3">
      <c r="A14" s="46">
        <v>42356.476273148153</v>
      </c>
      <c r="B14" s="47">
        <v>2700</v>
      </c>
      <c r="C14" s="47">
        <v>45</v>
      </c>
      <c r="D14" s="48">
        <v>13.7</v>
      </c>
      <c r="E14" s="49">
        <v>34.549999999999997</v>
      </c>
      <c r="F14" s="50">
        <v>11.05</v>
      </c>
      <c r="G14" s="51">
        <v>11.25</v>
      </c>
      <c r="H14" s="52">
        <v>11.25</v>
      </c>
      <c r="I14" s="53">
        <v>17.55</v>
      </c>
      <c r="J14" s="54">
        <v>17.649999999999999</v>
      </c>
      <c r="L14" s="72">
        <v>45</v>
      </c>
      <c r="M14" s="28">
        <f t="shared" si="0"/>
        <v>46.522222222220805</v>
      </c>
      <c r="N14" s="29">
        <f t="shared" si="6"/>
        <v>10.467499999999404</v>
      </c>
      <c r="O14" s="28">
        <f t="shared" si="1"/>
        <v>41.86999999999874</v>
      </c>
      <c r="P14" s="28">
        <f t="shared" si="2"/>
        <v>2430</v>
      </c>
      <c r="Q14" s="29">
        <f t="shared" si="3"/>
        <v>0.23859718375417663</v>
      </c>
      <c r="R14" s="29">
        <f t="shared" si="7"/>
        <v>3.8768518518516308E-2</v>
      </c>
      <c r="S14" s="29">
        <f t="shared" si="14"/>
        <v>1.7230452674896601E-2</v>
      </c>
      <c r="T14" s="68">
        <f t="shared" si="8"/>
        <v>1.0658140154542711E-4</v>
      </c>
      <c r="U14" s="30"/>
      <c r="V14" s="84">
        <f t="shared" si="9"/>
        <v>2.6499999999999986</v>
      </c>
      <c r="W14" s="32">
        <f t="shared" si="9"/>
        <v>22.4</v>
      </c>
      <c r="X14" s="32">
        <f t="shared" si="10"/>
        <v>3.1000000000000014</v>
      </c>
      <c r="Y14" s="32">
        <f t="shared" si="11"/>
        <v>0.13333333333332931</v>
      </c>
      <c r="Z14" s="32">
        <f t="shared" si="4"/>
        <v>11.183333333333332</v>
      </c>
      <c r="AA14" s="33">
        <f t="shared" si="12"/>
        <v>-93.111111111111441</v>
      </c>
      <c r="AB14" s="34">
        <f t="shared" si="13"/>
        <v>34.938271604935096</v>
      </c>
      <c r="AC14" s="42">
        <f t="shared" si="5"/>
        <v>0</v>
      </c>
      <c r="AD14" s="85">
        <f t="shared" si="5"/>
        <v>34.938271604935096</v>
      </c>
    </row>
    <row r="15" spans="1:30" x14ac:dyDescent="0.3">
      <c r="A15" s="46">
        <v>42356.479745370372</v>
      </c>
      <c r="B15" s="47">
        <v>3000</v>
      </c>
      <c r="C15" s="47">
        <v>50</v>
      </c>
      <c r="D15" s="48">
        <v>14</v>
      </c>
      <c r="E15" s="49">
        <v>36.299999999999997</v>
      </c>
      <c r="F15" s="50">
        <v>11.1</v>
      </c>
      <c r="G15" s="51">
        <v>11.3</v>
      </c>
      <c r="H15" s="52">
        <v>11.35</v>
      </c>
      <c r="I15" s="53">
        <v>17.5</v>
      </c>
      <c r="J15" s="54">
        <v>17.600000000000001</v>
      </c>
      <c r="L15" s="72">
        <v>50</v>
      </c>
      <c r="M15" s="28">
        <f t="shared" si="0"/>
        <v>69.783333333332465</v>
      </c>
      <c r="N15" s="29">
        <f t="shared" si="6"/>
        <v>20.935000000000485</v>
      </c>
      <c r="O15" s="28">
        <f t="shared" si="1"/>
        <v>62.804999999999225</v>
      </c>
      <c r="P15" s="28">
        <f t="shared" si="2"/>
        <v>2700</v>
      </c>
      <c r="Q15" s="29">
        <f t="shared" si="3"/>
        <v>0.25519027327185317</v>
      </c>
      <c r="R15" s="29">
        <f t="shared" si="7"/>
        <v>7.7537037037038833E-2</v>
      </c>
      <c r="S15" s="29">
        <f t="shared" si="14"/>
        <v>2.3261111111110823E-2</v>
      </c>
      <c r="T15" s="68">
        <f t="shared" si="8"/>
        <v>1.4947683109117901E-4</v>
      </c>
      <c r="U15" s="30"/>
      <c r="V15" s="84">
        <f t="shared" si="9"/>
        <v>2.9499999999999993</v>
      </c>
      <c r="W15" s="32">
        <f t="shared" si="9"/>
        <v>24.15</v>
      </c>
      <c r="X15" s="32">
        <f t="shared" si="10"/>
        <v>3.0500000000000007</v>
      </c>
      <c r="Y15" s="32">
        <f t="shared" si="11"/>
        <v>0.19999999999999751</v>
      </c>
      <c r="Z15" s="32">
        <f t="shared" si="4"/>
        <v>11.25</v>
      </c>
      <c r="AA15" s="33">
        <f t="shared" si="12"/>
        <v>-95.776190476190735</v>
      </c>
      <c r="AB15" s="34">
        <f t="shared" si="13"/>
        <v>92.851851851849915</v>
      </c>
      <c r="AC15" s="42">
        <f t="shared" si="5"/>
        <v>0</v>
      </c>
      <c r="AD15" s="85">
        <f t="shared" si="5"/>
        <v>92.851851851849915</v>
      </c>
    </row>
    <row r="16" spans="1:30" x14ac:dyDescent="0.3">
      <c r="A16" s="46">
        <v>42356.483217592591</v>
      </c>
      <c r="B16" s="47">
        <v>3300</v>
      </c>
      <c r="C16" s="47">
        <v>55</v>
      </c>
      <c r="D16" s="48">
        <v>14</v>
      </c>
      <c r="E16" s="49">
        <v>38.1</v>
      </c>
      <c r="F16" s="50">
        <v>11.1</v>
      </c>
      <c r="G16" s="51">
        <v>11.35</v>
      </c>
      <c r="H16" s="52">
        <v>11.45</v>
      </c>
      <c r="I16" s="53">
        <v>17.45</v>
      </c>
      <c r="J16" s="54">
        <v>17.5</v>
      </c>
      <c r="L16" s="72">
        <v>55</v>
      </c>
      <c r="M16" s="28">
        <f t="shared" si="0"/>
        <v>87.229166666665392</v>
      </c>
      <c r="N16" s="29">
        <f t="shared" si="6"/>
        <v>15.701249999999666</v>
      </c>
      <c r="O16" s="28">
        <f t="shared" si="1"/>
        <v>78.506249999998886</v>
      </c>
      <c r="P16" s="28">
        <f t="shared" si="2"/>
        <v>2970</v>
      </c>
      <c r="Q16" s="29">
        <f t="shared" si="3"/>
        <v>0.27578859129379657</v>
      </c>
      <c r="R16" s="29">
        <f t="shared" si="7"/>
        <v>5.815277777777654E-2</v>
      </c>
      <c r="S16" s="29">
        <f t="shared" si="14"/>
        <v>2.6433080808080434E-2</v>
      </c>
      <c r="T16" s="68">
        <f t="shared" si="8"/>
        <v>1.7289073305670565E-4</v>
      </c>
      <c r="U16" s="30"/>
      <c r="V16" s="84">
        <f t="shared" si="9"/>
        <v>2.9499999999999993</v>
      </c>
      <c r="W16" s="32">
        <f t="shared" si="9"/>
        <v>25.950000000000003</v>
      </c>
      <c r="X16" s="32">
        <f t="shared" si="10"/>
        <v>3</v>
      </c>
      <c r="Y16" s="32">
        <f t="shared" si="11"/>
        <v>0.24999999999999645</v>
      </c>
      <c r="Z16" s="32">
        <f t="shared" si="4"/>
        <v>11.299999999999999</v>
      </c>
      <c r="AA16" s="33">
        <f t="shared" si="12"/>
        <v>-92.107487922705701</v>
      </c>
      <c r="AB16" s="34">
        <f t="shared" si="13"/>
        <v>132.50925925925642</v>
      </c>
      <c r="AC16" s="42">
        <f t="shared" si="5"/>
        <v>0</v>
      </c>
      <c r="AD16" s="85">
        <f t="shared" si="5"/>
        <v>132.50925925925642</v>
      </c>
    </row>
    <row r="17" spans="1:30" x14ac:dyDescent="0.3">
      <c r="A17" s="46">
        <v>42356.486689814818</v>
      </c>
      <c r="B17" s="47">
        <v>3600</v>
      </c>
      <c r="C17" s="47">
        <v>60</v>
      </c>
      <c r="D17" s="48">
        <v>14</v>
      </c>
      <c r="E17" s="49">
        <v>38.35</v>
      </c>
      <c r="F17" s="50">
        <v>11.15</v>
      </c>
      <c r="G17" s="51">
        <v>11.5</v>
      </c>
      <c r="H17" s="52">
        <v>11.6</v>
      </c>
      <c r="I17" s="53">
        <v>17.649999999999999</v>
      </c>
      <c r="J17" s="54">
        <v>17.75</v>
      </c>
      <c r="L17" s="72">
        <v>60</v>
      </c>
      <c r="M17" s="28">
        <f t="shared" si="0"/>
        <v>127.93611111110999</v>
      </c>
      <c r="N17" s="29">
        <f t="shared" si="6"/>
        <v>36.636250000000153</v>
      </c>
      <c r="O17" s="28">
        <f t="shared" si="1"/>
        <v>115.14249999999905</v>
      </c>
      <c r="P17" s="28">
        <f t="shared" si="2"/>
        <v>3240</v>
      </c>
      <c r="Q17" s="29">
        <f t="shared" si="3"/>
        <v>0.27864946879684427</v>
      </c>
      <c r="R17" s="29">
        <f t="shared" si="7"/>
        <v>0.13568981481481537</v>
      </c>
      <c r="S17" s="29">
        <f t="shared" si="14"/>
        <v>3.5537808641975012E-2</v>
      </c>
      <c r="T17" s="68">
        <f t="shared" si="8"/>
        <v>2.5096965548710711E-4</v>
      </c>
      <c r="U17" s="30"/>
      <c r="V17" s="84">
        <f t="shared" si="9"/>
        <v>2.9499999999999993</v>
      </c>
      <c r="W17" s="32">
        <f t="shared" si="9"/>
        <v>26.200000000000003</v>
      </c>
      <c r="X17" s="32">
        <f t="shared" si="10"/>
        <v>3.1999999999999993</v>
      </c>
      <c r="Y17" s="32">
        <f t="shared" si="11"/>
        <v>0.36666666666666359</v>
      </c>
      <c r="Z17" s="32">
        <f t="shared" si="4"/>
        <v>11.416666666666666</v>
      </c>
      <c r="AA17" s="33">
        <f t="shared" si="12"/>
        <v>-75.907914764079479</v>
      </c>
      <c r="AB17" s="34">
        <f t="shared" si="13"/>
        <v>219.41358024691112</v>
      </c>
      <c r="AC17" s="42">
        <f>IF(AA17&gt;0,AA17,0)</f>
        <v>0</v>
      </c>
      <c r="AD17" s="85">
        <f t="shared" si="5"/>
        <v>219.41358024691112</v>
      </c>
    </row>
    <row r="18" spans="1:30" x14ac:dyDescent="0.3">
      <c r="A18" s="46">
        <v>42356.490162037036</v>
      </c>
      <c r="B18" s="47">
        <v>3900</v>
      </c>
      <c r="C18" s="47">
        <v>65</v>
      </c>
      <c r="D18" s="48">
        <v>14</v>
      </c>
      <c r="E18" s="49">
        <v>38.6</v>
      </c>
      <c r="F18" s="50">
        <v>11.2</v>
      </c>
      <c r="G18" s="51">
        <v>11.6</v>
      </c>
      <c r="H18" s="52">
        <v>11.75</v>
      </c>
      <c r="I18" s="53">
        <v>18.05</v>
      </c>
      <c r="J18" s="54">
        <v>18.149999999999999</v>
      </c>
      <c r="L18" s="72">
        <v>65</v>
      </c>
      <c r="M18" s="28">
        <f t="shared" si="0"/>
        <v>162.82777777777656</v>
      </c>
      <c r="N18" s="29">
        <f t="shared" si="6"/>
        <v>31.402499999999893</v>
      </c>
      <c r="O18" s="28">
        <f t="shared" si="1"/>
        <v>146.54499999999894</v>
      </c>
      <c r="P18" s="28">
        <f t="shared" si="2"/>
        <v>3510</v>
      </c>
      <c r="Q18" s="29">
        <f t="shared" si="3"/>
        <v>0.28151034629989191</v>
      </c>
      <c r="R18" s="29">
        <f t="shared" si="7"/>
        <v>0.11630555555555516</v>
      </c>
      <c r="S18" s="29">
        <f t="shared" si="14"/>
        <v>4.1750712250711947E-2</v>
      </c>
      <c r="T18" s="68">
        <f t="shared" si="8"/>
        <v>3.1616982836494791E-4</v>
      </c>
      <c r="U18" s="30"/>
      <c r="V18" s="84">
        <f t="shared" si="9"/>
        <v>2.9499999999999993</v>
      </c>
      <c r="W18" s="32">
        <f t="shared" si="9"/>
        <v>26.450000000000003</v>
      </c>
      <c r="X18" s="32">
        <f t="shared" si="10"/>
        <v>3.6000000000000014</v>
      </c>
      <c r="Y18" s="32">
        <f t="shared" si="11"/>
        <v>0.46666666666666323</v>
      </c>
      <c r="Z18" s="32">
        <f t="shared" si="4"/>
        <v>11.516666666666666</v>
      </c>
      <c r="AA18" s="33">
        <f t="shared" si="12"/>
        <v>-59.795610425240348</v>
      </c>
      <c r="AB18" s="34">
        <f t="shared" si="13"/>
        <v>289.83950617283676</v>
      </c>
      <c r="AC18" s="42">
        <f t="shared" ref="AC18:AD29" si="15">IF(AA18&gt;0,AA18,0)</f>
        <v>0</v>
      </c>
      <c r="AD18" s="85">
        <f t="shared" si="5"/>
        <v>289.83950617283676</v>
      </c>
    </row>
    <row r="19" spans="1:30" x14ac:dyDescent="0.3">
      <c r="A19" s="46">
        <v>42356.493634259263</v>
      </c>
      <c r="B19" s="47">
        <v>4200</v>
      </c>
      <c r="C19" s="47">
        <v>70</v>
      </c>
      <c r="D19" s="48">
        <v>14.05</v>
      </c>
      <c r="E19" s="49">
        <v>38.299999999999997</v>
      </c>
      <c r="F19" s="50">
        <v>11.2</v>
      </c>
      <c r="G19" s="51">
        <v>11.7</v>
      </c>
      <c r="H19" s="52">
        <v>12.15</v>
      </c>
      <c r="I19" s="53">
        <v>18.149999999999999</v>
      </c>
      <c r="J19" s="54">
        <v>18.2</v>
      </c>
      <c r="L19" s="72">
        <v>70</v>
      </c>
      <c r="M19" s="28">
        <f t="shared" si="0"/>
        <v>220.9805555555541</v>
      </c>
      <c r="N19" s="29">
        <f t="shared" si="6"/>
        <v>52.337499999999814</v>
      </c>
      <c r="O19" s="28">
        <f t="shared" si="1"/>
        <v>198.88249999999874</v>
      </c>
      <c r="P19" s="28">
        <f t="shared" si="2"/>
        <v>3780</v>
      </c>
      <c r="Q19" s="29">
        <f t="shared" si="3"/>
        <v>0.27750511779562509</v>
      </c>
      <c r="R19" s="29">
        <f t="shared" si="7"/>
        <v>0.1938425925925919</v>
      </c>
      <c r="S19" s="29">
        <f t="shared" si="14"/>
        <v>5.2614417989417656E-2</v>
      </c>
      <c r="T19" s="68">
        <f t="shared" si="8"/>
        <v>4.3528064146620575E-4</v>
      </c>
      <c r="U19" s="30"/>
      <c r="V19" s="84">
        <f t="shared" si="9"/>
        <v>3</v>
      </c>
      <c r="W19" s="32">
        <f t="shared" si="9"/>
        <v>26.15</v>
      </c>
      <c r="X19" s="32">
        <f t="shared" si="10"/>
        <v>3.6999999999999993</v>
      </c>
      <c r="Y19" s="32">
        <f t="shared" si="11"/>
        <v>0.63333333333332931</v>
      </c>
      <c r="Z19" s="32">
        <f t="shared" si="4"/>
        <v>11.683333333333332</v>
      </c>
      <c r="AA19" s="33">
        <f t="shared" si="12"/>
        <v>-44.882791327913658</v>
      </c>
      <c r="AB19" s="34">
        <f t="shared" si="13"/>
        <v>418.1790123456758</v>
      </c>
      <c r="AC19" s="42">
        <f t="shared" si="15"/>
        <v>0</v>
      </c>
      <c r="AD19" s="85">
        <f t="shared" si="5"/>
        <v>418.1790123456758</v>
      </c>
    </row>
    <row r="20" spans="1:30" x14ac:dyDescent="0.3">
      <c r="A20" s="46">
        <v>42356.497106481482</v>
      </c>
      <c r="B20" s="47">
        <v>4500</v>
      </c>
      <c r="C20" s="47">
        <v>75</v>
      </c>
      <c r="D20" s="48">
        <v>14.05</v>
      </c>
      <c r="E20" s="49">
        <v>39.1</v>
      </c>
      <c r="F20" s="50">
        <v>11.25</v>
      </c>
      <c r="G20" s="51">
        <v>12.05</v>
      </c>
      <c r="H20" s="52">
        <v>12.35</v>
      </c>
      <c r="I20" s="53">
        <v>18.2</v>
      </c>
      <c r="J20" s="54">
        <v>18.25</v>
      </c>
      <c r="L20" s="72">
        <v>75</v>
      </c>
      <c r="M20" s="28">
        <f t="shared" si="0"/>
        <v>290.76388888888772</v>
      </c>
      <c r="N20" s="29">
        <f t="shared" si="6"/>
        <v>62.805000000000334</v>
      </c>
      <c r="O20" s="28">
        <f t="shared" si="1"/>
        <v>261.68749999999909</v>
      </c>
      <c r="P20" s="28">
        <f t="shared" si="2"/>
        <v>4050</v>
      </c>
      <c r="Q20" s="29">
        <f t="shared" si="3"/>
        <v>0.28665992580537775</v>
      </c>
      <c r="R20" s="29">
        <f t="shared" si="7"/>
        <v>0.23261111111111235</v>
      </c>
      <c r="S20" s="29">
        <f t="shared" si="14"/>
        <v>6.4614197530863976E-2</v>
      </c>
      <c r="T20" s="68">
        <f t="shared" si="8"/>
        <v>5.5444666223109125E-4</v>
      </c>
      <c r="U20" s="30"/>
      <c r="V20" s="84">
        <f t="shared" si="9"/>
        <v>3</v>
      </c>
      <c r="W20" s="32">
        <f t="shared" si="9"/>
        <v>26.950000000000003</v>
      </c>
      <c r="X20" s="32">
        <f t="shared" si="10"/>
        <v>3.75</v>
      </c>
      <c r="Y20" s="32">
        <f t="shared" si="11"/>
        <v>0.83333333333333037</v>
      </c>
      <c r="Z20" s="32">
        <f t="shared" si="4"/>
        <v>11.883333333333333</v>
      </c>
      <c r="AA20" s="33">
        <f t="shared" si="12"/>
        <v>-27.526773761713812</v>
      </c>
      <c r="AB20" s="34">
        <f t="shared" si="13"/>
        <v>572.36419753086159</v>
      </c>
      <c r="AC20" s="42">
        <f t="shared" si="15"/>
        <v>0</v>
      </c>
      <c r="AD20" s="85">
        <f t="shared" si="5"/>
        <v>572.36419753086159</v>
      </c>
    </row>
    <row r="21" spans="1:30" x14ac:dyDescent="0.3">
      <c r="A21" s="46">
        <v>42356.500578703701</v>
      </c>
      <c r="B21" s="47">
        <v>4800</v>
      </c>
      <c r="C21" s="47">
        <v>80</v>
      </c>
      <c r="D21" s="48">
        <v>14.05</v>
      </c>
      <c r="E21" s="49">
        <v>39.299999999999997</v>
      </c>
      <c r="F21" s="50">
        <v>11.3</v>
      </c>
      <c r="G21" s="51">
        <v>12.2</v>
      </c>
      <c r="H21" s="52">
        <v>12.55</v>
      </c>
      <c r="I21" s="53">
        <v>18.25</v>
      </c>
      <c r="J21" s="54">
        <v>18.350000000000001</v>
      </c>
      <c r="L21" s="72">
        <v>80</v>
      </c>
      <c r="M21" s="28">
        <f t="shared" si="0"/>
        <v>337.28611111110985</v>
      </c>
      <c r="N21" s="29">
        <f t="shared" si="6"/>
        <v>41.869999999999848</v>
      </c>
      <c r="O21" s="28">
        <f t="shared" si="1"/>
        <v>303.55749999999892</v>
      </c>
      <c r="P21" s="28">
        <f t="shared" si="2"/>
        <v>4320</v>
      </c>
      <c r="Q21" s="29">
        <f t="shared" si="3"/>
        <v>0.28894862780781583</v>
      </c>
      <c r="R21" s="29">
        <f t="shared" si="7"/>
        <v>0.1550740740740735</v>
      </c>
      <c r="S21" s="29">
        <f t="shared" si="14"/>
        <v>7.0267939814814565E-2</v>
      </c>
      <c r="T21" s="68">
        <f t="shared" si="8"/>
        <v>6.3806380638063579E-4</v>
      </c>
      <c r="U21" s="30"/>
      <c r="V21" s="84">
        <f t="shared" si="9"/>
        <v>3</v>
      </c>
      <c r="W21" s="32">
        <f t="shared" si="9"/>
        <v>27.15</v>
      </c>
      <c r="X21" s="32">
        <f t="shared" si="10"/>
        <v>3.8000000000000007</v>
      </c>
      <c r="Y21" s="32">
        <f t="shared" si="11"/>
        <v>0.96666666666666323</v>
      </c>
      <c r="Z21" s="32">
        <f t="shared" si="4"/>
        <v>12.016666666666666</v>
      </c>
      <c r="AA21" s="33">
        <f t="shared" si="12"/>
        <v>-16.122354497354802</v>
      </c>
      <c r="AB21" s="34">
        <f t="shared" si="13"/>
        <v>674.85802469135524</v>
      </c>
      <c r="AC21" s="42">
        <f t="shared" si="15"/>
        <v>0</v>
      </c>
      <c r="AD21" s="85">
        <f t="shared" si="15"/>
        <v>674.85802469135524</v>
      </c>
    </row>
    <row r="22" spans="1:30" x14ac:dyDescent="0.3">
      <c r="A22" s="46">
        <v>42356.504050925927</v>
      </c>
      <c r="B22" s="47">
        <v>5100</v>
      </c>
      <c r="C22" s="47">
        <v>85</v>
      </c>
      <c r="D22" s="48">
        <v>14.05</v>
      </c>
      <c r="E22" s="49">
        <v>39.700000000000003</v>
      </c>
      <c r="F22" s="50">
        <v>11.3</v>
      </c>
      <c r="G22" s="51">
        <v>12.35</v>
      </c>
      <c r="H22" s="52">
        <v>13</v>
      </c>
      <c r="I22" s="53">
        <v>18.399999999999999</v>
      </c>
      <c r="J22" s="54">
        <v>18.45</v>
      </c>
      <c r="L22" s="72">
        <v>85</v>
      </c>
      <c r="M22" s="28">
        <f t="shared" si="0"/>
        <v>407.0694444444436</v>
      </c>
      <c r="N22" s="29">
        <f t="shared" si="6"/>
        <v>62.805000000000334</v>
      </c>
      <c r="O22" s="28">
        <f t="shared" si="1"/>
        <v>366.36249999999933</v>
      </c>
      <c r="P22" s="28">
        <f t="shared" si="2"/>
        <v>4590</v>
      </c>
      <c r="Q22" s="29">
        <f t="shared" si="3"/>
        <v>0.29352603181269216</v>
      </c>
      <c r="R22" s="29">
        <f t="shared" si="7"/>
        <v>0.23261111111111235</v>
      </c>
      <c r="S22" s="29">
        <f t="shared" si="14"/>
        <v>7.9817538126361512E-2</v>
      </c>
      <c r="T22" s="68">
        <f t="shared" si="8"/>
        <v>7.5806800952999624E-4</v>
      </c>
      <c r="U22" s="30"/>
      <c r="V22" s="84">
        <f t="shared" ref="V22:W29" si="16">V21+(D22-D21)</f>
        <v>3</v>
      </c>
      <c r="W22" s="32">
        <f t="shared" si="16"/>
        <v>27.550000000000004</v>
      </c>
      <c r="X22" s="32">
        <f t="shared" si="10"/>
        <v>3.9499999999999993</v>
      </c>
      <c r="Y22" s="32">
        <f t="shared" si="11"/>
        <v>1.1666666666666643</v>
      </c>
      <c r="Z22" s="32">
        <f t="shared" si="4"/>
        <v>12.216666666666667</v>
      </c>
      <c r="AA22" s="33">
        <f t="shared" si="12"/>
        <v>0.47573435504450701</v>
      </c>
      <c r="AB22" s="34">
        <f t="shared" si="13"/>
        <v>827.26543209876354</v>
      </c>
      <c r="AC22" s="42">
        <f t="shared" si="15"/>
        <v>0.47573435504450701</v>
      </c>
      <c r="AD22" s="85">
        <f t="shared" si="15"/>
        <v>827.26543209876354</v>
      </c>
    </row>
    <row r="23" spans="1:30" x14ac:dyDescent="0.3">
      <c r="A23" s="46">
        <v>42356.507523148153</v>
      </c>
      <c r="B23" s="47">
        <v>5400</v>
      </c>
      <c r="C23" s="47">
        <v>90</v>
      </c>
      <c r="D23" s="48">
        <v>14.1</v>
      </c>
      <c r="E23" s="49">
        <v>39.450000000000003</v>
      </c>
      <c r="F23" s="50">
        <v>11.35</v>
      </c>
      <c r="G23" s="51">
        <v>12.5</v>
      </c>
      <c r="H23" s="52">
        <v>13.2</v>
      </c>
      <c r="I23" s="53">
        <v>18.600000000000001</v>
      </c>
      <c r="J23" s="54">
        <v>18.649999999999999</v>
      </c>
      <c r="L23" s="72">
        <v>90</v>
      </c>
      <c r="M23" s="28">
        <f t="shared" si="0"/>
        <v>453.59166666666567</v>
      </c>
      <c r="N23" s="29">
        <f t="shared" si="6"/>
        <v>41.869999999999848</v>
      </c>
      <c r="O23" s="28">
        <f t="shared" si="1"/>
        <v>408.23249999999916</v>
      </c>
      <c r="P23" s="28">
        <f t="shared" si="2"/>
        <v>4860</v>
      </c>
      <c r="Q23" s="29">
        <f t="shared" si="3"/>
        <v>0.29009297880903495</v>
      </c>
      <c r="R23" s="29">
        <f t="shared" si="7"/>
        <v>0.1550740740740735</v>
      </c>
      <c r="S23" s="29">
        <f t="shared" si="14"/>
        <v>8.3998456790123285E-2</v>
      </c>
      <c r="T23" s="68">
        <f t="shared" si="8"/>
        <v>8.5470085470085275E-4</v>
      </c>
      <c r="U23" s="30"/>
      <c r="V23" s="84">
        <f t="shared" si="16"/>
        <v>3.0499999999999989</v>
      </c>
      <c r="W23" s="32">
        <f t="shared" si="16"/>
        <v>27.300000000000004</v>
      </c>
      <c r="X23" s="32">
        <f t="shared" si="10"/>
        <v>4.1500000000000021</v>
      </c>
      <c r="Y23" s="32">
        <f t="shared" si="11"/>
        <v>1.2999999999999972</v>
      </c>
      <c r="Z23" s="32">
        <f t="shared" si="4"/>
        <v>12.35</v>
      </c>
      <c r="AA23" s="33">
        <f t="shared" si="12"/>
        <v>10.798148148147924</v>
      </c>
      <c r="AB23" s="34">
        <f t="shared" si="13"/>
        <v>927.98148148147925</v>
      </c>
      <c r="AC23" s="42">
        <f t="shared" si="15"/>
        <v>10.798148148147924</v>
      </c>
      <c r="AD23" s="85">
        <f t="shared" si="15"/>
        <v>927.98148148147925</v>
      </c>
    </row>
    <row r="24" spans="1:30" ht="15.75" customHeight="1" x14ac:dyDescent="0.3">
      <c r="A24" s="46">
        <v>42356.510995370372</v>
      </c>
      <c r="B24" s="47">
        <v>5700</v>
      </c>
      <c r="C24" s="47">
        <v>95</v>
      </c>
      <c r="D24" s="48">
        <v>14.15</v>
      </c>
      <c r="E24" s="49">
        <v>39.299999999999997</v>
      </c>
      <c r="F24" s="50">
        <v>11.4</v>
      </c>
      <c r="G24" s="51">
        <v>12.65</v>
      </c>
      <c r="H24" s="52">
        <v>13.4</v>
      </c>
      <c r="I24" s="53">
        <v>18.7</v>
      </c>
      <c r="J24" s="54">
        <v>18.75</v>
      </c>
      <c r="L24" s="73">
        <v>95</v>
      </c>
      <c r="M24" s="28">
        <f t="shared" si="0"/>
        <v>500.1138888888882</v>
      </c>
      <c r="N24" s="29">
        <f t="shared" si="6"/>
        <v>41.87000000000041</v>
      </c>
      <c r="O24" s="28">
        <f t="shared" si="1"/>
        <v>450.10249999999957</v>
      </c>
      <c r="P24" s="28">
        <f t="shared" si="2"/>
        <v>5130</v>
      </c>
      <c r="Q24" s="29">
        <f t="shared" si="3"/>
        <v>0.28780427680659676</v>
      </c>
      <c r="R24" s="29">
        <f t="shared" si="7"/>
        <v>0.15507407407407559</v>
      </c>
      <c r="S24" s="29">
        <f t="shared" si="14"/>
        <v>8.7739278752436561E-2</v>
      </c>
      <c r="T24" s="68">
        <f t="shared" si="8"/>
        <v>9.4985641705323505E-4</v>
      </c>
      <c r="U24" s="30"/>
      <c r="V24" s="84">
        <f t="shared" si="16"/>
        <v>3.0999999999999996</v>
      </c>
      <c r="W24" s="32">
        <f t="shared" si="16"/>
        <v>27.15</v>
      </c>
      <c r="X24" s="32">
        <f t="shared" si="10"/>
        <v>4.25</v>
      </c>
      <c r="Y24" s="32">
        <f t="shared" si="11"/>
        <v>1.4333333333333318</v>
      </c>
      <c r="Z24" s="32">
        <f t="shared" si="4"/>
        <v>12.483333333333334</v>
      </c>
      <c r="AA24" s="33">
        <f t="shared" si="12"/>
        <v>20.904151404151257</v>
      </c>
      <c r="AB24" s="34">
        <f t="shared" si="13"/>
        <v>1030.4753086419737</v>
      </c>
      <c r="AC24" s="42">
        <f t="shared" si="15"/>
        <v>20.904151404151257</v>
      </c>
      <c r="AD24" s="85">
        <f t="shared" si="15"/>
        <v>1030.4753086419737</v>
      </c>
    </row>
    <row r="25" spans="1:30" x14ac:dyDescent="0.3">
      <c r="A25" s="46">
        <v>42356.514467592591</v>
      </c>
      <c r="B25" s="47">
        <v>6000</v>
      </c>
      <c r="C25" s="47">
        <v>100</v>
      </c>
      <c r="D25" s="48">
        <v>14.1</v>
      </c>
      <c r="E25" s="49">
        <v>40.15</v>
      </c>
      <c r="F25" s="50">
        <v>11.45</v>
      </c>
      <c r="G25" s="51">
        <v>13</v>
      </c>
      <c r="H25" s="52">
        <v>13.65</v>
      </c>
      <c r="I25" s="53">
        <v>18.75</v>
      </c>
      <c r="J25" s="54">
        <v>18.75</v>
      </c>
      <c r="L25" s="73">
        <v>100</v>
      </c>
      <c r="M25" s="28">
        <f t="shared" si="0"/>
        <v>575.7124999999993</v>
      </c>
      <c r="N25" s="29">
        <f t="shared" si="6"/>
        <v>68.038750000000036</v>
      </c>
      <c r="O25" s="28">
        <f t="shared" si="1"/>
        <v>518.14124999999956</v>
      </c>
      <c r="P25" s="28">
        <f t="shared" si="2"/>
        <v>5400</v>
      </c>
      <c r="Q25" s="29">
        <f t="shared" si="3"/>
        <v>0.29810343581756837</v>
      </c>
      <c r="R25" s="29">
        <f t="shared" si="7"/>
        <v>0.25199537037037045</v>
      </c>
      <c r="S25" s="29">
        <f t="shared" si="14"/>
        <v>9.5952083333333257E-2</v>
      </c>
      <c r="T25" s="68">
        <f t="shared" si="8"/>
        <v>1.055662188099807E-3</v>
      </c>
      <c r="U25" s="36"/>
      <c r="V25" s="84">
        <f t="shared" si="16"/>
        <v>3.0499999999999989</v>
      </c>
      <c r="W25" s="32">
        <f t="shared" si="16"/>
        <v>28</v>
      </c>
      <c r="X25" s="32">
        <f t="shared" si="10"/>
        <v>4.3000000000000007</v>
      </c>
      <c r="Y25" s="32">
        <f t="shared" si="11"/>
        <v>1.6499999999999986</v>
      </c>
      <c r="Z25" s="32">
        <f t="shared" si="4"/>
        <v>12.700000000000001</v>
      </c>
      <c r="AA25" s="33">
        <f t="shared" si="12"/>
        <v>36.712365591397692</v>
      </c>
      <c r="AB25" s="34">
        <f t="shared" si="13"/>
        <v>1196.6944444444428</v>
      </c>
      <c r="AC25" s="42">
        <f t="shared" si="15"/>
        <v>36.712365591397692</v>
      </c>
      <c r="AD25" s="85">
        <f t="shared" si="15"/>
        <v>1196.6944444444428</v>
      </c>
    </row>
    <row r="26" spans="1:30" x14ac:dyDescent="0.3">
      <c r="A26" s="46">
        <v>42356.517939814818</v>
      </c>
      <c r="B26" s="47">
        <v>6300</v>
      </c>
      <c r="C26" s="47">
        <v>105</v>
      </c>
      <c r="D26" s="48">
        <v>14.2</v>
      </c>
      <c r="E26" s="49">
        <v>40.049999999999997</v>
      </c>
      <c r="F26" s="50">
        <v>11.5</v>
      </c>
      <c r="G26" s="51">
        <v>13.15</v>
      </c>
      <c r="H26" s="52">
        <v>14</v>
      </c>
      <c r="I26" s="53">
        <v>19.05</v>
      </c>
      <c r="J26" s="54">
        <v>19.100000000000001</v>
      </c>
      <c r="L26" s="73">
        <v>105</v>
      </c>
      <c r="M26" s="28">
        <f t="shared" si="0"/>
        <v>639.68055555555429</v>
      </c>
      <c r="N26" s="29">
        <f t="shared" si="6"/>
        <v>57.571249999999523</v>
      </c>
      <c r="O26" s="28">
        <f t="shared" si="1"/>
        <v>575.71249999999907</v>
      </c>
      <c r="P26" s="28">
        <f t="shared" si="2"/>
        <v>5670</v>
      </c>
      <c r="Q26" s="29">
        <f t="shared" si="3"/>
        <v>0.29581473381513029</v>
      </c>
      <c r="R26" s="29">
        <f t="shared" si="7"/>
        <v>0.21322685185185009</v>
      </c>
      <c r="S26" s="29">
        <f t="shared" si="14"/>
        <v>0.1015365961199293</v>
      </c>
      <c r="T26" s="68">
        <f t="shared" si="8"/>
        <v>1.1820330969267118E-3</v>
      </c>
      <c r="U26" s="36"/>
      <c r="V26" s="84">
        <f t="shared" si="16"/>
        <v>3.1499999999999986</v>
      </c>
      <c r="W26" s="32">
        <f t="shared" si="16"/>
        <v>27.9</v>
      </c>
      <c r="X26" s="32">
        <f t="shared" si="10"/>
        <v>4.6000000000000014</v>
      </c>
      <c r="Y26" s="32">
        <f t="shared" si="11"/>
        <v>1.8333333333333304</v>
      </c>
      <c r="Z26" s="32">
        <f t="shared" si="4"/>
        <v>12.883333333333333</v>
      </c>
      <c r="AA26" s="33">
        <f t="shared" si="12"/>
        <v>48.387743413516333</v>
      </c>
      <c r="AB26" s="34">
        <f t="shared" si="13"/>
        <v>1335.2901234567873</v>
      </c>
      <c r="AC26" s="42">
        <f t="shared" si="15"/>
        <v>48.387743413516333</v>
      </c>
      <c r="AD26" s="85">
        <f t="shared" si="15"/>
        <v>1335.2901234567873</v>
      </c>
    </row>
    <row r="27" spans="1:30" x14ac:dyDescent="0.3">
      <c r="A27" s="46">
        <v>42356.521412037036</v>
      </c>
      <c r="B27" s="47">
        <v>6600</v>
      </c>
      <c r="C27" s="47">
        <v>110</v>
      </c>
      <c r="D27" s="48">
        <v>14.2</v>
      </c>
      <c r="E27" s="49">
        <v>40.6</v>
      </c>
      <c r="F27" s="50">
        <v>11.55</v>
      </c>
      <c r="G27" s="51">
        <v>13.35</v>
      </c>
      <c r="H27" s="52">
        <v>14.2</v>
      </c>
      <c r="I27" s="53">
        <v>19.05</v>
      </c>
      <c r="J27" s="54">
        <v>19.100000000000001</v>
      </c>
      <c r="L27" s="73">
        <v>110</v>
      </c>
      <c r="M27" s="28">
        <f t="shared" si="0"/>
        <v>692.01805555555393</v>
      </c>
      <c r="N27" s="29">
        <f t="shared" si="6"/>
        <v>47.10374999999955</v>
      </c>
      <c r="O27" s="28">
        <f t="shared" si="1"/>
        <v>622.81624999999872</v>
      </c>
      <c r="P27" s="28">
        <f t="shared" si="2"/>
        <v>5940</v>
      </c>
      <c r="Q27" s="29">
        <f t="shared" si="3"/>
        <v>0.30210866432183525</v>
      </c>
      <c r="R27" s="29">
        <f t="shared" si="7"/>
        <v>0.17445833333333166</v>
      </c>
      <c r="S27" s="29">
        <f t="shared" si="14"/>
        <v>0.10485122053872033</v>
      </c>
      <c r="T27" s="68">
        <f t="shared" si="8"/>
        <v>1.2521043771043742E-3</v>
      </c>
      <c r="V27" s="84">
        <f t="shared" si="16"/>
        <v>3.1499999999999986</v>
      </c>
      <c r="W27" s="32">
        <f t="shared" si="16"/>
        <v>28.450000000000003</v>
      </c>
      <c r="X27" s="32">
        <f t="shared" si="10"/>
        <v>4.6000000000000014</v>
      </c>
      <c r="Y27" s="32">
        <f t="shared" si="11"/>
        <v>1.983333333333329</v>
      </c>
      <c r="Z27" s="32">
        <f t="shared" si="4"/>
        <v>13.033333333333331</v>
      </c>
      <c r="AA27" s="33">
        <f t="shared" si="12"/>
        <v>59.178980526918316</v>
      </c>
      <c r="AB27" s="34">
        <f t="shared" si="13"/>
        <v>1451.5956790123421</v>
      </c>
      <c r="AC27" s="42">
        <f t="shared" si="15"/>
        <v>59.178980526918316</v>
      </c>
      <c r="AD27" s="85">
        <f t="shared" si="15"/>
        <v>1451.5956790123421</v>
      </c>
    </row>
    <row r="28" spans="1:30" x14ac:dyDescent="0.3">
      <c r="A28" s="46">
        <v>42356.524884259263</v>
      </c>
      <c r="B28" s="47">
        <v>6900</v>
      </c>
      <c r="C28" s="47">
        <v>115</v>
      </c>
      <c r="D28" s="48">
        <v>14.25</v>
      </c>
      <c r="E28" s="49">
        <v>40.549999999999997</v>
      </c>
      <c r="F28" s="50">
        <v>11.65</v>
      </c>
      <c r="G28" s="51">
        <v>13.5</v>
      </c>
      <c r="H28" s="52">
        <v>14.4</v>
      </c>
      <c r="I28" s="53">
        <v>19.05</v>
      </c>
      <c r="J28" s="54">
        <v>19.100000000000001</v>
      </c>
      <c r="L28" s="73">
        <v>115</v>
      </c>
      <c r="M28" s="28">
        <f t="shared" si="0"/>
        <v>744.35555555555391</v>
      </c>
      <c r="N28" s="29">
        <f t="shared" si="6"/>
        <v>47.103750000000112</v>
      </c>
      <c r="O28" s="28">
        <f t="shared" si="1"/>
        <v>669.91999999999871</v>
      </c>
      <c r="P28" s="28">
        <f t="shared" si="2"/>
        <v>6210</v>
      </c>
      <c r="Q28" s="29">
        <f t="shared" si="3"/>
        <v>0.30096431332061607</v>
      </c>
      <c r="R28" s="29">
        <f t="shared" si="7"/>
        <v>0.17445833333333374</v>
      </c>
      <c r="S28" s="29">
        <f t="shared" si="14"/>
        <v>0.10787761674718176</v>
      </c>
      <c r="T28" s="68">
        <f t="shared" si="8"/>
        <v>1.3519222644697902E-3</v>
      </c>
      <c r="V28" s="84">
        <f t="shared" si="16"/>
        <v>3.1999999999999993</v>
      </c>
      <c r="W28" s="32">
        <f t="shared" si="16"/>
        <v>28.4</v>
      </c>
      <c r="X28" s="32">
        <f t="shared" si="10"/>
        <v>4.6000000000000014</v>
      </c>
      <c r="Y28" s="32">
        <f t="shared" si="11"/>
        <v>2.1333333333333293</v>
      </c>
      <c r="Z28" s="32">
        <f t="shared" si="4"/>
        <v>13.183333333333332</v>
      </c>
      <c r="AA28" s="33">
        <f t="shared" si="12"/>
        <v>70.699074074073721</v>
      </c>
      <c r="AB28" s="34">
        <f t="shared" si="13"/>
        <v>1568.7901234567864</v>
      </c>
      <c r="AC28" s="42">
        <f t="shared" si="15"/>
        <v>70.699074074073721</v>
      </c>
      <c r="AD28" s="85">
        <f t="shared" si="15"/>
        <v>1568.7901234567864</v>
      </c>
    </row>
    <row r="29" spans="1:30" ht="19.5" thickBot="1" x14ac:dyDescent="0.35">
      <c r="A29" s="46">
        <v>42356.528356481482</v>
      </c>
      <c r="B29" s="47">
        <v>7200</v>
      </c>
      <c r="C29" s="47">
        <v>120</v>
      </c>
      <c r="D29" s="48">
        <v>14.3</v>
      </c>
      <c r="E29" s="49">
        <v>40.450000000000003</v>
      </c>
      <c r="F29" s="50">
        <v>11.7</v>
      </c>
      <c r="G29" s="51">
        <v>13.65</v>
      </c>
      <c r="H29" s="52">
        <v>14.6</v>
      </c>
      <c r="I29" s="53">
        <v>19.2</v>
      </c>
      <c r="J29" s="54">
        <v>19.3</v>
      </c>
      <c r="L29" s="73">
        <v>120</v>
      </c>
      <c r="M29" s="28">
        <f t="shared" si="0"/>
        <v>790.87777777777728</v>
      </c>
      <c r="N29" s="29">
        <f t="shared" si="6"/>
        <v>41.870000000000971</v>
      </c>
      <c r="O29" s="28">
        <f t="shared" si="1"/>
        <v>711.78999999999974</v>
      </c>
      <c r="P29" s="28">
        <f t="shared" si="2"/>
        <v>6480</v>
      </c>
      <c r="Q29" s="29">
        <f t="shared" si="3"/>
        <v>0.29924778681878755</v>
      </c>
      <c r="R29" s="29">
        <f t="shared" si="7"/>
        <v>0.15507407407407767</v>
      </c>
      <c r="S29" s="29">
        <f t="shared" si="14"/>
        <v>0.1098441358024691</v>
      </c>
      <c r="T29" s="68">
        <f t="shared" si="8"/>
        <v>1.444656893987677E-3</v>
      </c>
      <c r="V29" s="84">
        <f t="shared" si="16"/>
        <v>3.25</v>
      </c>
      <c r="W29" s="32">
        <f t="shared" si="16"/>
        <v>28.300000000000004</v>
      </c>
      <c r="X29" s="32">
        <f t="shared" si="10"/>
        <v>4.75</v>
      </c>
      <c r="Y29" s="32">
        <f t="shared" si="11"/>
        <v>2.2666666666666657</v>
      </c>
      <c r="Z29" s="32">
        <f t="shared" si="4"/>
        <v>13.316666666666668</v>
      </c>
      <c r="AA29" s="33">
        <f t="shared" si="12"/>
        <v>78.750566893423965</v>
      </c>
      <c r="AB29" s="34">
        <f t="shared" si="13"/>
        <v>1670.3950617283938</v>
      </c>
      <c r="AC29" s="42">
        <f t="shared" si="15"/>
        <v>78.750566893423965</v>
      </c>
      <c r="AD29" s="85">
        <f t="shared" si="15"/>
        <v>1670.3950617283938</v>
      </c>
    </row>
    <row r="30" spans="1:30" ht="19.5" thickTop="1" x14ac:dyDescent="0.3">
      <c r="L30" s="110" t="s">
        <v>23</v>
      </c>
      <c r="M30" s="107">
        <f>AVERAGE(M6:M29)</f>
        <v>260.23368055555466</v>
      </c>
      <c r="N30" s="65">
        <f>AVERAGE(N6:N29)</f>
        <v>29.657916666666654</v>
      </c>
      <c r="O30" s="65">
        <f t="shared" ref="O30:S30" si="17">AVERAGE(O6:O29)</f>
        <v>234.2103124999993</v>
      </c>
      <c r="P30" s="65">
        <f t="shared" si="17"/>
        <v>3375</v>
      </c>
      <c r="Q30" s="65">
        <f>AVERAGE(Q6:Q29)</f>
        <v>0.22350605492560013</v>
      </c>
      <c r="R30" s="65">
        <f t="shared" si="17"/>
        <v>0.10984413580246909</v>
      </c>
      <c r="S30" s="65">
        <f t="shared" si="17"/>
        <v>4.8083443295663185E-2</v>
      </c>
      <c r="T30" s="66">
        <f>AVERAGE(T6:T29)</f>
        <v>4.9195887322529993E-4</v>
      </c>
      <c r="U30" s="101" t="s">
        <v>23</v>
      </c>
      <c r="V30" s="104">
        <f>AVERAGE(V6:V29)</f>
        <v>2.4895833333333326</v>
      </c>
      <c r="W30" s="65">
        <f>AVERAGE(W6:W29)</f>
        <v>20.920833333333331</v>
      </c>
      <c r="X30" s="65">
        <f>AVERAGE(X6:X29)</f>
        <v>3.34375</v>
      </c>
      <c r="Y30" s="65">
        <f t="shared" ref="Y30:Z30" si="18">AVERAGE(Y6:Y29)</f>
        <v>0.74583333333333091</v>
      </c>
      <c r="Z30" s="65">
        <f t="shared" si="18"/>
        <v>11.795833333333334</v>
      </c>
      <c r="AA30" s="65">
        <f>AVERAGE(AA6:AA29)</f>
        <v>-38.556157146218069</v>
      </c>
      <c r="AB30" s="65">
        <f t="shared" ref="AB30:AD30" si="19">AVERAGE(AB6:AB29)</f>
        <v>502.66743827160298</v>
      </c>
      <c r="AC30" s="65">
        <f t="shared" si="19"/>
        <v>13.579448516944739</v>
      </c>
      <c r="AD30" s="66">
        <f t="shared" si="19"/>
        <v>518.85558127571846</v>
      </c>
    </row>
    <row r="31" spans="1:30" x14ac:dyDescent="0.3">
      <c r="L31" s="111" t="s">
        <v>24</v>
      </c>
      <c r="M31" s="108">
        <f>MIN(M6:M29)</f>
        <v>0</v>
      </c>
      <c r="N31" s="29">
        <f>MIN(N6:N29)</f>
        <v>0</v>
      </c>
      <c r="O31" s="29">
        <f>MIN(O6:O29)</f>
        <v>0</v>
      </c>
      <c r="P31" s="29">
        <f>MIN(P6:P29)</f>
        <v>270</v>
      </c>
      <c r="Q31" s="29">
        <f>MIN(Q6:Q29)</f>
        <v>1.316003651401932E-2</v>
      </c>
      <c r="R31" s="29">
        <f t="shared" ref="R31:T31" si="20">MIN(R6:R29)</f>
        <v>0</v>
      </c>
      <c r="S31" s="29">
        <f t="shared" si="20"/>
        <v>0</v>
      </c>
      <c r="T31" s="68">
        <f t="shared" si="20"/>
        <v>0</v>
      </c>
      <c r="U31" s="102" t="s">
        <v>24</v>
      </c>
      <c r="V31" s="105">
        <f t="shared" ref="V31:AA31" si="21">MIN(V6:V29)</f>
        <v>0.25</v>
      </c>
      <c r="W31" s="29">
        <f t="shared" si="21"/>
        <v>0.29999999999999893</v>
      </c>
      <c r="X31" s="29">
        <f t="shared" si="21"/>
        <v>1.1500000000000004</v>
      </c>
      <c r="Y31" s="29">
        <f t="shared" si="21"/>
        <v>0</v>
      </c>
      <c r="Z31" s="29">
        <f t="shared" si="21"/>
        <v>11.050000000000002</v>
      </c>
      <c r="AA31" s="29">
        <f t="shared" si="21"/>
        <v>-96.132034632034888</v>
      </c>
      <c r="AB31" s="29">
        <f t="shared" ref="AB31:AC31" si="22">MIN(AB6:AB29)</f>
        <v>-79.111111111111128</v>
      </c>
      <c r="AC31" s="29">
        <f t="shared" si="22"/>
        <v>0</v>
      </c>
      <c r="AD31" s="68">
        <f>MIN(AD6:AD29)</f>
        <v>0</v>
      </c>
    </row>
    <row r="32" spans="1:30" ht="19.5" thickBot="1" x14ac:dyDescent="0.35">
      <c r="L32" s="112" t="s">
        <v>25</v>
      </c>
      <c r="M32" s="109">
        <f t="shared" ref="M32:T32" si="23">MAX(M6:M29)</f>
        <v>790.87777777777728</v>
      </c>
      <c r="N32" s="70">
        <f t="shared" si="23"/>
        <v>68.038750000000036</v>
      </c>
      <c r="O32" s="70">
        <f t="shared" si="23"/>
        <v>711.78999999999974</v>
      </c>
      <c r="P32" s="70">
        <f t="shared" si="23"/>
        <v>6480</v>
      </c>
      <c r="Q32" s="70">
        <f t="shared" si="23"/>
        <v>0.30210866432183525</v>
      </c>
      <c r="R32" s="70">
        <f t="shared" si="23"/>
        <v>0.25199537037037045</v>
      </c>
      <c r="S32" s="70">
        <f t="shared" si="23"/>
        <v>0.1098441358024691</v>
      </c>
      <c r="T32" s="71">
        <f t="shared" si="23"/>
        <v>1.444656893987677E-3</v>
      </c>
      <c r="U32" s="103" t="s">
        <v>25</v>
      </c>
      <c r="V32" s="106">
        <f t="shared" ref="V32:AC32" si="24">MAX(V6:V29)</f>
        <v>3.25</v>
      </c>
      <c r="W32" s="70">
        <f t="shared" si="24"/>
        <v>28.450000000000003</v>
      </c>
      <c r="X32" s="70">
        <f t="shared" si="24"/>
        <v>4.75</v>
      </c>
      <c r="Y32" s="70">
        <f t="shared" si="24"/>
        <v>2.2666666666666657</v>
      </c>
      <c r="Z32" s="70">
        <f t="shared" si="24"/>
        <v>13.316666666666668</v>
      </c>
      <c r="AA32" s="70">
        <f t="shared" si="24"/>
        <v>78.750566893423965</v>
      </c>
      <c r="AB32" s="70">
        <f t="shared" si="24"/>
        <v>1670.3950617283938</v>
      </c>
      <c r="AC32" s="70">
        <f t="shared" si="24"/>
        <v>78.750566893423965</v>
      </c>
      <c r="AD32" s="71">
        <f>MAX(AD6:AD29)</f>
        <v>1670.3950617283938</v>
      </c>
    </row>
    <row r="33" ht="19.5" thickTop="1" x14ac:dyDescent="0.3"/>
  </sheetData>
  <mergeCells count="6">
    <mergeCell ref="V3:Z3"/>
    <mergeCell ref="A1:J1"/>
    <mergeCell ref="A2:J2"/>
    <mergeCell ref="A3:A4"/>
    <mergeCell ref="B3:C3"/>
    <mergeCell ref="D3:J3"/>
  </mergeCells>
  <printOptions horizontalCentered="1"/>
  <pageMargins left="0.75" right="0.75" top="1" bottom="1" header="0.5" footer="0.5"/>
  <pageSetup paperSize="9" fitToHeight="0" orientation="portrait" r:id="rId1"/>
  <headerFooter>
    <oddHeader>&amp;C&amp;"Times New Roman,Bold"&amp;14&amp;K000000d10l10x20v0,15V15лI600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3"/>
  <sheetViews>
    <sheetView topLeftCell="J13" zoomScale="85" zoomScaleNormal="85" workbookViewId="0">
      <selection activeCell="M30" sqref="M30:S30"/>
    </sheetView>
  </sheetViews>
  <sheetFormatPr defaultColWidth="11.42578125" defaultRowHeight="18.75" x14ac:dyDescent="0.3"/>
  <cols>
    <col min="1" max="1" width="27.140625" style="45" customWidth="1"/>
    <col min="2" max="2" width="8.5703125" style="45" customWidth="1"/>
    <col min="3" max="3" width="9" style="45" customWidth="1"/>
    <col min="4" max="4" width="8.28515625" style="45" customWidth="1"/>
    <col min="5" max="5" width="7.5703125" style="45" customWidth="1"/>
    <col min="6" max="6" width="7.42578125" style="45" customWidth="1"/>
    <col min="7" max="10" width="7.28515625" style="45" customWidth="1"/>
    <col min="11" max="11" width="23.28515625" style="45" customWidth="1"/>
    <col min="12" max="12" width="9.5703125" style="45" customWidth="1"/>
    <col min="13" max="13" width="13.140625" style="45" customWidth="1"/>
    <col min="14" max="14" width="12.5703125" style="45" customWidth="1"/>
    <col min="15" max="15" width="11.42578125" style="45"/>
    <col min="16" max="16" width="16.140625" style="45" customWidth="1"/>
    <col min="17" max="17" width="10.5703125" style="45" customWidth="1"/>
    <col min="18" max="18" width="9.85546875" style="45" customWidth="1"/>
    <col min="19" max="19" width="11.140625" style="45" customWidth="1"/>
    <col min="20" max="20" width="11" style="45" customWidth="1"/>
    <col min="21" max="21" width="10.5703125" style="45" customWidth="1"/>
    <col min="22" max="22" width="9.42578125" style="45" customWidth="1"/>
    <col min="23" max="24" width="11.42578125" style="45"/>
    <col min="25" max="25" width="10.28515625" style="45" customWidth="1"/>
    <col min="26" max="26" width="14.7109375" style="45" customWidth="1"/>
    <col min="27" max="27" width="12.7109375" style="45" customWidth="1"/>
    <col min="28" max="28" width="10.42578125" style="45" customWidth="1"/>
    <col min="29" max="16384" width="11.42578125" style="45"/>
  </cols>
  <sheetData>
    <row r="1" spans="1:30" ht="23.25" customHeight="1" thickBot="1" x14ac:dyDescent="0.35">
      <c r="A1" s="115" t="s">
        <v>64</v>
      </c>
      <c r="B1" s="116"/>
      <c r="C1" s="116"/>
      <c r="D1" s="116"/>
      <c r="E1" s="116"/>
      <c r="F1" s="116"/>
      <c r="G1" s="116"/>
      <c r="H1" s="116"/>
      <c r="I1" s="116"/>
      <c r="J1" s="117"/>
      <c r="L1" s="1" t="s">
        <v>30</v>
      </c>
      <c r="M1" s="2">
        <f>T30</f>
        <v>2.8383946498314779E-3</v>
      </c>
      <c r="O1" s="3" t="s">
        <v>0</v>
      </c>
      <c r="P1" s="4">
        <v>0.2</v>
      </c>
      <c r="Z1" s="3" t="s">
        <v>1</v>
      </c>
      <c r="AA1" s="4">
        <v>8</v>
      </c>
    </row>
    <row r="2" spans="1:30" ht="31.5" customHeight="1" thickBot="1" x14ac:dyDescent="0.4">
      <c r="A2" s="118" t="s">
        <v>65</v>
      </c>
      <c r="B2" s="116"/>
      <c r="C2" s="116"/>
      <c r="D2" s="116"/>
      <c r="E2" s="116"/>
      <c r="F2" s="116"/>
      <c r="G2" s="116"/>
      <c r="H2" s="116"/>
      <c r="I2" s="116"/>
      <c r="J2" s="117"/>
      <c r="L2" s="5" t="s">
        <v>2</v>
      </c>
      <c r="M2" s="6">
        <v>100</v>
      </c>
      <c r="O2" s="7" t="s">
        <v>3</v>
      </c>
      <c r="P2" s="8">
        <v>15</v>
      </c>
      <c r="Z2" s="7" t="s">
        <v>4</v>
      </c>
      <c r="AA2" s="9">
        <v>0.45</v>
      </c>
    </row>
    <row r="3" spans="1:30" ht="23.25" customHeight="1" thickBot="1" x14ac:dyDescent="0.35">
      <c r="A3" s="115" t="s">
        <v>5</v>
      </c>
      <c r="B3" s="120" t="s">
        <v>6</v>
      </c>
      <c r="C3" s="121"/>
      <c r="D3" s="122" t="s">
        <v>7</v>
      </c>
      <c r="E3" s="123"/>
      <c r="F3" s="123"/>
      <c r="G3" s="123"/>
      <c r="H3" s="123"/>
      <c r="I3" s="123"/>
      <c r="J3" s="121"/>
      <c r="V3" s="124" t="s">
        <v>8</v>
      </c>
      <c r="W3" s="125"/>
      <c r="X3" s="125"/>
      <c r="Y3" s="125"/>
      <c r="Z3" s="125"/>
    </row>
    <row r="4" spans="1:30" ht="128.25" customHeight="1" thickBot="1" x14ac:dyDescent="0.35">
      <c r="A4" s="119"/>
      <c r="B4" s="10" t="s">
        <v>9</v>
      </c>
      <c r="C4" s="10" t="s">
        <v>10</v>
      </c>
      <c r="D4" s="55" t="s">
        <v>35</v>
      </c>
      <c r="E4" s="56" t="s">
        <v>36</v>
      </c>
      <c r="F4" s="57" t="s">
        <v>37</v>
      </c>
      <c r="G4" s="58" t="s">
        <v>38</v>
      </c>
      <c r="H4" s="59" t="s">
        <v>39</v>
      </c>
      <c r="I4" s="60" t="s">
        <v>40</v>
      </c>
      <c r="J4" s="61" t="s">
        <v>41</v>
      </c>
      <c r="L4" s="11" t="s">
        <v>11</v>
      </c>
      <c r="M4" s="12" t="s">
        <v>12</v>
      </c>
      <c r="N4" s="12" t="s">
        <v>28</v>
      </c>
      <c r="O4" s="12" t="s">
        <v>29</v>
      </c>
      <c r="P4" s="12" t="s">
        <v>13</v>
      </c>
      <c r="Q4" s="12" t="s">
        <v>14</v>
      </c>
      <c r="R4" s="12" t="s">
        <v>31</v>
      </c>
      <c r="S4" s="13" t="s">
        <v>15</v>
      </c>
      <c r="T4" s="14" t="s">
        <v>32</v>
      </c>
      <c r="U4" s="15"/>
      <c r="V4" s="37" t="s">
        <v>26</v>
      </c>
      <c r="W4" s="38" t="s">
        <v>16</v>
      </c>
      <c r="X4" s="38" t="s">
        <v>17</v>
      </c>
      <c r="Y4" s="38" t="s">
        <v>18</v>
      </c>
      <c r="Z4" s="38" t="s">
        <v>27</v>
      </c>
      <c r="AA4" s="38" t="s">
        <v>19</v>
      </c>
      <c r="AB4" s="38" t="s">
        <v>20</v>
      </c>
      <c r="AC4" s="38" t="s">
        <v>21</v>
      </c>
      <c r="AD4" s="39" t="s">
        <v>22</v>
      </c>
    </row>
    <row r="5" spans="1:30" x14ac:dyDescent="0.3">
      <c r="A5" s="46">
        <v>42355.600081018521</v>
      </c>
      <c r="B5" s="47">
        <v>0</v>
      </c>
      <c r="C5" s="47">
        <v>0</v>
      </c>
      <c r="D5" s="48">
        <v>12.7</v>
      </c>
      <c r="E5" s="49">
        <v>15.15</v>
      </c>
      <c r="F5" s="50">
        <v>12.1</v>
      </c>
      <c r="G5" s="51">
        <v>12.2</v>
      </c>
      <c r="H5" s="52">
        <v>12.2</v>
      </c>
      <c r="I5" s="53">
        <v>22.75</v>
      </c>
      <c r="J5" s="54">
        <v>23</v>
      </c>
      <c r="L5" s="16">
        <v>0</v>
      </c>
      <c r="M5" s="17">
        <f t="shared" ref="M5:M29" si="0">4187*T5*(E5-D5)/$P$1</f>
        <v>0</v>
      </c>
      <c r="N5" s="18">
        <f>4.187*$P$2*(Z5-Z5)/$P$1</f>
        <v>0</v>
      </c>
      <c r="O5" s="17">
        <f t="shared" ref="O5:O29" si="1">4.187*$P$2*(Z5-$Z$5)/$P$1</f>
        <v>0</v>
      </c>
      <c r="P5" s="17">
        <f t="shared" ref="P5:P29" si="2">$M$2*B5/1000</f>
        <v>0</v>
      </c>
      <c r="Q5" s="18">
        <f t="shared" ref="Q5:Q29" si="3">4187*$M$1*(E5-D5)/($P$1*$M$2)</f>
        <v>1.4558339038584394</v>
      </c>
      <c r="R5" s="19">
        <v>0</v>
      </c>
      <c r="S5" s="19">
        <v>0</v>
      </c>
      <c r="T5" s="20">
        <f>O5/(300*4.187*$P$2*(E5-D5))</f>
        <v>0</v>
      </c>
      <c r="U5" s="21"/>
      <c r="V5" s="22">
        <f>D5-D5</f>
        <v>0</v>
      </c>
      <c r="W5" s="23">
        <f>E5-E5</f>
        <v>0</v>
      </c>
      <c r="X5" s="23">
        <f>I5-I5</f>
        <v>0</v>
      </c>
      <c r="Y5" s="23">
        <f>Z5-Z5</f>
        <v>0</v>
      </c>
      <c r="Z5" s="23">
        <f t="shared" ref="Z5:Z29" si="4">(F5+G5+H5)/3</f>
        <v>12.166666666666666</v>
      </c>
      <c r="AA5" s="24">
        <f>($M$2*$AA$2-M5)/(D5-I5)</f>
        <v>-4.4776119402985071</v>
      </c>
      <c r="AB5" s="25">
        <f>($AA$1*(D5-I5)+M5)/$AA$2</f>
        <v>-178.66666666666669</v>
      </c>
      <c r="AC5" s="40">
        <f t="shared" ref="AC5:AD20" si="5">IF(AA5&gt;0,AA5,0)</f>
        <v>0</v>
      </c>
      <c r="AD5" s="26">
        <f t="shared" si="5"/>
        <v>0</v>
      </c>
    </row>
    <row r="6" spans="1:30" x14ac:dyDescent="0.3">
      <c r="A6" s="46">
        <v>42355.60355324074</v>
      </c>
      <c r="B6" s="47">
        <v>300</v>
      </c>
      <c r="C6" s="47">
        <v>5</v>
      </c>
      <c r="D6" s="48">
        <v>13.7</v>
      </c>
      <c r="E6" s="49">
        <v>16.05</v>
      </c>
      <c r="F6" s="50">
        <v>12.1</v>
      </c>
      <c r="G6" s="51">
        <v>12.25</v>
      </c>
      <c r="H6" s="52">
        <v>12.25</v>
      </c>
      <c r="I6" s="53">
        <v>24.05</v>
      </c>
      <c r="J6" s="54">
        <v>24.05</v>
      </c>
      <c r="L6" s="27">
        <v>5</v>
      </c>
      <c r="M6" s="28">
        <f t="shared" si="0"/>
        <v>11.630555555556132</v>
      </c>
      <c r="N6" s="29">
        <f t="shared" ref="N6:N29" si="6">4.187*$P$2*(Z6-Z5)/$P$1</f>
        <v>10.467500000000522</v>
      </c>
      <c r="O6" s="28">
        <f t="shared" si="1"/>
        <v>10.467500000000522</v>
      </c>
      <c r="P6" s="28">
        <f t="shared" si="2"/>
        <v>30</v>
      </c>
      <c r="Q6" s="29">
        <f t="shared" si="3"/>
        <v>1.3964121118642177</v>
      </c>
      <c r="R6" s="29">
        <f t="shared" ref="R6:R29" si="7">1000*N6/((B6-B5)*$M$2)</f>
        <v>0.34891666666668408</v>
      </c>
      <c r="S6" s="29">
        <f>O6/P6</f>
        <v>0.34891666666668403</v>
      </c>
      <c r="T6" s="41">
        <f t="shared" ref="T6:T29" si="8">O6/(300*4.187*$P$2*(E6-D6))</f>
        <v>2.3640661938535438E-4</v>
      </c>
      <c r="U6" s="30"/>
      <c r="V6" s="31">
        <f t="shared" ref="V6:W21" si="9">V5+(D6-D5)</f>
        <v>1</v>
      </c>
      <c r="W6" s="32">
        <f t="shared" si="9"/>
        <v>0.90000000000000036</v>
      </c>
      <c r="X6" s="32">
        <f t="shared" ref="X6:X29" si="10">X5+(I6-I5)</f>
        <v>1.3000000000000007</v>
      </c>
      <c r="Y6" s="32">
        <f t="shared" ref="Y6:Y29" si="11">Y5+(Z6-Z5)</f>
        <v>3.3333333333334991E-2</v>
      </c>
      <c r="Z6" s="32">
        <f t="shared" si="4"/>
        <v>12.200000000000001</v>
      </c>
      <c r="AA6" s="33">
        <f t="shared" ref="AA6:AA29" si="12">($M$2*$AA$2-M6)/(D6-I6)</f>
        <v>-3.2241009125066538</v>
      </c>
      <c r="AB6" s="34">
        <f t="shared" ref="AB6:AB29" si="13">($AA$1*(D6-I6)+M6)/$AA$2</f>
        <v>-158.15432098765308</v>
      </c>
      <c r="AC6" s="42">
        <f t="shared" si="5"/>
        <v>0</v>
      </c>
      <c r="AD6" s="35">
        <f t="shared" si="5"/>
        <v>0</v>
      </c>
    </row>
    <row r="7" spans="1:30" x14ac:dyDescent="0.3">
      <c r="A7" s="46">
        <v>42355.607025462959</v>
      </c>
      <c r="B7" s="47">
        <v>600</v>
      </c>
      <c r="C7" s="47">
        <v>10</v>
      </c>
      <c r="D7" s="48">
        <v>14.7</v>
      </c>
      <c r="E7" s="49">
        <v>17.25</v>
      </c>
      <c r="F7" s="50">
        <v>12.15</v>
      </c>
      <c r="G7" s="51">
        <v>12.25</v>
      </c>
      <c r="H7" s="52">
        <v>12.25</v>
      </c>
      <c r="I7" s="53">
        <v>24.25</v>
      </c>
      <c r="J7" s="54">
        <v>24.3</v>
      </c>
      <c r="L7" s="27">
        <v>10</v>
      </c>
      <c r="M7" s="28">
        <f t="shared" si="0"/>
        <v>17.445833333333574</v>
      </c>
      <c r="N7" s="29">
        <f t="shared" si="6"/>
        <v>5.2337499999997021</v>
      </c>
      <c r="O7" s="28">
        <f t="shared" si="1"/>
        <v>15.701250000000224</v>
      </c>
      <c r="P7" s="28">
        <f t="shared" si="2"/>
        <v>60</v>
      </c>
      <c r="Q7" s="29">
        <f t="shared" si="3"/>
        <v>1.5152556958526611</v>
      </c>
      <c r="R7" s="29">
        <f t="shared" si="7"/>
        <v>0.17445833333332339</v>
      </c>
      <c r="S7" s="29">
        <f t="shared" ref="S7:S29" si="14">O7/P7</f>
        <v>0.26168750000000374</v>
      </c>
      <c r="T7" s="41">
        <f t="shared" si="8"/>
        <v>3.2679738562091951E-4</v>
      </c>
      <c r="U7" s="30"/>
      <c r="V7" s="31">
        <f t="shared" si="9"/>
        <v>2</v>
      </c>
      <c r="W7" s="32">
        <f t="shared" si="9"/>
        <v>2.0999999999999996</v>
      </c>
      <c r="X7" s="32">
        <f t="shared" si="10"/>
        <v>1.5</v>
      </c>
      <c r="Y7" s="32">
        <f t="shared" si="11"/>
        <v>5.0000000000000711E-2</v>
      </c>
      <c r="Z7" s="32">
        <f t="shared" si="4"/>
        <v>12.216666666666667</v>
      </c>
      <c r="AA7" s="33">
        <f t="shared" si="12"/>
        <v>-2.885253054101196</v>
      </c>
      <c r="AB7" s="34">
        <f t="shared" si="13"/>
        <v>-131.00925925925873</v>
      </c>
      <c r="AC7" s="42">
        <f t="shared" si="5"/>
        <v>0</v>
      </c>
      <c r="AD7" s="35">
        <f>IF(AB7&gt;0,AB7,0)</f>
        <v>0</v>
      </c>
    </row>
    <row r="8" spans="1:30" x14ac:dyDescent="0.3">
      <c r="A8" s="46">
        <v>42355.610497685193</v>
      </c>
      <c r="B8" s="47">
        <v>900</v>
      </c>
      <c r="C8" s="47">
        <v>15</v>
      </c>
      <c r="D8" s="48">
        <v>15.6</v>
      </c>
      <c r="E8" s="49">
        <v>18.600000000000001</v>
      </c>
      <c r="F8" s="50">
        <v>12.15</v>
      </c>
      <c r="G8" s="51">
        <v>12.3</v>
      </c>
      <c r="H8" s="52">
        <v>12.3</v>
      </c>
      <c r="I8" s="53">
        <v>24.4</v>
      </c>
      <c r="J8" s="54">
        <v>24.4</v>
      </c>
      <c r="L8" s="27">
        <v>15</v>
      </c>
      <c r="M8" s="28">
        <f t="shared" si="0"/>
        <v>29.076388888889088</v>
      </c>
      <c r="N8" s="29">
        <f t="shared" si="6"/>
        <v>10.467499999999962</v>
      </c>
      <c r="O8" s="28">
        <f t="shared" si="1"/>
        <v>26.168750000000188</v>
      </c>
      <c r="P8" s="28">
        <f t="shared" si="2"/>
        <v>90</v>
      </c>
      <c r="Q8" s="29">
        <f t="shared" si="3"/>
        <v>1.7826537598266607</v>
      </c>
      <c r="R8" s="29">
        <f t="shared" si="7"/>
        <v>0.34891666666666538</v>
      </c>
      <c r="S8" s="29">
        <f t="shared" si="14"/>
        <v>0.29076388888889099</v>
      </c>
      <c r="T8" s="41">
        <f t="shared" si="8"/>
        <v>4.6296296296296591E-4</v>
      </c>
      <c r="U8" s="30"/>
      <c r="V8" s="31">
        <f t="shared" si="9"/>
        <v>2.9000000000000004</v>
      </c>
      <c r="W8" s="32">
        <f t="shared" si="9"/>
        <v>3.4500000000000011</v>
      </c>
      <c r="X8" s="32">
        <f t="shared" si="10"/>
        <v>1.6499999999999986</v>
      </c>
      <c r="Y8" s="32">
        <f t="shared" si="11"/>
        <v>8.3333333333333925E-2</v>
      </c>
      <c r="Z8" s="32">
        <f t="shared" si="4"/>
        <v>12.25</v>
      </c>
      <c r="AA8" s="33">
        <f t="shared" si="12"/>
        <v>-1.8095012626262401</v>
      </c>
      <c r="AB8" s="34">
        <f t="shared" si="13"/>
        <v>-91.830246913579785</v>
      </c>
      <c r="AC8" s="42">
        <f t="shared" si="5"/>
        <v>0</v>
      </c>
      <c r="AD8" s="35">
        <f t="shared" si="5"/>
        <v>0</v>
      </c>
    </row>
    <row r="9" spans="1:30" x14ac:dyDescent="0.3">
      <c r="A9" s="46">
        <v>42355.613969907397</v>
      </c>
      <c r="B9" s="47">
        <v>1200</v>
      </c>
      <c r="C9" s="47">
        <v>20</v>
      </c>
      <c r="D9" s="48">
        <v>16.45</v>
      </c>
      <c r="E9" s="49">
        <v>20.05</v>
      </c>
      <c r="F9" s="50">
        <v>12.2</v>
      </c>
      <c r="G9" s="51">
        <v>12.35</v>
      </c>
      <c r="H9" s="52">
        <v>12.35</v>
      </c>
      <c r="I9" s="53">
        <v>24.6</v>
      </c>
      <c r="J9" s="54">
        <v>24.6</v>
      </c>
      <c r="L9" s="27">
        <v>20</v>
      </c>
      <c r="M9" s="28">
        <f t="shared" si="0"/>
        <v>46.522222222222041</v>
      </c>
      <c r="N9" s="29">
        <f t="shared" si="6"/>
        <v>15.701249999999666</v>
      </c>
      <c r="O9" s="28">
        <f t="shared" si="1"/>
        <v>41.869999999999848</v>
      </c>
      <c r="P9" s="28">
        <f t="shared" si="2"/>
        <v>120</v>
      </c>
      <c r="Q9" s="29">
        <f t="shared" si="3"/>
        <v>2.1391845117919925</v>
      </c>
      <c r="R9" s="29">
        <f t="shared" si="7"/>
        <v>0.52337499999998882</v>
      </c>
      <c r="S9" s="29">
        <f t="shared" si="14"/>
        <v>0.34891666666666538</v>
      </c>
      <c r="T9" s="41">
        <f t="shared" si="8"/>
        <v>6.1728395061728134E-4</v>
      </c>
      <c r="U9" s="30"/>
      <c r="V9" s="31">
        <f t="shared" si="9"/>
        <v>3.75</v>
      </c>
      <c r="W9" s="32">
        <f t="shared" si="9"/>
        <v>4.9000000000000004</v>
      </c>
      <c r="X9" s="32">
        <f t="shared" si="10"/>
        <v>1.8500000000000014</v>
      </c>
      <c r="Y9" s="32">
        <f t="shared" si="11"/>
        <v>0.13333333333333286</v>
      </c>
      <c r="Z9" s="32">
        <f t="shared" si="4"/>
        <v>12.299999999999999</v>
      </c>
      <c r="AA9" s="33">
        <f t="shared" si="12"/>
        <v>0.18677573278798043</v>
      </c>
      <c r="AB9" s="34">
        <f t="shared" si="13"/>
        <v>-41.506172839506611</v>
      </c>
      <c r="AC9" s="42">
        <f t="shared" si="5"/>
        <v>0.18677573278798043</v>
      </c>
      <c r="AD9" s="35">
        <f t="shared" si="5"/>
        <v>0</v>
      </c>
    </row>
    <row r="10" spans="1:30" x14ac:dyDescent="0.3">
      <c r="A10" s="46">
        <v>42355.617442129631</v>
      </c>
      <c r="B10" s="47">
        <v>1500</v>
      </c>
      <c r="C10" s="47">
        <v>25</v>
      </c>
      <c r="D10" s="48">
        <v>17.25</v>
      </c>
      <c r="E10" s="49">
        <v>21.05</v>
      </c>
      <c r="F10" s="50">
        <v>12.2</v>
      </c>
      <c r="G10" s="51">
        <v>12.4</v>
      </c>
      <c r="H10" s="52">
        <v>12.4</v>
      </c>
      <c r="I10" s="53">
        <v>24.65</v>
      </c>
      <c r="J10" s="54">
        <v>24.7</v>
      </c>
      <c r="L10" s="27">
        <v>25</v>
      </c>
      <c r="M10" s="28">
        <f t="shared" si="0"/>
        <v>58.152777777778176</v>
      </c>
      <c r="N10" s="29">
        <f t="shared" si="6"/>
        <v>10.467500000000522</v>
      </c>
      <c r="O10" s="28">
        <f t="shared" si="1"/>
        <v>52.337500000000375</v>
      </c>
      <c r="P10" s="28">
        <f t="shared" si="2"/>
        <v>150</v>
      </c>
      <c r="Q10" s="29">
        <f t="shared" si="3"/>
        <v>2.2580280957804364</v>
      </c>
      <c r="R10" s="29">
        <f t="shared" si="7"/>
        <v>0.34891666666668408</v>
      </c>
      <c r="S10" s="29">
        <f t="shared" si="14"/>
        <v>0.34891666666666915</v>
      </c>
      <c r="T10" s="41">
        <f t="shared" si="8"/>
        <v>7.3099415204678857E-4</v>
      </c>
      <c r="U10" s="30"/>
      <c r="V10" s="31">
        <f t="shared" si="9"/>
        <v>4.5500000000000007</v>
      </c>
      <c r="W10" s="32">
        <f t="shared" si="9"/>
        <v>5.9</v>
      </c>
      <c r="X10" s="32">
        <f t="shared" si="10"/>
        <v>1.8999999999999986</v>
      </c>
      <c r="Y10" s="32">
        <f t="shared" si="11"/>
        <v>0.16666666666666785</v>
      </c>
      <c r="Z10" s="32">
        <f t="shared" si="4"/>
        <v>12.333333333333334</v>
      </c>
      <c r="AA10" s="33">
        <f t="shared" si="12"/>
        <v>1.7774024024024566</v>
      </c>
      <c r="AB10" s="34">
        <f t="shared" si="13"/>
        <v>-2.3271604938262493</v>
      </c>
      <c r="AC10" s="42">
        <f t="shared" si="5"/>
        <v>1.7774024024024566</v>
      </c>
      <c r="AD10" s="35">
        <f t="shared" si="5"/>
        <v>0</v>
      </c>
    </row>
    <row r="11" spans="1:30" x14ac:dyDescent="0.3">
      <c r="A11" s="46">
        <v>42355.62091435185</v>
      </c>
      <c r="B11" s="47">
        <v>1800</v>
      </c>
      <c r="C11" s="47">
        <v>30</v>
      </c>
      <c r="D11" s="48">
        <v>18</v>
      </c>
      <c r="E11" s="49">
        <v>21.65</v>
      </c>
      <c r="F11" s="50">
        <v>12.2</v>
      </c>
      <c r="G11" s="51">
        <v>12.4</v>
      </c>
      <c r="H11" s="52">
        <v>12.45</v>
      </c>
      <c r="I11" s="53">
        <v>25.05</v>
      </c>
      <c r="J11" s="54">
        <v>25.05</v>
      </c>
      <c r="L11" s="27">
        <v>30</v>
      </c>
      <c r="M11" s="28">
        <f t="shared" si="0"/>
        <v>63.96805555555563</v>
      </c>
      <c r="N11" s="29">
        <f t="shared" si="6"/>
        <v>5.2337499999997021</v>
      </c>
      <c r="O11" s="28">
        <f t="shared" si="1"/>
        <v>57.571250000000077</v>
      </c>
      <c r="P11" s="28">
        <f t="shared" si="2"/>
        <v>180</v>
      </c>
      <c r="Q11" s="29">
        <f t="shared" si="3"/>
        <v>2.1688954077891021</v>
      </c>
      <c r="R11" s="29">
        <f t="shared" si="7"/>
        <v>0.17445833333332339</v>
      </c>
      <c r="S11" s="29">
        <f t="shared" si="14"/>
        <v>0.31984027777777818</v>
      </c>
      <c r="T11" s="41">
        <f t="shared" si="8"/>
        <v>8.3713850837138629E-4</v>
      </c>
      <c r="U11" s="30"/>
      <c r="V11" s="31">
        <f t="shared" si="9"/>
        <v>5.3000000000000007</v>
      </c>
      <c r="W11" s="32">
        <f t="shared" si="9"/>
        <v>6.4999999999999982</v>
      </c>
      <c r="X11" s="32">
        <f t="shared" si="10"/>
        <v>2.3000000000000007</v>
      </c>
      <c r="Y11" s="32">
        <f t="shared" si="11"/>
        <v>0.18333333333333357</v>
      </c>
      <c r="Z11" s="32">
        <f t="shared" si="4"/>
        <v>12.35</v>
      </c>
      <c r="AA11" s="33">
        <f t="shared" si="12"/>
        <v>2.6905043341213655</v>
      </c>
      <c r="AB11" s="34">
        <f t="shared" si="13"/>
        <v>16.817901234568051</v>
      </c>
      <c r="AC11" s="42">
        <f t="shared" si="5"/>
        <v>2.6905043341213655</v>
      </c>
      <c r="AD11" s="35">
        <f t="shared" si="5"/>
        <v>16.817901234568051</v>
      </c>
    </row>
    <row r="12" spans="1:30" x14ac:dyDescent="0.3">
      <c r="A12" s="46">
        <v>42355.624386574083</v>
      </c>
      <c r="B12" s="47">
        <v>2100</v>
      </c>
      <c r="C12" s="47">
        <v>35</v>
      </c>
      <c r="D12" s="48">
        <v>18.3</v>
      </c>
      <c r="E12" s="49">
        <v>22.2</v>
      </c>
      <c r="F12" s="50">
        <v>12.25</v>
      </c>
      <c r="G12" s="51">
        <v>12.45</v>
      </c>
      <c r="H12" s="52">
        <v>12.5</v>
      </c>
      <c r="I12" s="53">
        <v>22.75</v>
      </c>
      <c r="J12" s="54">
        <v>23.1</v>
      </c>
      <c r="L12" s="27">
        <v>35</v>
      </c>
      <c r="M12" s="28">
        <f t="shared" si="0"/>
        <v>81.413888888889204</v>
      </c>
      <c r="N12" s="29">
        <f t="shared" si="6"/>
        <v>15.701250000000224</v>
      </c>
      <c r="O12" s="28">
        <f t="shared" si="1"/>
        <v>73.272500000000306</v>
      </c>
      <c r="P12" s="28">
        <f t="shared" si="2"/>
        <v>210</v>
      </c>
      <c r="Q12" s="29">
        <f t="shared" si="3"/>
        <v>2.3174498877746568</v>
      </c>
      <c r="R12" s="29">
        <f t="shared" si="7"/>
        <v>0.52337500000000747</v>
      </c>
      <c r="S12" s="29">
        <f t="shared" si="14"/>
        <v>0.34891666666666815</v>
      </c>
      <c r="T12" s="41">
        <f t="shared" si="8"/>
        <v>9.9715099715100134E-4</v>
      </c>
      <c r="U12" s="30"/>
      <c r="V12" s="31">
        <f t="shared" si="9"/>
        <v>5.6000000000000014</v>
      </c>
      <c r="W12" s="32">
        <f t="shared" si="9"/>
        <v>7.0499999999999989</v>
      </c>
      <c r="X12" s="32">
        <f t="shared" si="10"/>
        <v>0</v>
      </c>
      <c r="Y12" s="32">
        <f t="shared" si="11"/>
        <v>0.23333333333333428</v>
      </c>
      <c r="Z12" s="32">
        <f t="shared" si="4"/>
        <v>12.4</v>
      </c>
      <c r="AA12" s="33">
        <f t="shared" si="12"/>
        <v>8.1828963795256655</v>
      </c>
      <c r="AB12" s="34">
        <f t="shared" si="13"/>
        <v>101.80864197530936</v>
      </c>
      <c r="AC12" s="42">
        <f t="shared" si="5"/>
        <v>8.1828963795256655</v>
      </c>
      <c r="AD12" s="35">
        <f t="shared" si="5"/>
        <v>101.80864197530936</v>
      </c>
    </row>
    <row r="13" spans="1:30" x14ac:dyDescent="0.3">
      <c r="A13" s="46">
        <v>42355.627858796302</v>
      </c>
      <c r="B13" s="47">
        <v>2400</v>
      </c>
      <c r="C13" s="47">
        <v>40</v>
      </c>
      <c r="D13" s="48">
        <v>18.5</v>
      </c>
      <c r="E13" s="49">
        <v>22.3</v>
      </c>
      <c r="F13" s="50">
        <v>12.25</v>
      </c>
      <c r="G13" s="51">
        <v>12.5</v>
      </c>
      <c r="H13" s="52">
        <v>12.55</v>
      </c>
      <c r="I13" s="53">
        <v>22.6</v>
      </c>
      <c r="J13" s="54">
        <v>22.65</v>
      </c>
      <c r="L13" s="27">
        <v>40</v>
      </c>
      <c r="M13" s="28">
        <f t="shared" si="0"/>
        <v>93.044444444444082</v>
      </c>
      <c r="N13" s="29">
        <f t="shared" si="6"/>
        <v>10.467499999999404</v>
      </c>
      <c r="O13" s="28">
        <f t="shared" si="1"/>
        <v>83.739999999999696</v>
      </c>
      <c r="P13" s="28">
        <f t="shared" si="2"/>
        <v>240</v>
      </c>
      <c r="Q13" s="29">
        <f t="shared" si="3"/>
        <v>2.2580280957804364</v>
      </c>
      <c r="R13" s="29">
        <f t="shared" si="7"/>
        <v>0.34891666666664678</v>
      </c>
      <c r="S13" s="29">
        <f t="shared" si="14"/>
        <v>0.34891666666666538</v>
      </c>
      <c r="T13" s="41">
        <f t="shared" si="8"/>
        <v>1.1695906432748491E-3</v>
      </c>
      <c r="U13" s="30"/>
      <c r="V13" s="31">
        <f t="shared" si="9"/>
        <v>5.8000000000000007</v>
      </c>
      <c r="W13" s="32">
        <f t="shared" si="9"/>
        <v>7.15</v>
      </c>
      <c r="X13" s="32">
        <f t="shared" si="10"/>
        <v>-0.14999999999999858</v>
      </c>
      <c r="Y13" s="32">
        <f t="shared" si="11"/>
        <v>0.26666666666666572</v>
      </c>
      <c r="Z13" s="32">
        <f t="shared" si="4"/>
        <v>12.433333333333332</v>
      </c>
      <c r="AA13" s="33">
        <f t="shared" si="12"/>
        <v>11.718157181571723</v>
      </c>
      <c r="AB13" s="34">
        <f t="shared" si="13"/>
        <v>133.87654320987571</v>
      </c>
      <c r="AC13" s="42">
        <f t="shared" si="5"/>
        <v>11.718157181571723</v>
      </c>
      <c r="AD13" s="35">
        <f t="shared" si="5"/>
        <v>133.87654320987571</v>
      </c>
    </row>
    <row r="14" spans="1:30" x14ac:dyDescent="0.3">
      <c r="A14" s="46">
        <v>42355.631331018521</v>
      </c>
      <c r="B14" s="47">
        <v>2700</v>
      </c>
      <c r="C14" s="47">
        <v>45</v>
      </c>
      <c r="D14" s="48">
        <v>19</v>
      </c>
      <c r="E14" s="49">
        <v>22.4</v>
      </c>
      <c r="F14" s="50">
        <v>12.25</v>
      </c>
      <c r="G14" s="51">
        <v>12.5</v>
      </c>
      <c r="H14" s="52">
        <v>12.6</v>
      </c>
      <c r="I14" s="53">
        <v>24.6</v>
      </c>
      <c r="J14" s="54">
        <v>24.6</v>
      </c>
      <c r="L14" s="27">
        <v>45</v>
      </c>
      <c r="M14" s="28">
        <f t="shared" si="0"/>
        <v>98.8597222222228</v>
      </c>
      <c r="N14" s="29">
        <f t="shared" si="6"/>
        <v>5.2337500000008186</v>
      </c>
      <c r="O14" s="28">
        <f t="shared" si="1"/>
        <v>88.973750000000535</v>
      </c>
      <c r="P14" s="28">
        <f t="shared" si="2"/>
        <v>270</v>
      </c>
      <c r="Q14" s="29">
        <f t="shared" si="3"/>
        <v>2.0203409278035469</v>
      </c>
      <c r="R14" s="29">
        <f t="shared" si="7"/>
        <v>0.17445833333336061</v>
      </c>
      <c r="S14" s="29">
        <f t="shared" si="14"/>
        <v>0.32953240740740941</v>
      </c>
      <c r="T14" s="41">
        <f t="shared" si="8"/>
        <v>1.3888888888888976E-3</v>
      </c>
      <c r="U14" s="30"/>
      <c r="V14" s="31">
        <f t="shared" si="9"/>
        <v>6.3000000000000007</v>
      </c>
      <c r="W14" s="32">
        <f t="shared" si="9"/>
        <v>7.2499999999999982</v>
      </c>
      <c r="X14" s="32">
        <f t="shared" si="10"/>
        <v>1.8500000000000014</v>
      </c>
      <c r="Y14" s="32">
        <f t="shared" si="11"/>
        <v>0.28333333333333499</v>
      </c>
      <c r="Z14" s="32">
        <f t="shared" si="4"/>
        <v>12.450000000000001</v>
      </c>
      <c r="AA14" s="33">
        <f t="shared" si="12"/>
        <v>9.6178075396826408</v>
      </c>
      <c r="AB14" s="34">
        <f t="shared" si="13"/>
        <v>120.13271604938397</v>
      </c>
      <c r="AC14" s="42">
        <f t="shared" si="5"/>
        <v>9.6178075396826408</v>
      </c>
      <c r="AD14" s="35">
        <f t="shared" si="5"/>
        <v>120.13271604938397</v>
      </c>
    </row>
    <row r="15" spans="1:30" x14ac:dyDescent="0.3">
      <c r="A15" s="46">
        <v>42355.63480324074</v>
      </c>
      <c r="B15" s="47">
        <v>3000</v>
      </c>
      <c r="C15" s="47">
        <v>50</v>
      </c>
      <c r="D15" s="48">
        <v>19.399999999999999</v>
      </c>
      <c r="E15" s="49">
        <v>22.65</v>
      </c>
      <c r="F15" s="50">
        <v>12.3</v>
      </c>
      <c r="G15" s="51">
        <v>12.55</v>
      </c>
      <c r="H15" s="52">
        <v>12.65</v>
      </c>
      <c r="I15" s="53">
        <v>25.25</v>
      </c>
      <c r="J15" s="54">
        <v>25.25</v>
      </c>
      <c r="L15" s="27">
        <v>50</v>
      </c>
      <c r="M15" s="28">
        <f t="shared" si="0"/>
        <v>116.30555555555574</v>
      </c>
      <c r="N15" s="29">
        <f t="shared" si="6"/>
        <v>15.701249999999666</v>
      </c>
      <c r="O15" s="28">
        <f t="shared" si="1"/>
        <v>104.67500000000018</v>
      </c>
      <c r="P15" s="28">
        <f t="shared" si="2"/>
        <v>300</v>
      </c>
      <c r="Q15" s="29">
        <f t="shared" si="3"/>
        <v>1.9312082398122148</v>
      </c>
      <c r="R15" s="29">
        <f t="shared" si="7"/>
        <v>0.52337499999998882</v>
      </c>
      <c r="S15" s="29">
        <f t="shared" si="14"/>
        <v>0.34891666666666726</v>
      </c>
      <c r="T15" s="41">
        <f t="shared" si="8"/>
        <v>1.709401709401712E-3</v>
      </c>
      <c r="U15" s="30"/>
      <c r="V15" s="31">
        <f t="shared" si="9"/>
        <v>6.6999999999999993</v>
      </c>
      <c r="W15" s="32">
        <f t="shared" si="9"/>
        <v>7.4999999999999982</v>
      </c>
      <c r="X15" s="32">
        <f t="shared" si="10"/>
        <v>2.5</v>
      </c>
      <c r="Y15" s="32">
        <f t="shared" si="11"/>
        <v>0.33333333333333393</v>
      </c>
      <c r="Z15" s="32">
        <f t="shared" si="4"/>
        <v>12.5</v>
      </c>
      <c r="AA15" s="33">
        <f t="shared" si="12"/>
        <v>12.188983855650552</v>
      </c>
      <c r="AB15" s="34">
        <f t="shared" si="13"/>
        <v>154.45679012345718</v>
      </c>
      <c r="AC15" s="42">
        <f t="shared" si="5"/>
        <v>12.188983855650552</v>
      </c>
      <c r="AD15" s="35">
        <f t="shared" si="5"/>
        <v>154.45679012345718</v>
      </c>
    </row>
    <row r="16" spans="1:30" x14ac:dyDescent="0.3">
      <c r="A16" s="46">
        <v>42355.638275462959</v>
      </c>
      <c r="B16" s="47">
        <v>3300</v>
      </c>
      <c r="C16" s="47">
        <v>55</v>
      </c>
      <c r="D16" s="48">
        <v>19.75</v>
      </c>
      <c r="E16" s="49">
        <v>23.05</v>
      </c>
      <c r="F16" s="50">
        <v>12.3</v>
      </c>
      <c r="G16" s="51">
        <v>12.6</v>
      </c>
      <c r="H16" s="52">
        <v>12.65</v>
      </c>
      <c r="I16" s="53">
        <v>25.4</v>
      </c>
      <c r="J16" s="54">
        <v>25.4</v>
      </c>
      <c r="L16" s="27">
        <v>55</v>
      </c>
      <c r="M16" s="28">
        <f t="shared" si="0"/>
        <v>122.1208333333332</v>
      </c>
      <c r="N16" s="29">
        <f t="shared" si="6"/>
        <v>5.2337499999997021</v>
      </c>
      <c r="O16" s="28">
        <f t="shared" si="1"/>
        <v>109.9087499999999</v>
      </c>
      <c r="P16" s="28">
        <f t="shared" si="2"/>
        <v>330</v>
      </c>
      <c r="Q16" s="29">
        <f t="shared" si="3"/>
        <v>1.9609191358093263</v>
      </c>
      <c r="R16" s="29">
        <f t="shared" si="7"/>
        <v>0.17445833333332339</v>
      </c>
      <c r="S16" s="29">
        <f t="shared" si="14"/>
        <v>0.33305681818181787</v>
      </c>
      <c r="T16" s="41">
        <f t="shared" si="8"/>
        <v>1.7676767676767654E-3</v>
      </c>
      <c r="U16" s="30"/>
      <c r="V16" s="31">
        <f t="shared" si="9"/>
        <v>7.0500000000000007</v>
      </c>
      <c r="W16" s="32">
        <f t="shared" si="9"/>
        <v>7.9</v>
      </c>
      <c r="X16" s="32">
        <f t="shared" si="10"/>
        <v>2.6499999999999986</v>
      </c>
      <c r="Y16" s="32">
        <f t="shared" si="11"/>
        <v>0.34999999999999964</v>
      </c>
      <c r="Z16" s="32">
        <f t="shared" si="4"/>
        <v>12.516666666666666</v>
      </c>
      <c r="AA16" s="33">
        <f t="shared" si="12"/>
        <v>13.649705014749241</v>
      </c>
      <c r="AB16" s="34">
        <f t="shared" si="13"/>
        <v>170.93518518518491</v>
      </c>
      <c r="AC16" s="42">
        <f t="shared" si="5"/>
        <v>13.649705014749241</v>
      </c>
      <c r="AD16" s="35">
        <f t="shared" si="5"/>
        <v>170.93518518518491</v>
      </c>
    </row>
    <row r="17" spans="1:30" x14ac:dyDescent="0.3">
      <c r="A17" s="46">
        <v>42355.641747685193</v>
      </c>
      <c r="B17" s="47">
        <v>3600</v>
      </c>
      <c r="C17" s="47">
        <v>60</v>
      </c>
      <c r="D17" s="48">
        <v>20.3</v>
      </c>
      <c r="E17" s="49">
        <v>23.3</v>
      </c>
      <c r="F17" s="50">
        <v>12.35</v>
      </c>
      <c r="G17" s="51">
        <v>12.65</v>
      </c>
      <c r="H17" s="52">
        <v>12.75</v>
      </c>
      <c r="I17" s="53">
        <v>25.55</v>
      </c>
      <c r="J17" s="54">
        <v>25.55</v>
      </c>
      <c r="L17" s="27">
        <v>60</v>
      </c>
      <c r="M17" s="28">
        <f t="shared" si="0"/>
        <v>145.3819444444448</v>
      </c>
      <c r="N17" s="29">
        <f t="shared" si="6"/>
        <v>20.935000000000485</v>
      </c>
      <c r="O17" s="28">
        <f t="shared" si="1"/>
        <v>130.84375000000037</v>
      </c>
      <c r="P17" s="28">
        <f t="shared" si="2"/>
        <v>360</v>
      </c>
      <c r="Q17" s="29">
        <f t="shared" si="3"/>
        <v>1.7826537598266596</v>
      </c>
      <c r="R17" s="29">
        <f t="shared" si="7"/>
        <v>0.69783333333334951</v>
      </c>
      <c r="S17" s="29">
        <f t="shared" si="14"/>
        <v>0.36345486111111214</v>
      </c>
      <c r="T17" s="41">
        <f t="shared" si="8"/>
        <v>2.3148148148148208E-3</v>
      </c>
      <c r="U17" s="30"/>
      <c r="V17" s="31">
        <f t="shared" si="9"/>
        <v>7.6000000000000014</v>
      </c>
      <c r="W17" s="32">
        <f t="shared" si="9"/>
        <v>8.15</v>
      </c>
      <c r="X17" s="32">
        <f t="shared" si="10"/>
        <v>2.8000000000000007</v>
      </c>
      <c r="Y17" s="32">
        <f t="shared" si="11"/>
        <v>0.41666666666666785</v>
      </c>
      <c r="Z17" s="32">
        <f t="shared" si="4"/>
        <v>12.583333333333334</v>
      </c>
      <c r="AA17" s="33">
        <f t="shared" si="12"/>
        <v>19.120370370370438</v>
      </c>
      <c r="AB17" s="34">
        <f t="shared" si="13"/>
        <v>229.73765432098844</v>
      </c>
      <c r="AC17" s="42">
        <f>IF(AA17&gt;0,AA17,0)</f>
        <v>19.120370370370438</v>
      </c>
      <c r="AD17" s="35">
        <f t="shared" si="5"/>
        <v>229.73765432098844</v>
      </c>
    </row>
    <row r="18" spans="1:30" x14ac:dyDescent="0.3">
      <c r="A18" s="46">
        <v>42355.645219907397</v>
      </c>
      <c r="B18" s="47">
        <v>3900</v>
      </c>
      <c r="C18" s="47">
        <v>65</v>
      </c>
      <c r="D18" s="48">
        <v>20.6</v>
      </c>
      <c r="E18" s="49">
        <v>23.55</v>
      </c>
      <c r="F18" s="50">
        <v>12.4</v>
      </c>
      <c r="G18" s="51">
        <v>12.65</v>
      </c>
      <c r="H18" s="52">
        <v>12.75</v>
      </c>
      <c r="I18" s="53">
        <v>25.65</v>
      </c>
      <c r="J18" s="54">
        <v>25.7</v>
      </c>
      <c r="L18" s="27">
        <v>65</v>
      </c>
      <c r="M18" s="28">
        <f t="shared" si="0"/>
        <v>151.19722222222225</v>
      </c>
      <c r="N18" s="29">
        <f t="shared" si="6"/>
        <v>5.2337499999997021</v>
      </c>
      <c r="O18" s="28">
        <f t="shared" si="1"/>
        <v>136.07750000000007</v>
      </c>
      <c r="P18" s="28">
        <f t="shared" si="2"/>
        <v>390</v>
      </c>
      <c r="Q18" s="29">
        <f t="shared" si="3"/>
        <v>1.7529428638295481</v>
      </c>
      <c r="R18" s="29">
        <f t="shared" si="7"/>
        <v>0.17445833333332339</v>
      </c>
      <c r="S18" s="29">
        <f t="shared" si="14"/>
        <v>0.34891666666666687</v>
      </c>
      <c r="T18" s="41">
        <f t="shared" si="8"/>
        <v>2.4482109227871953E-3</v>
      </c>
      <c r="U18" s="30"/>
      <c r="V18" s="31">
        <f t="shared" si="9"/>
        <v>7.9000000000000021</v>
      </c>
      <c r="W18" s="32">
        <f t="shared" si="9"/>
        <v>8.4</v>
      </c>
      <c r="X18" s="32">
        <f t="shared" si="10"/>
        <v>2.8999999999999986</v>
      </c>
      <c r="Y18" s="32">
        <f t="shared" si="11"/>
        <v>0.43333333333333357</v>
      </c>
      <c r="Z18" s="32">
        <f t="shared" si="4"/>
        <v>12.6</v>
      </c>
      <c r="AA18" s="33">
        <f t="shared" si="12"/>
        <v>21.029152915291547</v>
      </c>
      <c r="AB18" s="34">
        <f t="shared" si="13"/>
        <v>246.21604938271616</v>
      </c>
      <c r="AC18" s="42">
        <f t="shared" ref="AC18:AD29" si="15">IF(AA18&gt;0,AA18,0)</f>
        <v>21.029152915291547</v>
      </c>
      <c r="AD18" s="35">
        <f t="shared" si="5"/>
        <v>246.21604938271616</v>
      </c>
    </row>
    <row r="19" spans="1:30" x14ac:dyDescent="0.3">
      <c r="A19" s="46">
        <v>42355.648692129631</v>
      </c>
      <c r="B19" s="47">
        <v>4200</v>
      </c>
      <c r="C19" s="47">
        <v>70</v>
      </c>
      <c r="D19" s="48">
        <v>21.1</v>
      </c>
      <c r="E19" s="49">
        <v>24</v>
      </c>
      <c r="F19" s="50">
        <v>12.4</v>
      </c>
      <c r="G19" s="51">
        <v>12.7</v>
      </c>
      <c r="H19" s="52">
        <v>13.05</v>
      </c>
      <c r="I19" s="53">
        <v>26</v>
      </c>
      <c r="J19" s="54">
        <v>26</v>
      </c>
      <c r="L19" s="27">
        <v>70</v>
      </c>
      <c r="M19" s="28">
        <f t="shared" si="0"/>
        <v>191.90416666666749</v>
      </c>
      <c r="N19" s="29">
        <f t="shared" si="6"/>
        <v>36.636250000000707</v>
      </c>
      <c r="O19" s="28">
        <f t="shared" si="1"/>
        <v>172.7137500000008</v>
      </c>
      <c r="P19" s="28">
        <f t="shared" si="2"/>
        <v>420</v>
      </c>
      <c r="Q19" s="29">
        <f t="shared" si="3"/>
        <v>1.723231967832437</v>
      </c>
      <c r="R19" s="29">
        <f t="shared" si="7"/>
        <v>1.2212083333333568</v>
      </c>
      <c r="S19" s="29">
        <f t="shared" si="14"/>
        <v>0.41122321428571618</v>
      </c>
      <c r="T19" s="41">
        <f t="shared" si="8"/>
        <v>3.1609195402299006E-3</v>
      </c>
      <c r="U19" s="30"/>
      <c r="V19" s="31">
        <f t="shared" si="9"/>
        <v>8.4000000000000021</v>
      </c>
      <c r="W19" s="32">
        <f t="shared" si="9"/>
        <v>8.85</v>
      </c>
      <c r="X19" s="32">
        <f t="shared" si="10"/>
        <v>3.25</v>
      </c>
      <c r="Y19" s="32">
        <f t="shared" si="11"/>
        <v>0.55000000000000249</v>
      </c>
      <c r="Z19" s="32">
        <f t="shared" si="4"/>
        <v>12.716666666666669</v>
      </c>
      <c r="AA19" s="33">
        <f t="shared" si="12"/>
        <v>29.980442176870927</v>
      </c>
      <c r="AB19" s="34">
        <f t="shared" si="13"/>
        <v>339.34259259259443</v>
      </c>
      <c r="AC19" s="42">
        <f t="shared" si="15"/>
        <v>29.980442176870927</v>
      </c>
      <c r="AD19" s="35">
        <f t="shared" si="5"/>
        <v>339.34259259259443</v>
      </c>
    </row>
    <row r="20" spans="1:30" x14ac:dyDescent="0.3">
      <c r="A20" s="46">
        <v>42355.65216435185</v>
      </c>
      <c r="B20" s="47">
        <v>4500</v>
      </c>
      <c r="C20" s="47">
        <v>75</v>
      </c>
      <c r="D20" s="48">
        <v>21.35</v>
      </c>
      <c r="E20" s="49">
        <v>24.25</v>
      </c>
      <c r="F20" s="50">
        <v>12.45</v>
      </c>
      <c r="G20" s="51">
        <v>12.75</v>
      </c>
      <c r="H20" s="52">
        <v>13.05</v>
      </c>
      <c r="I20" s="53">
        <v>26.05</v>
      </c>
      <c r="J20" s="54">
        <v>26.05</v>
      </c>
      <c r="L20" s="27">
        <v>75</v>
      </c>
      <c r="M20" s="28">
        <f t="shared" si="0"/>
        <v>203.53472222222237</v>
      </c>
      <c r="N20" s="29">
        <f t="shared" si="6"/>
        <v>10.467499999999404</v>
      </c>
      <c r="O20" s="28">
        <f t="shared" si="1"/>
        <v>183.18125000000018</v>
      </c>
      <c r="P20" s="28">
        <f t="shared" si="2"/>
        <v>450</v>
      </c>
      <c r="Q20" s="29">
        <f t="shared" si="3"/>
        <v>1.723231967832437</v>
      </c>
      <c r="R20" s="29">
        <f t="shared" si="7"/>
        <v>0.34891666666664678</v>
      </c>
      <c r="S20" s="29">
        <f t="shared" si="14"/>
        <v>0.40706944444444482</v>
      </c>
      <c r="T20" s="41">
        <f t="shared" si="8"/>
        <v>3.3524904214559427E-3</v>
      </c>
      <c r="U20" s="30"/>
      <c r="V20" s="31">
        <f t="shared" si="9"/>
        <v>8.6500000000000021</v>
      </c>
      <c r="W20" s="32">
        <f t="shared" si="9"/>
        <v>9.1</v>
      </c>
      <c r="X20" s="32">
        <f t="shared" si="10"/>
        <v>3.3000000000000007</v>
      </c>
      <c r="Y20" s="32">
        <f t="shared" si="11"/>
        <v>0.58333333333333393</v>
      </c>
      <c r="Z20" s="32">
        <f t="shared" si="4"/>
        <v>12.75</v>
      </c>
      <c r="AA20" s="33">
        <f t="shared" si="12"/>
        <v>33.730791962174976</v>
      </c>
      <c r="AB20" s="34">
        <f t="shared" si="13"/>
        <v>368.74382716049416</v>
      </c>
      <c r="AC20" s="42">
        <f t="shared" si="15"/>
        <v>33.730791962174976</v>
      </c>
      <c r="AD20" s="35">
        <f t="shared" si="5"/>
        <v>368.74382716049416</v>
      </c>
    </row>
    <row r="21" spans="1:30" x14ac:dyDescent="0.3">
      <c r="A21" s="46">
        <v>42355.655636574083</v>
      </c>
      <c r="B21" s="47">
        <v>4800</v>
      </c>
      <c r="C21" s="47">
        <v>80</v>
      </c>
      <c r="D21" s="48">
        <v>21.6</v>
      </c>
      <c r="E21" s="49">
        <v>24.45</v>
      </c>
      <c r="F21" s="50">
        <v>12.45</v>
      </c>
      <c r="G21" s="51">
        <v>13</v>
      </c>
      <c r="H21" s="52">
        <v>13.15</v>
      </c>
      <c r="I21" s="53">
        <v>26.15</v>
      </c>
      <c r="J21" s="54">
        <v>26.15</v>
      </c>
      <c r="L21" s="27">
        <v>80</v>
      </c>
      <c r="M21" s="28">
        <f t="shared" si="0"/>
        <v>244.24166666666699</v>
      </c>
      <c r="N21" s="29">
        <f t="shared" si="6"/>
        <v>36.636250000000153</v>
      </c>
      <c r="O21" s="28">
        <f t="shared" si="1"/>
        <v>219.81750000000036</v>
      </c>
      <c r="P21" s="28">
        <f t="shared" si="2"/>
        <v>480</v>
      </c>
      <c r="Q21" s="29">
        <f t="shared" si="3"/>
        <v>1.6935210718353253</v>
      </c>
      <c r="R21" s="29">
        <f t="shared" si="7"/>
        <v>1.2212083333333383</v>
      </c>
      <c r="S21" s="29">
        <f t="shared" si="14"/>
        <v>0.45795312500000074</v>
      </c>
      <c r="T21" s="41">
        <f t="shared" si="8"/>
        <v>4.0935672514619973E-3</v>
      </c>
      <c r="U21" s="30"/>
      <c r="V21" s="31">
        <f t="shared" si="9"/>
        <v>8.9000000000000021</v>
      </c>
      <c r="W21" s="32">
        <f t="shared" si="9"/>
        <v>9.2999999999999989</v>
      </c>
      <c r="X21" s="32">
        <f t="shared" si="10"/>
        <v>3.3999999999999986</v>
      </c>
      <c r="Y21" s="32">
        <f t="shared" si="11"/>
        <v>0.70000000000000107</v>
      </c>
      <c r="Z21" s="32">
        <f t="shared" si="4"/>
        <v>12.866666666666667</v>
      </c>
      <c r="AA21" s="33">
        <f t="shared" si="12"/>
        <v>43.789377289377384</v>
      </c>
      <c r="AB21" s="34">
        <f t="shared" si="13"/>
        <v>461.87037037037112</v>
      </c>
      <c r="AC21" s="42">
        <f t="shared" si="15"/>
        <v>43.789377289377384</v>
      </c>
      <c r="AD21" s="35">
        <f t="shared" si="15"/>
        <v>461.87037037037112</v>
      </c>
    </row>
    <row r="22" spans="1:30" x14ac:dyDescent="0.3">
      <c r="A22" s="46">
        <v>42355.659108796302</v>
      </c>
      <c r="B22" s="47">
        <v>5100</v>
      </c>
      <c r="C22" s="47">
        <v>85</v>
      </c>
      <c r="D22" s="48">
        <v>22.05</v>
      </c>
      <c r="E22" s="49">
        <v>24.65</v>
      </c>
      <c r="F22" s="50">
        <v>12.5</v>
      </c>
      <c r="G22" s="51">
        <v>13.05</v>
      </c>
      <c r="H22" s="52">
        <v>13.15</v>
      </c>
      <c r="I22" s="53">
        <v>26.25</v>
      </c>
      <c r="J22" s="54">
        <v>26.25</v>
      </c>
      <c r="L22" s="27">
        <v>85</v>
      </c>
      <c r="M22" s="28">
        <f t="shared" si="0"/>
        <v>255.87222222222246</v>
      </c>
      <c r="N22" s="29">
        <f t="shared" si="6"/>
        <v>10.467499999999962</v>
      </c>
      <c r="O22" s="28">
        <f t="shared" si="1"/>
        <v>230.28500000000031</v>
      </c>
      <c r="P22" s="28">
        <f t="shared" si="2"/>
        <v>510</v>
      </c>
      <c r="Q22" s="29">
        <f t="shared" si="3"/>
        <v>1.5449665918497704</v>
      </c>
      <c r="R22" s="29">
        <f t="shared" si="7"/>
        <v>0.34891666666666538</v>
      </c>
      <c r="S22" s="29">
        <f t="shared" si="14"/>
        <v>0.45153921568627514</v>
      </c>
      <c r="T22" s="41">
        <f t="shared" si="8"/>
        <v>4.7008547008547102E-3</v>
      </c>
      <c r="U22" s="30"/>
      <c r="V22" s="31">
        <f t="shared" ref="V22:W29" si="16">V21+(D22-D21)</f>
        <v>9.3500000000000014</v>
      </c>
      <c r="W22" s="32">
        <f t="shared" si="16"/>
        <v>9.4999999999999982</v>
      </c>
      <c r="X22" s="32">
        <f t="shared" si="10"/>
        <v>3.5</v>
      </c>
      <c r="Y22" s="32">
        <f t="shared" si="11"/>
        <v>0.73333333333333428</v>
      </c>
      <c r="Z22" s="32">
        <f t="shared" si="4"/>
        <v>12.9</v>
      </c>
      <c r="AA22" s="33">
        <f t="shared" si="12"/>
        <v>50.207671957672027</v>
      </c>
      <c r="AB22" s="34">
        <f t="shared" si="13"/>
        <v>493.93827160493879</v>
      </c>
      <c r="AC22" s="42">
        <f t="shared" si="15"/>
        <v>50.207671957672027</v>
      </c>
      <c r="AD22" s="35">
        <f t="shared" si="15"/>
        <v>493.93827160493879</v>
      </c>
    </row>
    <row r="23" spans="1:30" x14ac:dyDescent="0.3">
      <c r="A23" s="46">
        <v>42355.662581018521</v>
      </c>
      <c r="B23" s="47">
        <v>5400</v>
      </c>
      <c r="C23" s="47">
        <v>90</v>
      </c>
      <c r="D23" s="48">
        <v>22.25</v>
      </c>
      <c r="E23" s="49">
        <v>25.05</v>
      </c>
      <c r="F23" s="50">
        <v>12.5</v>
      </c>
      <c r="G23" s="51">
        <v>13.1</v>
      </c>
      <c r="H23" s="52">
        <v>13.25</v>
      </c>
      <c r="I23" s="53">
        <v>26.3</v>
      </c>
      <c r="J23" s="54">
        <v>26.3</v>
      </c>
      <c r="L23" s="27">
        <v>90</v>
      </c>
      <c r="M23" s="28">
        <f t="shared" si="0"/>
        <v>273.3180555555561</v>
      </c>
      <c r="N23" s="29">
        <f t="shared" si="6"/>
        <v>15.701250000000224</v>
      </c>
      <c r="O23" s="28">
        <f t="shared" si="1"/>
        <v>245.98625000000055</v>
      </c>
      <c r="P23" s="28">
        <f t="shared" si="2"/>
        <v>540</v>
      </c>
      <c r="Q23" s="29">
        <f t="shared" si="3"/>
        <v>1.6638101758382162</v>
      </c>
      <c r="R23" s="29">
        <f t="shared" si="7"/>
        <v>0.52337500000000747</v>
      </c>
      <c r="S23" s="29">
        <f t="shared" si="14"/>
        <v>0.45553009259259364</v>
      </c>
      <c r="T23" s="41">
        <f t="shared" si="8"/>
        <v>4.6626984126984213E-3</v>
      </c>
      <c r="U23" s="30"/>
      <c r="V23" s="31">
        <f t="shared" si="16"/>
        <v>9.5500000000000007</v>
      </c>
      <c r="W23" s="32">
        <f t="shared" si="16"/>
        <v>9.9</v>
      </c>
      <c r="X23" s="32">
        <f t="shared" si="10"/>
        <v>3.5500000000000007</v>
      </c>
      <c r="Y23" s="32">
        <f t="shared" si="11"/>
        <v>0.78333333333333499</v>
      </c>
      <c r="Z23" s="32">
        <f t="shared" si="4"/>
        <v>12.950000000000001</v>
      </c>
      <c r="AA23" s="33">
        <f t="shared" si="12"/>
        <v>56.374828532236066</v>
      </c>
      <c r="AB23" s="34">
        <f t="shared" si="13"/>
        <v>535.37345679012469</v>
      </c>
      <c r="AC23" s="42">
        <f t="shared" si="15"/>
        <v>56.374828532236066</v>
      </c>
      <c r="AD23" s="35">
        <f t="shared" si="15"/>
        <v>535.37345679012469</v>
      </c>
    </row>
    <row r="24" spans="1:30" ht="15.75" customHeight="1" x14ac:dyDescent="0.3">
      <c r="A24" s="46">
        <v>42355.66605324074</v>
      </c>
      <c r="B24" s="47">
        <v>5700</v>
      </c>
      <c r="C24" s="47">
        <v>95</v>
      </c>
      <c r="D24" s="48">
        <v>22.4</v>
      </c>
      <c r="E24" s="49">
        <v>25.25</v>
      </c>
      <c r="F24" s="50">
        <v>12.55</v>
      </c>
      <c r="G24" s="51">
        <v>13.15</v>
      </c>
      <c r="H24" s="52">
        <v>13.3</v>
      </c>
      <c r="I24" s="53">
        <v>26.3</v>
      </c>
      <c r="J24" s="54">
        <v>26.3</v>
      </c>
      <c r="L24" s="43">
        <v>95</v>
      </c>
      <c r="M24" s="28">
        <f t="shared" si="0"/>
        <v>290.76388888888897</v>
      </c>
      <c r="N24" s="29">
        <f t="shared" si="6"/>
        <v>15.701249999999666</v>
      </c>
      <c r="O24" s="28">
        <f t="shared" si="1"/>
        <v>261.68750000000017</v>
      </c>
      <c r="P24" s="28">
        <f t="shared" si="2"/>
        <v>570</v>
      </c>
      <c r="Q24" s="29">
        <f t="shared" si="3"/>
        <v>1.6935210718353275</v>
      </c>
      <c r="R24" s="29">
        <f t="shared" si="7"/>
        <v>0.52337499999998882</v>
      </c>
      <c r="S24" s="29">
        <f t="shared" si="14"/>
        <v>0.45910087719298276</v>
      </c>
      <c r="T24" s="41">
        <f t="shared" si="8"/>
        <v>4.8732943469785572E-3</v>
      </c>
      <c r="U24" s="30"/>
      <c r="V24" s="31">
        <f t="shared" si="16"/>
        <v>9.6999999999999993</v>
      </c>
      <c r="W24" s="32">
        <f t="shared" si="16"/>
        <v>10.1</v>
      </c>
      <c r="X24" s="32">
        <f t="shared" si="10"/>
        <v>3.5500000000000007</v>
      </c>
      <c r="Y24" s="32">
        <f t="shared" si="11"/>
        <v>0.83333333333333393</v>
      </c>
      <c r="Z24" s="32">
        <f t="shared" si="4"/>
        <v>13</v>
      </c>
      <c r="AA24" s="33">
        <f t="shared" si="12"/>
        <v>63.016381766381755</v>
      </c>
      <c r="AB24" s="34">
        <f t="shared" si="13"/>
        <v>576.80864197530889</v>
      </c>
      <c r="AC24" s="42">
        <f t="shared" si="15"/>
        <v>63.016381766381755</v>
      </c>
      <c r="AD24" s="35">
        <f t="shared" si="15"/>
        <v>576.80864197530889</v>
      </c>
    </row>
    <row r="25" spans="1:30" x14ac:dyDescent="0.3">
      <c r="A25" s="46">
        <v>42355.669525462959</v>
      </c>
      <c r="B25" s="47">
        <v>6000</v>
      </c>
      <c r="C25" s="47">
        <v>100</v>
      </c>
      <c r="D25" s="48">
        <v>22.55</v>
      </c>
      <c r="E25" s="49">
        <v>25.35</v>
      </c>
      <c r="F25" s="50">
        <v>12.55</v>
      </c>
      <c r="G25" s="51">
        <v>13.2</v>
      </c>
      <c r="H25" s="52">
        <v>13.35</v>
      </c>
      <c r="I25" s="53">
        <v>26.45</v>
      </c>
      <c r="J25" s="54">
        <v>26.4</v>
      </c>
      <c r="L25" s="43">
        <v>100</v>
      </c>
      <c r="M25" s="28">
        <f t="shared" si="0"/>
        <v>302.3944444444445</v>
      </c>
      <c r="N25" s="29">
        <f t="shared" si="6"/>
        <v>10.467499999999962</v>
      </c>
      <c r="O25" s="28">
        <f t="shared" si="1"/>
        <v>272.15500000000014</v>
      </c>
      <c r="P25" s="28">
        <f t="shared" si="2"/>
        <v>600</v>
      </c>
      <c r="Q25" s="29">
        <f t="shared" si="3"/>
        <v>1.6638101758382162</v>
      </c>
      <c r="R25" s="29">
        <f t="shared" si="7"/>
        <v>0.34891666666666538</v>
      </c>
      <c r="S25" s="29">
        <f t="shared" si="14"/>
        <v>0.45359166666666689</v>
      </c>
      <c r="T25" s="41">
        <f t="shared" si="8"/>
        <v>5.1587301587301586E-3</v>
      </c>
      <c r="U25" s="36"/>
      <c r="V25" s="31">
        <f t="shared" si="16"/>
        <v>9.8500000000000014</v>
      </c>
      <c r="W25" s="32">
        <f t="shared" si="16"/>
        <v>10.200000000000001</v>
      </c>
      <c r="X25" s="32">
        <f t="shared" si="10"/>
        <v>3.6999999999999993</v>
      </c>
      <c r="Y25" s="32">
        <f t="shared" si="11"/>
        <v>0.86666666666666714</v>
      </c>
      <c r="Z25" s="32">
        <f t="shared" si="4"/>
        <v>13.033333333333333</v>
      </c>
      <c r="AA25" s="33">
        <f t="shared" si="12"/>
        <v>65.998575498575534</v>
      </c>
      <c r="AB25" s="34">
        <f t="shared" si="13"/>
        <v>602.6543209876545</v>
      </c>
      <c r="AC25" s="42">
        <f t="shared" si="15"/>
        <v>65.998575498575534</v>
      </c>
      <c r="AD25" s="35">
        <f t="shared" si="15"/>
        <v>602.6543209876545</v>
      </c>
    </row>
    <row r="26" spans="1:30" x14ac:dyDescent="0.3">
      <c r="A26" s="46">
        <v>42355.672997685193</v>
      </c>
      <c r="B26" s="47">
        <v>6300</v>
      </c>
      <c r="C26" s="47">
        <v>105</v>
      </c>
      <c r="D26" s="48">
        <v>22.65</v>
      </c>
      <c r="E26" s="49">
        <v>25.5</v>
      </c>
      <c r="F26" s="50">
        <v>12.6</v>
      </c>
      <c r="G26" s="51">
        <v>13.25</v>
      </c>
      <c r="H26" s="52">
        <v>13.4</v>
      </c>
      <c r="I26" s="53">
        <v>26.4</v>
      </c>
      <c r="J26" s="54">
        <v>26.45</v>
      </c>
      <c r="L26" s="43">
        <v>105</v>
      </c>
      <c r="M26" s="28">
        <f t="shared" si="0"/>
        <v>319.84027777777811</v>
      </c>
      <c r="N26" s="29">
        <f t="shared" si="6"/>
        <v>15.701250000000224</v>
      </c>
      <c r="O26" s="28">
        <f t="shared" si="1"/>
        <v>287.85625000000039</v>
      </c>
      <c r="P26" s="28">
        <f t="shared" si="2"/>
        <v>630</v>
      </c>
      <c r="Q26" s="29">
        <f t="shared" si="3"/>
        <v>1.6935210718353275</v>
      </c>
      <c r="R26" s="29">
        <f t="shared" si="7"/>
        <v>0.52337500000000747</v>
      </c>
      <c r="S26" s="29">
        <f t="shared" si="14"/>
        <v>0.45691468253968315</v>
      </c>
      <c r="T26" s="41">
        <f t="shared" si="8"/>
        <v>5.3606237816764164E-3</v>
      </c>
      <c r="U26" s="36"/>
      <c r="V26" s="31">
        <f t="shared" si="16"/>
        <v>9.9499999999999993</v>
      </c>
      <c r="W26" s="32">
        <f t="shared" si="16"/>
        <v>10.35</v>
      </c>
      <c r="X26" s="32">
        <f t="shared" si="10"/>
        <v>3.6499999999999986</v>
      </c>
      <c r="Y26" s="32">
        <f t="shared" si="11"/>
        <v>0.91666666666666785</v>
      </c>
      <c r="Z26" s="32">
        <f t="shared" si="4"/>
        <v>13.083333333333334</v>
      </c>
      <c r="AA26" s="33">
        <f t="shared" si="12"/>
        <v>73.29074074074083</v>
      </c>
      <c r="AB26" s="34">
        <f t="shared" si="13"/>
        <v>644.08950617284029</v>
      </c>
      <c r="AC26" s="42">
        <f t="shared" si="15"/>
        <v>73.29074074074083</v>
      </c>
      <c r="AD26" s="35">
        <f t="shared" si="15"/>
        <v>644.08950617284029</v>
      </c>
    </row>
    <row r="27" spans="1:30" x14ac:dyDescent="0.3">
      <c r="A27" s="46">
        <v>42355.676469907397</v>
      </c>
      <c r="B27" s="47">
        <v>6600</v>
      </c>
      <c r="C27" s="47">
        <v>110</v>
      </c>
      <c r="D27" s="48">
        <v>22.55</v>
      </c>
      <c r="E27" s="49">
        <v>25.4</v>
      </c>
      <c r="F27" s="50">
        <v>12.65</v>
      </c>
      <c r="G27" s="51">
        <v>13.3</v>
      </c>
      <c r="H27" s="52">
        <v>13.45</v>
      </c>
      <c r="I27" s="53">
        <v>25.4</v>
      </c>
      <c r="J27" s="54">
        <v>25.4</v>
      </c>
      <c r="L27" s="43">
        <v>110</v>
      </c>
      <c r="M27" s="28">
        <f t="shared" si="0"/>
        <v>337.28611111111167</v>
      </c>
      <c r="N27" s="29">
        <f t="shared" si="6"/>
        <v>15.701250000000224</v>
      </c>
      <c r="O27" s="28">
        <f t="shared" si="1"/>
        <v>303.55750000000063</v>
      </c>
      <c r="P27" s="28">
        <f t="shared" si="2"/>
        <v>660</v>
      </c>
      <c r="Q27" s="29">
        <f t="shared" si="3"/>
        <v>1.6935210718353253</v>
      </c>
      <c r="R27" s="29">
        <f t="shared" si="7"/>
        <v>0.52337500000000747</v>
      </c>
      <c r="S27" s="29">
        <f t="shared" si="14"/>
        <v>0.45993560606060702</v>
      </c>
      <c r="T27" s="41">
        <f t="shared" si="8"/>
        <v>5.6530214424951415E-3</v>
      </c>
      <c r="V27" s="31">
        <f t="shared" si="16"/>
        <v>9.8500000000000014</v>
      </c>
      <c r="W27" s="32">
        <f t="shared" si="16"/>
        <v>10.249999999999998</v>
      </c>
      <c r="X27" s="32">
        <f t="shared" si="10"/>
        <v>2.6499999999999986</v>
      </c>
      <c r="Y27" s="32">
        <f t="shared" si="11"/>
        <v>0.96666666666666856</v>
      </c>
      <c r="Z27" s="32">
        <f t="shared" si="4"/>
        <v>13.133333333333335</v>
      </c>
      <c r="AA27" s="33">
        <f t="shared" si="12"/>
        <v>102.55653021442522</v>
      </c>
      <c r="AB27" s="34">
        <f t="shared" si="13"/>
        <v>698.85802469135922</v>
      </c>
      <c r="AC27" s="42">
        <f t="shared" si="15"/>
        <v>102.55653021442522</v>
      </c>
      <c r="AD27" s="35">
        <f t="shared" si="15"/>
        <v>698.85802469135922</v>
      </c>
    </row>
    <row r="28" spans="1:30" x14ac:dyDescent="0.3">
      <c r="A28" s="46">
        <v>42355.679942129631</v>
      </c>
      <c r="B28" s="47">
        <v>6900</v>
      </c>
      <c r="C28" s="47">
        <v>115</v>
      </c>
      <c r="D28" s="48">
        <v>22.6</v>
      </c>
      <c r="E28" s="49">
        <v>25.45</v>
      </c>
      <c r="F28" s="50">
        <v>12.65</v>
      </c>
      <c r="G28" s="51">
        <v>13.35</v>
      </c>
      <c r="H28" s="52">
        <v>13.5</v>
      </c>
      <c r="I28" s="53">
        <v>25.75</v>
      </c>
      <c r="J28" s="54">
        <v>25.75</v>
      </c>
      <c r="L28" s="43">
        <v>115</v>
      </c>
      <c r="M28" s="28">
        <f t="shared" si="0"/>
        <v>348.91666666666663</v>
      </c>
      <c r="N28" s="29">
        <f t="shared" si="6"/>
        <v>10.467499999999404</v>
      </c>
      <c r="O28" s="28">
        <f t="shared" si="1"/>
        <v>314.02500000000003</v>
      </c>
      <c r="P28" s="28">
        <f t="shared" si="2"/>
        <v>690</v>
      </c>
      <c r="Q28" s="29">
        <f t="shared" si="3"/>
        <v>1.6935210718353253</v>
      </c>
      <c r="R28" s="29">
        <f t="shared" si="7"/>
        <v>0.34891666666664678</v>
      </c>
      <c r="S28" s="29">
        <f t="shared" si="14"/>
        <v>0.45510869565217399</v>
      </c>
      <c r="T28" s="41">
        <f t="shared" si="8"/>
        <v>5.847953216374273E-3</v>
      </c>
      <c r="V28" s="31">
        <f t="shared" si="16"/>
        <v>9.9000000000000021</v>
      </c>
      <c r="W28" s="32">
        <f t="shared" si="16"/>
        <v>10.299999999999999</v>
      </c>
      <c r="X28" s="32">
        <f t="shared" si="10"/>
        <v>3</v>
      </c>
      <c r="Y28" s="32">
        <f t="shared" si="11"/>
        <v>1</v>
      </c>
      <c r="Z28" s="32">
        <f t="shared" si="4"/>
        <v>13.166666666666666</v>
      </c>
      <c r="AA28" s="33">
        <f t="shared" si="12"/>
        <v>96.481481481481509</v>
      </c>
      <c r="AB28" s="34">
        <f t="shared" si="13"/>
        <v>719.37037037037032</v>
      </c>
      <c r="AC28" s="42">
        <f t="shared" si="15"/>
        <v>96.481481481481509</v>
      </c>
      <c r="AD28" s="35">
        <f t="shared" si="15"/>
        <v>719.37037037037032</v>
      </c>
    </row>
    <row r="29" spans="1:30" ht="19.5" thickBot="1" x14ac:dyDescent="0.35">
      <c r="A29" s="46">
        <v>42355.68341435185</v>
      </c>
      <c r="B29" s="47">
        <v>7200</v>
      </c>
      <c r="C29" s="47">
        <v>120</v>
      </c>
      <c r="D29" s="48">
        <v>22.65</v>
      </c>
      <c r="E29" s="49">
        <v>25.45</v>
      </c>
      <c r="F29" s="50">
        <v>12.7</v>
      </c>
      <c r="G29" s="51">
        <v>13.4</v>
      </c>
      <c r="H29" s="52">
        <v>13.55</v>
      </c>
      <c r="I29" s="53">
        <v>26.05</v>
      </c>
      <c r="J29" s="54">
        <v>26.05</v>
      </c>
      <c r="L29" s="43">
        <v>120</v>
      </c>
      <c r="M29" s="28">
        <f t="shared" si="0"/>
        <v>366.36250000000075</v>
      </c>
      <c r="N29" s="29">
        <f t="shared" si="6"/>
        <v>15.701250000000783</v>
      </c>
      <c r="O29" s="28">
        <f t="shared" si="1"/>
        <v>329.72625000000079</v>
      </c>
      <c r="P29" s="28">
        <f t="shared" si="2"/>
        <v>720</v>
      </c>
      <c r="Q29" s="29">
        <f t="shared" si="3"/>
        <v>1.6638101758382162</v>
      </c>
      <c r="R29" s="29">
        <f t="shared" si="7"/>
        <v>0.52337500000002612</v>
      </c>
      <c r="S29" s="29">
        <f t="shared" si="14"/>
        <v>0.45795312500000107</v>
      </c>
      <c r="T29" s="41">
        <f t="shared" si="8"/>
        <v>6.2500000000000116E-3</v>
      </c>
      <c r="V29" s="31">
        <f t="shared" si="16"/>
        <v>9.9499999999999993</v>
      </c>
      <c r="W29" s="32">
        <f t="shared" si="16"/>
        <v>10.299999999999999</v>
      </c>
      <c r="X29" s="32">
        <f t="shared" si="10"/>
        <v>3.3000000000000007</v>
      </c>
      <c r="Y29" s="32">
        <f t="shared" si="11"/>
        <v>1.0500000000000025</v>
      </c>
      <c r="Z29" s="32">
        <f t="shared" si="4"/>
        <v>13.216666666666669</v>
      </c>
      <c r="AA29" s="33">
        <f t="shared" si="12"/>
        <v>94.518382352941344</v>
      </c>
      <c r="AB29" s="34">
        <f t="shared" si="13"/>
        <v>753.69444444444605</v>
      </c>
      <c r="AC29" s="42">
        <f t="shared" si="15"/>
        <v>94.518382352941344</v>
      </c>
      <c r="AD29" s="35">
        <f t="shared" si="15"/>
        <v>753.69444444444605</v>
      </c>
    </row>
    <row r="30" spans="1:30" ht="19.5" thickTop="1" x14ac:dyDescent="0.3">
      <c r="L30" s="110" t="s">
        <v>23</v>
      </c>
      <c r="M30" s="107">
        <f>AVERAGE(M6:M29)</f>
        <v>173.73142361111138</v>
      </c>
      <c r="N30" s="65">
        <f>AVERAGE(N6:N29)</f>
        <v>13.738593750000035</v>
      </c>
      <c r="O30" s="65">
        <f t="shared" ref="O30:S30" si="17">AVERAGE(O6:O29)</f>
        <v>156.35828125000026</v>
      </c>
      <c r="P30" s="65">
        <f t="shared" si="17"/>
        <v>375</v>
      </c>
      <c r="Q30" s="65">
        <f>AVERAGE(Q6:Q29)</f>
        <v>1.8222682878228076</v>
      </c>
      <c r="R30" s="65">
        <f t="shared" si="17"/>
        <v>0.45795312500000102</v>
      </c>
      <c r="S30" s="65">
        <f t="shared" si="17"/>
        <v>0.3861113402147851</v>
      </c>
      <c r="T30" s="66">
        <f>AVERAGE(T6:T29)</f>
        <v>2.8383946498314779E-3</v>
      </c>
      <c r="U30" s="101" t="s">
        <v>23</v>
      </c>
      <c r="V30" s="104">
        <f>AVERAGE(V6:V29)</f>
        <v>7.104166666666667</v>
      </c>
      <c r="W30" s="65">
        <f>AVERAGE(W6:W29)</f>
        <v>7.7208333333333341</v>
      </c>
      <c r="X30" s="65">
        <f>AVERAGE(X6:X29)</f>
        <v>2.4958333333333331</v>
      </c>
      <c r="Y30" s="65">
        <f t="shared" ref="Y30:Z30" si="18">AVERAGE(Y6:Y29)</f>
        <v>0.49791666666666751</v>
      </c>
      <c r="Z30" s="65">
        <f t="shared" si="18"/>
        <v>12.664583333333335</v>
      </c>
      <c r="AA30" s="65">
        <f>AVERAGE(AA6:AA29)</f>
        <v>33.424504352908215</v>
      </c>
      <c r="AB30" s="65">
        <f t="shared" ref="AB30:AD30" si="19">AVERAGE(AB6:AB29)</f>
        <v>289.32908950617343</v>
      </c>
      <c r="AC30" s="65">
        <f t="shared" si="19"/>
        <v>33.754456654126294</v>
      </c>
      <c r="AD30" s="66">
        <f t="shared" si="19"/>
        <v>307.03022119341614</v>
      </c>
    </row>
    <row r="31" spans="1:30" x14ac:dyDescent="0.3">
      <c r="L31" s="111" t="s">
        <v>24</v>
      </c>
      <c r="M31" s="108">
        <f>MIN(M6:M29)</f>
        <v>11.630555555556132</v>
      </c>
      <c r="N31" s="29">
        <f>MIN(N6:N29)</f>
        <v>5.2337499999997021</v>
      </c>
      <c r="O31" s="29">
        <f>MIN(O6:O29)</f>
        <v>10.467500000000522</v>
      </c>
      <c r="P31" s="29">
        <f>MIN(P6:P29)</f>
        <v>30</v>
      </c>
      <c r="Q31" s="29">
        <f>MIN(Q6:Q29)</f>
        <v>1.3964121118642177</v>
      </c>
      <c r="R31" s="29">
        <f t="shared" ref="R31:T31" si="20">MIN(R6:R29)</f>
        <v>0.17445833333332339</v>
      </c>
      <c r="S31" s="29">
        <f t="shared" si="20"/>
        <v>0.26168750000000374</v>
      </c>
      <c r="T31" s="68">
        <f t="shared" si="20"/>
        <v>2.3640661938535438E-4</v>
      </c>
      <c r="U31" s="102" t="s">
        <v>24</v>
      </c>
      <c r="V31" s="105">
        <f t="shared" ref="V31:AA31" si="21">MIN(V6:V29)</f>
        <v>1</v>
      </c>
      <c r="W31" s="29">
        <f t="shared" si="21"/>
        <v>0.90000000000000036</v>
      </c>
      <c r="X31" s="29">
        <f t="shared" si="21"/>
        <v>-0.14999999999999858</v>
      </c>
      <c r="Y31" s="29">
        <f t="shared" si="21"/>
        <v>3.3333333333334991E-2</v>
      </c>
      <c r="Z31" s="29">
        <f t="shared" si="21"/>
        <v>12.200000000000001</v>
      </c>
      <c r="AA31" s="29">
        <f t="shared" si="21"/>
        <v>-3.2241009125066538</v>
      </c>
      <c r="AB31" s="29">
        <f t="shared" ref="AB31:AC31" si="22">MIN(AB6:AB29)</f>
        <v>-158.15432098765308</v>
      </c>
      <c r="AC31" s="29">
        <f t="shared" si="22"/>
        <v>0</v>
      </c>
      <c r="AD31" s="68">
        <f>MIN(AD6:AD29)</f>
        <v>0</v>
      </c>
    </row>
    <row r="32" spans="1:30" ht="19.5" thickBot="1" x14ac:dyDescent="0.35">
      <c r="L32" s="112" t="s">
        <v>25</v>
      </c>
      <c r="M32" s="109">
        <f t="shared" ref="M32:T32" si="23">MAX(M6:M29)</f>
        <v>366.36250000000075</v>
      </c>
      <c r="N32" s="70">
        <f t="shared" si="23"/>
        <v>36.636250000000707</v>
      </c>
      <c r="O32" s="70">
        <f t="shared" si="23"/>
        <v>329.72625000000079</v>
      </c>
      <c r="P32" s="70">
        <f t="shared" si="23"/>
        <v>720</v>
      </c>
      <c r="Q32" s="70">
        <f t="shared" si="23"/>
        <v>2.3174498877746568</v>
      </c>
      <c r="R32" s="70">
        <f t="shared" si="23"/>
        <v>1.2212083333333568</v>
      </c>
      <c r="S32" s="70">
        <f t="shared" si="23"/>
        <v>0.45993560606060702</v>
      </c>
      <c r="T32" s="71">
        <f t="shared" si="23"/>
        <v>6.2500000000000116E-3</v>
      </c>
      <c r="U32" s="103" t="s">
        <v>25</v>
      </c>
      <c r="V32" s="106">
        <f t="shared" ref="V32:AC32" si="24">MAX(V6:V29)</f>
        <v>9.9499999999999993</v>
      </c>
      <c r="W32" s="70">
        <f t="shared" si="24"/>
        <v>10.35</v>
      </c>
      <c r="X32" s="70">
        <f t="shared" si="24"/>
        <v>3.6999999999999993</v>
      </c>
      <c r="Y32" s="70">
        <f t="shared" si="24"/>
        <v>1.0500000000000025</v>
      </c>
      <c r="Z32" s="70">
        <f t="shared" si="24"/>
        <v>13.216666666666669</v>
      </c>
      <c r="AA32" s="70">
        <f t="shared" si="24"/>
        <v>102.55653021442522</v>
      </c>
      <c r="AB32" s="70">
        <f t="shared" si="24"/>
        <v>753.69444444444605</v>
      </c>
      <c r="AC32" s="70">
        <f t="shared" si="24"/>
        <v>102.55653021442522</v>
      </c>
      <c r="AD32" s="71">
        <f>MAX(AD6:AD29)</f>
        <v>753.69444444444605</v>
      </c>
    </row>
    <row r="33" ht="19.5" thickTop="1" x14ac:dyDescent="0.3"/>
  </sheetData>
  <mergeCells count="6">
    <mergeCell ref="V3:Z3"/>
    <mergeCell ref="A1:J1"/>
    <mergeCell ref="A2:J2"/>
    <mergeCell ref="A3:A4"/>
    <mergeCell ref="B3:C3"/>
    <mergeCell ref="D3:J3"/>
  </mergeCells>
  <printOptions horizontalCentered="1"/>
  <pageMargins left="0.75" right="0.75" top="1" bottom="1" header="0.5" footer="0.5"/>
  <pageSetup paperSize="9" fitToHeight="0" orientation="portrait" r:id="rId1"/>
  <headerFooter>
    <oddHeader>&amp;C&amp;"Times New Roman,Bold"&amp;14&amp;K000000d10l10x20v0,15V15лI600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3"/>
  <sheetViews>
    <sheetView topLeftCell="A4" zoomScale="85" zoomScaleNormal="85" workbookViewId="0">
      <selection activeCell="M30" sqref="M30:S30"/>
    </sheetView>
  </sheetViews>
  <sheetFormatPr defaultColWidth="11.42578125" defaultRowHeight="18.75" x14ac:dyDescent="0.3"/>
  <cols>
    <col min="1" max="1" width="27.140625" style="45" customWidth="1"/>
    <col min="2" max="2" width="8.5703125" style="45" customWidth="1"/>
    <col min="3" max="3" width="9" style="45" customWidth="1"/>
    <col min="4" max="4" width="8.28515625" style="45" customWidth="1"/>
    <col min="5" max="5" width="7.5703125" style="45" customWidth="1"/>
    <col min="6" max="6" width="7.42578125" style="45" customWidth="1"/>
    <col min="7" max="10" width="7.28515625" style="45" customWidth="1"/>
    <col min="11" max="11" width="23.28515625" style="45" customWidth="1"/>
    <col min="12" max="12" width="9.5703125" style="45" customWidth="1"/>
    <col min="13" max="13" width="13.140625" style="45" customWidth="1"/>
    <col min="14" max="14" width="12.5703125" style="45" customWidth="1"/>
    <col min="15" max="15" width="11.42578125" style="45"/>
    <col min="16" max="16" width="16.140625" style="45" customWidth="1"/>
    <col min="17" max="17" width="10.5703125" style="45" customWidth="1"/>
    <col min="18" max="18" width="9.85546875" style="45" customWidth="1"/>
    <col min="19" max="19" width="11.140625" style="45" customWidth="1"/>
    <col min="20" max="20" width="11" style="45" customWidth="1"/>
    <col min="21" max="21" width="10.5703125" style="45" customWidth="1"/>
    <col min="22" max="22" width="9.42578125" style="45" customWidth="1"/>
    <col min="23" max="24" width="11.42578125" style="45"/>
    <col min="25" max="25" width="10.28515625" style="45" customWidth="1"/>
    <col min="26" max="26" width="14.7109375" style="45" customWidth="1"/>
    <col min="27" max="27" width="12.7109375" style="45" customWidth="1"/>
    <col min="28" max="28" width="10.42578125" style="45" customWidth="1"/>
    <col min="29" max="16384" width="11.42578125" style="45"/>
  </cols>
  <sheetData>
    <row r="1" spans="1:30" ht="23.25" customHeight="1" thickBot="1" x14ac:dyDescent="0.35">
      <c r="A1" s="115" t="s">
        <v>63</v>
      </c>
      <c r="B1" s="116"/>
      <c r="C1" s="116"/>
      <c r="D1" s="116"/>
      <c r="E1" s="116"/>
      <c r="F1" s="116"/>
      <c r="G1" s="116"/>
      <c r="H1" s="116"/>
      <c r="I1" s="116"/>
      <c r="J1" s="117"/>
      <c r="L1" s="1" t="s">
        <v>30</v>
      </c>
      <c r="M1" s="2">
        <f>T30</f>
        <v>1.1513928992301636E-3</v>
      </c>
      <c r="O1" s="3" t="s">
        <v>0</v>
      </c>
      <c r="P1" s="4">
        <v>0.2</v>
      </c>
      <c r="Z1" s="3" t="s">
        <v>1</v>
      </c>
      <c r="AA1" s="4">
        <v>8</v>
      </c>
    </row>
    <row r="2" spans="1:30" ht="31.5" customHeight="1" thickBot="1" x14ac:dyDescent="0.4">
      <c r="A2" s="118" t="s">
        <v>61</v>
      </c>
      <c r="B2" s="116"/>
      <c r="C2" s="116"/>
      <c r="D2" s="116"/>
      <c r="E2" s="116"/>
      <c r="F2" s="116"/>
      <c r="G2" s="116"/>
      <c r="H2" s="116"/>
      <c r="I2" s="116"/>
      <c r="J2" s="117"/>
      <c r="L2" s="5" t="s">
        <v>2</v>
      </c>
      <c r="M2" s="6">
        <v>500</v>
      </c>
      <c r="O2" s="7" t="s">
        <v>3</v>
      </c>
      <c r="P2" s="8">
        <v>15</v>
      </c>
      <c r="Z2" s="7" t="s">
        <v>4</v>
      </c>
      <c r="AA2" s="9">
        <v>0.45</v>
      </c>
    </row>
    <row r="3" spans="1:30" ht="23.25" customHeight="1" thickBot="1" x14ac:dyDescent="0.35">
      <c r="A3" s="115" t="s">
        <v>5</v>
      </c>
      <c r="B3" s="120" t="s">
        <v>6</v>
      </c>
      <c r="C3" s="121"/>
      <c r="D3" s="122" t="s">
        <v>7</v>
      </c>
      <c r="E3" s="123"/>
      <c r="F3" s="123"/>
      <c r="G3" s="123"/>
      <c r="H3" s="123"/>
      <c r="I3" s="123"/>
      <c r="J3" s="121"/>
      <c r="V3" s="124" t="s">
        <v>8</v>
      </c>
      <c r="W3" s="125"/>
      <c r="X3" s="125"/>
      <c r="Y3" s="125"/>
      <c r="Z3" s="125"/>
    </row>
    <row r="4" spans="1:30" ht="128.25" customHeight="1" thickBot="1" x14ac:dyDescent="0.35">
      <c r="A4" s="119"/>
      <c r="B4" s="10" t="s">
        <v>9</v>
      </c>
      <c r="C4" s="10" t="s">
        <v>10</v>
      </c>
      <c r="D4" s="55" t="s">
        <v>35</v>
      </c>
      <c r="E4" s="56" t="s">
        <v>36</v>
      </c>
      <c r="F4" s="57" t="s">
        <v>37</v>
      </c>
      <c r="G4" s="58" t="s">
        <v>38</v>
      </c>
      <c r="H4" s="59" t="s">
        <v>39</v>
      </c>
      <c r="I4" s="60" t="s">
        <v>40</v>
      </c>
      <c r="J4" s="61" t="s">
        <v>41</v>
      </c>
      <c r="L4" s="11" t="s">
        <v>11</v>
      </c>
      <c r="M4" s="12" t="s">
        <v>12</v>
      </c>
      <c r="N4" s="12" t="s">
        <v>28</v>
      </c>
      <c r="O4" s="12" t="s">
        <v>29</v>
      </c>
      <c r="P4" s="12" t="s">
        <v>13</v>
      </c>
      <c r="Q4" s="12" t="s">
        <v>14</v>
      </c>
      <c r="R4" s="12" t="s">
        <v>31</v>
      </c>
      <c r="S4" s="13" t="s">
        <v>15</v>
      </c>
      <c r="T4" s="14" t="s">
        <v>32</v>
      </c>
      <c r="U4" s="15"/>
      <c r="V4" s="37" t="s">
        <v>26</v>
      </c>
      <c r="W4" s="38" t="s">
        <v>16</v>
      </c>
      <c r="X4" s="38" t="s">
        <v>17</v>
      </c>
      <c r="Y4" s="38" t="s">
        <v>18</v>
      </c>
      <c r="Z4" s="38" t="s">
        <v>27</v>
      </c>
      <c r="AA4" s="38" t="s">
        <v>19</v>
      </c>
      <c r="AB4" s="38" t="s">
        <v>20</v>
      </c>
      <c r="AC4" s="38" t="s">
        <v>21</v>
      </c>
      <c r="AD4" s="39" t="s">
        <v>22</v>
      </c>
    </row>
    <row r="5" spans="1:30" x14ac:dyDescent="0.3">
      <c r="A5" s="46">
        <v>42355.482025462959</v>
      </c>
      <c r="B5" s="47">
        <v>0</v>
      </c>
      <c r="C5" s="47">
        <v>0</v>
      </c>
      <c r="D5" s="48">
        <v>12.75</v>
      </c>
      <c r="E5" s="49">
        <v>13.25</v>
      </c>
      <c r="F5" s="50">
        <v>10.4</v>
      </c>
      <c r="G5" s="51">
        <v>10.55</v>
      </c>
      <c r="H5" s="52">
        <v>10.5</v>
      </c>
      <c r="I5" s="53">
        <v>18.7</v>
      </c>
      <c r="J5" s="54">
        <v>19</v>
      </c>
      <c r="L5" s="16">
        <v>0</v>
      </c>
      <c r="M5" s="17">
        <f t="shared" ref="M5:M29" si="0">4187*T5*(E5-D5)/$P$1</f>
        <v>0</v>
      </c>
      <c r="N5" s="18">
        <f>4.187*$P$2*(Z5-Z5)/$P$1</f>
        <v>0</v>
      </c>
      <c r="O5" s="17">
        <f t="shared" ref="O5:O29" si="1">4.187*$P$2*(Z5-$Z$5)/$P$1</f>
        <v>0</v>
      </c>
      <c r="P5" s="17">
        <f t="shared" ref="P5:P29" si="2">$M$2*B5/1000</f>
        <v>0</v>
      </c>
      <c r="Q5" s="18">
        <f t="shared" ref="Q5:Q29" si="3">4187*$M$1*(E5-D5)/($P$1*$M$2)</f>
        <v>2.4104410345383478E-2</v>
      </c>
      <c r="R5" s="19">
        <v>0</v>
      </c>
      <c r="S5" s="19">
        <v>0</v>
      </c>
      <c r="T5" s="20">
        <f>O5/(300*4.187*$P$2*(E5-D5))</f>
        <v>0</v>
      </c>
      <c r="U5" s="21"/>
      <c r="V5" s="22">
        <f>D5-D5</f>
        <v>0</v>
      </c>
      <c r="W5" s="23">
        <f>E5-E5</f>
        <v>0</v>
      </c>
      <c r="X5" s="23">
        <f>I5-I5</f>
        <v>0</v>
      </c>
      <c r="Y5" s="23">
        <f>Z5-Z5</f>
        <v>0</v>
      </c>
      <c r="Z5" s="23">
        <f t="shared" ref="Z5:Z29" si="4">(F5+G5+H5)/3</f>
        <v>10.483333333333334</v>
      </c>
      <c r="AA5" s="24">
        <f>($M$2*$AA$2-M5)/(D5-I5)</f>
        <v>-37.815126050420176</v>
      </c>
      <c r="AB5" s="25">
        <f>($AA$1*(D5-I5)+M5)/$AA$2</f>
        <v>-105.77777777777776</v>
      </c>
      <c r="AC5" s="40">
        <f t="shared" ref="AC5:AD20" si="5">IF(AA5&gt;0,AA5,0)</f>
        <v>0</v>
      </c>
      <c r="AD5" s="26">
        <f t="shared" si="5"/>
        <v>0</v>
      </c>
    </row>
    <row r="6" spans="1:30" x14ac:dyDescent="0.3">
      <c r="A6" s="46">
        <v>42355.485497685193</v>
      </c>
      <c r="B6" s="47">
        <v>300</v>
      </c>
      <c r="C6" s="47">
        <v>5</v>
      </c>
      <c r="D6" s="48">
        <v>13.35</v>
      </c>
      <c r="E6" s="49">
        <v>13.55</v>
      </c>
      <c r="F6" s="50">
        <v>10.4</v>
      </c>
      <c r="G6" s="51">
        <v>10.55</v>
      </c>
      <c r="H6" s="52">
        <v>10.55</v>
      </c>
      <c r="I6" s="53">
        <v>19</v>
      </c>
      <c r="J6" s="54">
        <v>18.649999999999999</v>
      </c>
      <c r="L6" s="27">
        <v>5</v>
      </c>
      <c r="M6" s="28">
        <f t="shared" si="0"/>
        <v>5.8152777777780669</v>
      </c>
      <c r="N6" s="29">
        <f t="shared" ref="N6:N29" si="6">4.187*$P$2*(Z6-Z5)/$P$1</f>
        <v>5.2337500000002608</v>
      </c>
      <c r="O6" s="28">
        <f t="shared" si="1"/>
        <v>5.2337500000002608</v>
      </c>
      <c r="P6" s="28">
        <f t="shared" si="2"/>
        <v>150</v>
      </c>
      <c r="Q6" s="29">
        <f t="shared" si="3"/>
        <v>9.6417641381534424E-3</v>
      </c>
      <c r="R6" s="29">
        <f t="shared" ref="R6:R29" si="7">1000*N6/((B6-B5)*$M$2)</f>
        <v>3.489166666666841E-2</v>
      </c>
      <c r="S6" s="29">
        <f>O6/P6</f>
        <v>3.4891666666668403E-2</v>
      </c>
      <c r="T6" s="41">
        <f t="shared" ref="T6:T29" si="8">O6/(300*4.187*$P$2*(E6-D6))</f>
        <v>1.3888888888889505E-3</v>
      </c>
      <c r="U6" s="30"/>
      <c r="V6" s="31">
        <f t="shared" ref="V6:W21" si="9">V5+(D6-D5)</f>
        <v>0.59999999999999964</v>
      </c>
      <c r="W6" s="32">
        <f t="shared" si="9"/>
        <v>0.30000000000000071</v>
      </c>
      <c r="X6" s="32">
        <f t="shared" ref="X6:X29" si="10">X5+(I6-I5)</f>
        <v>0.30000000000000071</v>
      </c>
      <c r="Y6" s="32">
        <f t="shared" ref="Y6:Y29" si="11">Y5+(Z6-Z5)</f>
        <v>1.6666666666667496E-2</v>
      </c>
      <c r="Z6" s="32">
        <f t="shared" si="4"/>
        <v>10.500000000000002</v>
      </c>
      <c r="AA6" s="33">
        <f t="shared" ref="AA6:AA29" si="12">($M$2*$AA$2-M6)/(D6-I6)</f>
        <v>-38.793756145526004</v>
      </c>
      <c r="AB6" s="34">
        <f t="shared" ref="AB6:AB29" si="13">($AA$1*(D6-I6)+M6)/$AA$2</f>
        <v>-87.521604938270968</v>
      </c>
      <c r="AC6" s="42">
        <f t="shared" si="5"/>
        <v>0</v>
      </c>
      <c r="AD6" s="35">
        <f t="shared" si="5"/>
        <v>0</v>
      </c>
    </row>
    <row r="7" spans="1:30" x14ac:dyDescent="0.3">
      <c r="A7" s="46">
        <v>42355.488969907397</v>
      </c>
      <c r="B7" s="47">
        <v>600</v>
      </c>
      <c r="C7" s="47">
        <v>10</v>
      </c>
      <c r="D7" s="48">
        <v>13.7</v>
      </c>
      <c r="E7" s="49">
        <v>14.15</v>
      </c>
      <c r="F7" s="50">
        <v>10.45</v>
      </c>
      <c r="G7" s="51">
        <v>10.55</v>
      </c>
      <c r="H7" s="52">
        <v>10.55</v>
      </c>
      <c r="I7" s="53">
        <v>19.45</v>
      </c>
      <c r="J7" s="54">
        <v>19.25</v>
      </c>
      <c r="L7" s="27">
        <v>10</v>
      </c>
      <c r="M7" s="28">
        <f t="shared" si="0"/>
        <v>11.630555555555512</v>
      </c>
      <c r="N7" s="29">
        <f t="shared" si="6"/>
        <v>5.2337499999997021</v>
      </c>
      <c r="O7" s="28">
        <f t="shared" si="1"/>
        <v>10.467499999999962</v>
      </c>
      <c r="P7" s="28">
        <f t="shared" si="2"/>
        <v>300</v>
      </c>
      <c r="Q7" s="29">
        <f t="shared" si="3"/>
        <v>2.1693969310845183E-2</v>
      </c>
      <c r="R7" s="29">
        <f t="shared" si="7"/>
        <v>3.4891666666664677E-2</v>
      </c>
      <c r="S7" s="29">
        <f t="shared" ref="S7:S29" si="14">O7/P7</f>
        <v>3.4891666666666543E-2</v>
      </c>
      <c r="T7" s="41">
        <f t="shared" si="8"/>
        <v>1.2345679012345603E-3</v>
      </c>
      <c r="U7" s="30"/>
      <c r="V7" s="31">
        <f t="shared" si="9"/>
        <v>0.94999999999999929</v>
      </c>
      <c r="W7" s="32">
        <f t="shared" si="9"/>
        <v>0.90000000000000036</v>
      </c>
      <c r="X7" s="32">
        <f t="shared" si="10"/>
        <v>0.75</v>
      </c>
      <c r="Y7" s="32">
        <f t="shared" si="11"/>
        <v>3.3333333333333215E-2</v>
      </c>
      <c r="Z7" s="32">
        <f t="shared" si="4"/>
        <v>10.516666666666667</v>
      </c>
      <c r="AA7" s="33">
        <f t="shared" si="12"/>
        <v>-37.10772946859904</v>
      </c>
      <c r="AB7" s="34">
        <f t="shared" si="13"/>
        <v>-76.376543209876644</v>
      </c>
      <c r="AC7" s="42">
        <f t="shared" si="5"/>
        <v>0</v>
      </c>
      <c r="AD7" s="35">
        <f>IF(AB7&gt;0,AB7,0)</f>
        <v>0</v>
      </c>
    </row>
    <row r="8" spans="1:30" x14ac:dyDescent="0.3">
      <c r="A8" s="46">
        <v>42355.492442129631</v>
      </c>
      <c r="B8" s="47">
        <v>900</v>
      </c>
      <c r="C8" s="47">
        <v>15</v>
      </c>
      <c r="D8" s="48">
        <v>14.2</v>
      </c>
      <c r="E8" s="49">
        <v>15.75</v>
      </c>
      <c r="F8" s="50">
        <v>10.45</v>
      </c>
      <c r="G8" s="51">
        <v>10.6</v>
      </c>
      <c r="H8" s="52">
        <v>10.55</v>
      </c>
      <c r="I8" s="53">
        <v>19.75</v>
      </c>
      <c r="J8" s="54">
        <v>19.55</v>
      </c>
      <c r="L8" s="27">
        <v>15</v>
      </c>
      <c r="M8" s="28">
        <f t="shared" si="0"/>
        <v>17.445833333332956</v>
      </c>
      <c r="N8" s="29">
        <f t="shared" si="6"/>
        <v>5.2337499999997021</v>
      </c>
      <c r="O8" s="28">
        <f t="shared" si="1"/>
        <v>15.701249999999666</v>
      </c>
      <c r="P8" s="28">
        <f t="shared" si="2"/>
        <v>450</v>
      </c>
      <c r="Q8" s="29">
        <f t="shared" si="3"/>
        <v>7.4723672070688807E-2</v>
      </c>
      <c r="R8" s="29">
        <f t="shared" si="7"/>
        <v>3.4891666666664677E-2</v>
      </c>
      <c r="S8" s="29">
        <f t="shared" si="14"/>
        <v>3.4891666666665926E-2</v>
      </c>
      <c r="T8" s="41">
        <f t="shared" si="8"/>
        <v>5.3763440860213872E-4</v>
      </c>
      <c r="U8" s="30"/>
      <c r="V8" s="31">
        <f t="shared" si="9"/>
        <v>1.4499999999999993</v>
      </c>
      <c r="W8" s="32">
        <f t="shared" si="9"/>
        <v>2.5</v>
      </c>
      <c r="X8" s="32">
        <f t="shared" si="10"/>
        <v>1.0500000000000007</v>
      </c>
      <c r="Y8" s="32">
        <f t="shared" si="11"/>
        <v>4.9999999999998934E-2</v>
      </c>
      <c r="Z8" s="32">
        <f t="shared" si="4"/>
        <v>10.533333333333333</v>
      </c>
      <c r="AA8" s="33">
        <f t="shared" si="12"/>
        <v>-37.397147147147209</v>
      </c>
      <c r="AB8" s="34">
        <f t="shared" si="13"/>
        <v>-59.898148148148998</v>
      </c>
      <c r="AC8" s="42">
        <f t="shared" si="5"/>
        <v>0</v>
      </c>
      <c r="AD8" s="35">
        <f t="shared" si="5"/>
        <v>0</v>
      </c>
    </row>
    <row r="9" spans="1:30" x14ac:dyDescent="0.3">
      <c r="A9" s="46">
        <v>42355.49591435185</v>
      </c>
      <c r="B9" s="47">
        <v>1200</v>
      </c>
      <c r="C9" s="47">
        <v>20</v>
      </c>
      <c r="D9" s="48">
        <v>14.5</v>
      </c>
      <c r="E9" s="49">
        <v>18.55</v>
      </c>
      <c r="F9" s="50">
        <v>10.45</v>
      </c>
      <c r="G9" s="51">
        <v>10.6</v>
      </c>
      <c r="H9" s="52">
        <v>10.65</v>
      </c>
      <c r="I9" s="53">
        <v>20.100000000000001</v>
      </c>
      <c r="J9" s="54">
        <v>19.7</v>
      </c>
      <c r="L9" s="27">
        <v>20</v>
      </c>
      <c r="M9" s="28">
        <f t="shared" si="0"/>
        <v>29.076388888887852</v>
      </c>
      <c r="N9" s="29">
        <f t="shared" si="6"/>
        <v>10.467499999999404</v>
      </c>
      <c r="O9" s="28">
        <f t="shared" si="1"/>
        <v>26.168749999999072</v>
      </c>
      <c r="P9" s="28">
        <f t="shared" si="2"/>
        <v>600</v>
      </c>
      <c r="Q9" s="29">
        <f t="shared" si="3"/>
        <v>0.19524572379760621</v>
      </c>
      <c r="R9" s="29">
        <f t="shared" si="7"/>
        <v>6.9783333333329353E-2</v>
      </c>
      <c r="S9" s="29">
        <f t="shared" si="14"/>
        <v>4.3614583333331784E-2</v>
      </c>
      <c r="T9" s="41">
        <f t="shared" si="8"/>
        <v>3.4293552812070103E-4</v>
      </c>
      <c r="U9" s="30"/>
      <c r="V9" s="31">
        <f t="shared" si="9"/>
        <v>1.75</v>
      </c>
      <c r="W9" s="32">
        <f t="shared" si="9"/>
        <v>5.3000000000000007</v>
      </c>
      <c r="X9" s="32">
        <f t="shared" si="10"/>
        <v>1.4000000000000021</v>
      </c>
      <c r="Y9" s="32">
        <f t="shared" si="11"/>
        <v>8.3333333333330373E-2</v>
      </c>
      <c r="Z9" s="32">
        <f t="shared" si="4"/>
        <v>10.566666666666665</v>
      </c>
      <c r="AA9" s="33">
        <f t="shared" si="12"/>
        <v>-34.986359126984304</v>
      </c>
      <c r="AB9" s="34">
        <f t="shared" si="13"/>
        <v>-34.941358024693685</v>
      </c>
      <c r="AC9" s="42">
        <f t="shared" si="5"/>
        <v>0</v>
      </c>
      <c r="AD9" s="35">
        <f t="shared" si="5"/>
        <v>0</v>
      </c>
    </row>
    <row r="10" spans="1:30" x14ac:dyDescent="0.3">
      <c r="A10" s="46">
        <v>42355.499386574083</v>
      </c>
      <c r="B10" s="47">
        <v>1500</v>
      </c>
      <c r="C10" s="47">
        <v>25</v>
      </c>
      <c r="D10" s="48">
        <v>14.75</v>
      </c>
      <c r="E10" s="49">
        <v>20.350000000000001</v>
      </c>
      <c r="F10" s="50">
        <v>10.45</v>
      </c>
      <c r="G10" s="51">
        <v>10.65</v>
      </c>
      <c r="H10" s="52">
        <v>10.6</v>
      </c>
      <c r="I10" s="53">
        <v>20.350000000000001</v>
      </c>
      <c r="J10" s="54">
        <v>20.2</v>
      </c>
      <c r="L10" s="27">
        <v>25</v>
      </c>
      <c r="M10" s="28">
        <f t="shared" si="0"/>
        <v>29.076388888889088</v>
      </c>
      <c r="N10" s="29">
        <f t="shared" si="6"/>
        <v>1.1156409129853274E-12</v>
      </c>
      <c r="O10" s="28">
        <f t="shared" si="1"/>
        <v>26.168750000000188</v>
      </c>
      <c r="P10" s="28">
        <f t="shared" si="2"/>
        <v>750</v>
      </c>
      <c r="Q10" s="29">
        <f t="shared" si="3"/>
        <v>0.26996939586829499</v>
      </c>
      <c r="R10" s="29">
        <f t="shared" si="7"/>
        <v>7.4376060865688508E-15</v>
      </c>
      <c r="S10" s="29">
        <f t="shared" si="14"/>
        <v>3.4891666666666918E-2</v>
      </c>
      <c r="T10" s="41">
        <f t="shared" si="8"/>
        <v>2.4801587301587468E-4</v>
      </c>
      <c r="U10" s="30"/>
      <c r="V10" s="31">
        <f t="shared" si="9"/>
        <v>2</v>
      </c>
      <c r="W10" s="32">
        <f t="shared" si="9"/>
        <v>7.1000000000000014</v>
      </c>
      <c r="X10" s="32">
        <f t="shared" si="10"/>
        <v>1.6500000000000021</v>
      </c>
      <c r="Y10" s="32">
        <f t="shared" si="11"/>
        <v>8.3333333333333925E-2</v>
      </c>
      <c r="Z10" s="32">
        <f t="shared" si="4"/>
        <v>10.566666666666668</v>
      </c>
      <c r="AA10" s="33">
        <f t="shared" si="12"/>
        <v>-34.986359126984084</v>
      </c>
      <c r="AB10" s="34">
        <f t="shared" si="13"/>
        <v>-34.941358024690942</v>
      </c>
      <c r="AC10" s="42">
        <f t="shared" si="5"/>
        <v>0</v>
      </c>
      <c r="AD10" s="35">
        <f t="shared" si="5"/>
        <v>0</v>
      </c>
    </row>
    <row r="11" spans="1:30" x14ac:dyDescent="0.3">
      <c r="A11" s="46">
        <v>42355.502858796302</v>
      </c>
      <c r="B11" s="47">
        <v>1800</v>
      </c>
      <c r="C11" s="47">
        <v>30</v>
      </c>
      <c r="D11" s="48">
        <v>15.25</v>
      </c>
      <c r="E11" s="49">
        <v>21.55</v>
      </c>
      <c r="F11" s="50">
        <v>10.5</v>
      </c>
      <c r="G11" s="51">
        <v>10.65</v>
      </c>
      <c r="H11" s="52">
        <v>10.65</v>
      </c>
      <c r="I11" s="53">
        <v>20.6</v>
      </c>
      <c r="J11" s="54">
        <v>20.350000000000001</v>
      </c>
      <c r="L11" s="27">
        <v>30</v>
      </c>
      <c r="M11" s="28">
        <f t="shared" si="0"/>
        <v>40.706944444443977</v>
      </c>
      <c r="N11" s="29">
        <f t="shared" si="6"/>
        <v>10.467499999999404</v>
      </c>
      <c r="O11" s="28">
        <f t="shared" si="1"/>
        <v>36.636249999999592</v>
      </c>
      <c r="P11" s="28">
        <f t="shared" si="2"/>
        <v>900</v>
      </c>
      <c r="Q11" s="29">
        <f t="shared" si="3"/>
        <v>0.30371557035183189</v>
      </c>
      <c r="R11" s="29">
        <f t="shared" si="7"/>
        <v>6.9783333333329353E-2</v>
      </c>
      <c r="S11" s="29">
        <f t="shared" si="14"/>
        <v>4.070694444444399E-2</v>
      </c>
      <c r="T11" s="41">
        <f t="shared" si="8"/>
        <v>3.0864197530863845E-4</v>
      </c>
      <c r="U11" s="30"/>
      <c r="V11" s="31">
        <f t="shared" si="9"/>
        <v>2.5</v>
      </c>
      <c r="W11" s="32">
        <f t="shared" si="9"/>
        <v>8.3000000000000007</v>
      </c>
      <c r="X11" s="32">
        <f t="shared" si="10"/>
        <v>1.9000000000000021</v>
      </c>
      <c r="Y11" s="32">
        <f t="shared" si="11"/>
        <v>0.11666666666666536</v>
      </c>
      <c r="Z11" s="32">
        <f t="shared" si="4"/>
        <v>10.6</v>
      </c>
      <c r="AA11" s="33">
        <f t="shared" si="12"/>
        <v>-34.447300103842238</v>
      </c>
      <c r="AB11" s="34">
        <f t="shared" si="13"/>
        <v>-4.6512345679022991</v>
      </c>
      <c r="AC11" s="42">
        <f t="shared" si="5"/>
        <v>0</v>
      </c>
      <c r="AD11" s="35">
        <f t="shared" si="5"/>
        <v>0</v>
      </c>
    </row>
    <row r="12" spans="1:30" x14ac:dyDescent="0.3">
      <c r="A12" s="46">
        <v>42355.506331018521</v>
      </c>
      <c r="B12" s="47">
        <v>2100</v>
      </c>
      <c r="C12" s="47">
        <v>35</v>
      </c>
      <c r="D12" s="48">
        <v>15.55</v>
      </c>
      <c r="E12" s="49">
        <v>22.7</v>
      </c>
      <c r="F12" s="50">
        <v>10.5</v>
      </c>
      <c r="G12" s="51">
        <v>10.7</v>
      </c>
      <c r="H12" s="52">
        <v>10.7</v>
      </c>
      <c r="I12" s="53">
        <v>21</v>
      </c>
      <c r="J12" s="54">
        <v>20.6</v>
      </c>
      <c r="L12" s="27">
        <v>35</v>
      </c>
      <c r="M12" s="28">
        <f t="shared" si="0"/>
        <v>52.337499999999487</v>
      </c>
      <c r="N12" s="29">
        <f t="shared" si="6"/>
        <v>10.467499999999962</v>
      </c>
      <c r="O12" s="28">
        <f t="shared" si="1"/>
        <v>47.10374999999955</v>
      </c>
      <c r="P12" s="28">
        <f t="shared" si="2"/>
        <v>1050</v>
      </c>
      <c r="Q12" s="29">
        <f t="shared" si="3"/>
        <v>0.34469306793898369</v>
      </c>
      <c r="R12" s="29">
        <f t="shared" si="7"/>
        <v>6.9783333333333072E-2</v>
      </c>
      <c r="S12" s="29">
        <f t="shared" si="14"/>
        <v>4.4860714285713858E-2</v>
      </c>
      <c r="T12" s="41">
        <f t="shared" si="8"/>
        <v>3.4965034965034629E-4</v>
      </c>
      <c r="U12" s="30"/>
      <c r="V12" s="31">
        <f t="shared" si="9"/>
        <v>2.8000000000000007</v>
      </c>
      <c r="W12" s="32">
        <f t="shared" si="9"/>
        <v>9.4499999999999993</v>
      </c>
      <c r="X12" s="32">
        <f t="shared" si="10"/>
        <v>2.3000000000000007</v>
      </c>
      <c r="Y12" s="32">
        <f t="shared" si="11"/>
        <v>0.14999999999999858</v>
      </c>
      <c r="Z12" s="32">
        <f t="shared" si="4"/>
        <v>10.633333333333333</v>
      </c>
      <c r="AA12" s="33">
        <f t="shared" si="12"/>
        <v>-31.681192660550554</v>
      </c>
      <c r="AB12" s="34">
        <f t="shared" si="13"/>
        <v>19.416666666665538</v>
      </c>
      <c r="AC12" s="42">
        <f t="shared" si="5"/>
        <v>0</v>
      </c>
      <c r="AD12" s="35">
        <f t="shared" si="5"/>
        <v>19.416666666665538</v>
      </c>
    </row>
    <row r="13" spans="1:30" x14ac:dyDescent="0.3">
      <c r="A13" s="46">
        <v>42355.50980324074</v>
      </c>
      <c r="B13" s="47">
        <v>2400</v>
      </c>
      <c r="C13" s="47">
        <v>40</v>
      </c>
      <c r="D13" s="48">
        <v>16.05</v>
      </c>
      <c r="E13" s="49">
        <v>23.7</v>
      </c>
      <c r="F13" s="50">
        <v>10.55</v>
      </c>
      <c r="G13" s="51">
        <v>10.7</v>
      </c>
      <c r="H13" s="52">
        <v>10.75</v>
      </c>
      <c r="I13" s="53">
        <v>21.15</v>
      </c>
      <c r="J13" s="54">
        <v>21</v>
      </c>
      <c r="L13" s="27">
        <v>40</v>
      </c>
      <c r="M13" s="28">
        <f t="shared" si="0"/>
        <v>63.968055555555004</v>
      </c>
      <c r="N13" s="29">
        <f t="shared" si="6"/>
        <v>10.467499999999962</v>
      </c>
      <c r="O13" s="28">
        <f t="shared" si="1"/>
        <v>57.571249999999523</v>
      </c>
      <c r="P13" s="28">
        <f t="shared" si="2"/>
        <v>1200</v>
      </c>
      <c r="Q13" s="29">
        <f t="shared" si="3"/>
        <v>0.36879747828436715</v>
      </c>
      <c r="R13" s="29">
        <f t="shared" si="7"/>
        <v>6.9783333333333072E-2</v>
      </c>
      <c r="S13" s="29">
        <f t="shared" si="14"/>
        <v>4.7976041666666268E-2</v>
      </c>
      <c r="T13" s="41">
        <f t="shared" si="8"/>
        <v>3.9941902687000392E-4</v>
      </c>
      <c r="U13" s="30"/>
      <c r="V13" s="31">
        <f t="shared" si="9"/>
        <v>3.3000000000000007</v>
      </c>
      <c r="W13" s="32">
        <f t="shared" si="9"/>
        <v>10.45</v>
      </c>
      <c r="X13" s="32">
        <f t="shared" si="10"/>
        <v>2.4499999999999993</v>
      </c>
      <c r="Y13" s="32">
        <f t="shared" si="11"/>
        <v>0.18333333333333179</v>
      </c>
      <c r="Z13" s="32">
        <f t="shared" si="4"/>
        <v>10.666666666666666</v>
      </c>
      <c r="AA13" s="33">
        <f t="shared" si="12"/>
        <v>-31.57489106753825</v>
      </c>
      <c r="AB13" s="34">
        <f t="shared" si="13"/>
        <v>51.484567901233376</v>
      </c>
      <c r="AC13" s="42">
        <f t="shared" si="5"/>
        <v>0</v>
      </c>
      <c r="AD13" s="35">
        <f t="shared" si="5"/>
        <v>51.484567901233376</v>
      </c>
    </row>
    <row r="14" spans="1:30" x14ac:dyDescent="0.3">
      <c r="A14" s="46">
        <v>42355.513275462959</v>
      </c>
      <c r="B14" s="47">
        <v>2700</v>
      </c>
      <c r="C14" s="47">
        <v>45</v>
      </c>
      <c r="D14" s="48">
        <v>16.350000000000001</v>
      </c>
      <c r="E14" s="49">
        <v>24.6</v>
      </c>
      <c r="F14" s="50">
        <v>10.55</v>
      </c>
      <c r="G14" s="51">
        <v>10.75</v>
      </c>
      <c r="H14" s="52">
        <v>10.75</v>
      </c>
      <c r="I14" s="53">
        <v>21.35</v>
      </c>
      <c r="J14" s="54">
        <v>21.1</v>
      </c>
      <c r="L14" s="27">
        <v>45</v>
      </c>
      <c r="M14" s="28">
        <f t="shared" si="0"/>
        <v>69.783333333332465</v>
      </c>
      <c r="N14" s="29">
        <f t="shared" si="6"/>
        <v>5.2337499999997021</v>
      </c>
      <c r="O14" s="28">
        <f t="shared" si="1"/>
        <v>62.804999999999225</v>
      </c>
      <c r="P14" s="28">
        <f t="shared" si="2"/>
        <v>1350</v>
      </c>
      <c r="Q14" s="29">
        <f t="shared" si="3"/>
        <v>0.39772277069882739</v>
      </c>
      <c r="R14" s="29">
        <f t="shared" si="7"/>
        <v>3.4891666666664677E-2</v>
      </c>
      <c r="S14" s="29">
        <f t="shared" si="14"/>
        <v>4.6522222222221646E-2</v>
      </c>
      <c r="T14" s="41">
        <f t="shared" si="8"/>
        <v>4.04040404040399E-4</v>
      </c>
      <c r="U14" s="30"/>
      <c r="V14" s="31">
        <f t="shared" si="9"/>
        <v>3.6000000000000014</v>
      </c>
      <c r="W14" s="32">
        <f t="shared" si="9"/>
        <v>11.350000000000001</v>
      </c>
      <c r="X14" s="32">
        <f t="shared" si="10"/>
        <v>2.6500000000000021</v>
      </c>
      <c r="Y14" s="32">
        <f t="shared" si="11"/>
        <v>0.19999999999999751</v>
      </c>
      <c r="Z14" s="32">
        <f t="shared" si="4"/>
        <v>10.683333333333332</v>
      </c>
      <c r="AA14" s="33">
        <f t="shared" si="12"/>
        <v>-31.043333333333511</v>
      </c>
      <c r="AB14" s="34">
        <f t="shared" si="13"/>
        <v>66.185185185183258</v>
      </c>
      <c r="AC14" s="42">
        <f t="shared" si="5"/>
        <v>0</v>
      </c>
      <c r="AD14" s="35">
        <f t="shared" si="5"/>
        <v>66.185185185183258</v>
      </c>
    </row>
    <row r="15" spans="1:30" x14ac:dyDescent="0.3">
      <c r="A15" s="46">
        <v>42355.516747685193</v>
      </c>
      <c r="B15" s="47">
        <v>3000</v>
      </c>
      <c r="C15" s="47">
        <v>50</v>
      </c>
      <c r="D15" s="48">
        <v>16.600000000000001</v>
      </c>
      <c r="E15" s="49">
        <v>25.45</v>
      </c>
      <c r="F15" s="50">
        <v>10.55</v>
      </c>
      <c r="G15" s="51">
        <v>11</v>
      </c>
      <c r="H15" s="52">
        <v>11</v>
      </c>
      <c r="I15" s="53">
        <v>21.5</v>
      </c>
      <c r="J15" s="54">
        <v>21.3</v>
      </c>
      <c r="L15" s="27">
        <v>50</v>
      </c>
      <c r="M15" s="28">
        <f t="shared" si="0"/>
        <v>127.93611111111063</v>
      </c>
      <c r="N15" s="29">
        <f t="shared" si="6"/>
        <v>52.337500000000375</v>
      </c>
      <c r="O15" s="28">
        <f t="shared" si="1"/>
        <v>115.14249999999959</v>
      </c>
      <c r="P15" s="28">
        <f t="shared" si="2"/>
        <v>1500</v>
      </c>
      <c r="Q15" s="29">
        <f t="shared" si="3"/>
        <v>0.42664806311328746</v>
      </c>
      <c r="R15" s="29">
        <f t="shared" si="7"/>
        <v>0.34891666666666921</v>
      </c>
      <c r="S15" s="29">
        <f t="shared" si="14"/>
        <v>7.6761666666666395E-2</v>
      </c>
      <c r="T15" s="41">
        <f t="shared" si="8"/>
        <v>6.9052102950407793E-4</v>
      </c>
      <c r="U15" s="30"/>
      <c r="V15" s="31">
        <f t="shared" si="9"/>
        <v>3.8500000000000014</v>
      </c>
      <c r="W15" s="32">
        <f t="shared" si="9"/>
        <v>12.2</v>
      </c>
      <c r="X15" s="32">
        <f t="shared" si="10"/>
        <v>2.8000000000000007</v>
      </c>
      <c r="Y15" s="32">
        <f t="shared" si="11"/>
        <v>0.36666666666666536</v>
      </c>
      <c r="Z15" s="32">
        <f t="shared" si="4"/>
        <v>10.85</v>
      </c>
      <c r="AA15" s="33">
        <f t="shared" si="12"/>
        <v>-19.808956916099877</v>
      </c>
      <c r="AB15" s="34">
        <f t="shared" si="13"/>
        <v>197.19135802469032</v>
      </c>
      <c r="AC15" s="42">
        <f t="shared" si="5"/>
        <v>0</v>
      </c>
      <c r="AD15" s="35">
        <f t="shared" si="5"/>
        <v>197.19135802469032</v>
      </c>
    </row>
    <row r="16" spans="1:30" x14ac:dyDescent="0.3">
      <c r="A16" s="46">
        <v>42355.520219907397</v>
      </c>
      <c r="B16" s="47">
        <v>3300</v>
      </c>
      <c r="C16" s="47">
        <v>55</v>
      </c>
      <c r="D16" s="48">
        <v>17.05</v>
      </c>
      <c r="E16" s="49">
        <v>26.25</v>
      </c>
      <c r="F16" s="50">
        <v>10.55</v>
      </c>
      <c r="G16" s="51">
        <v>11.05</v>
      </c>
      <c r="H16" s="52">
        <v>11.05</v>
      </c>
      <c r="I16" s="53">
        <v>21.7</v>
      </c>
      <c r="J16" s="54">
        <v>21.45</v>
      </c>
      <c r="L16" s="27">
        <v>55</v>
      </c>
      <c r="M16" s="28">
        <f t="shared" si="0"/>
        <v>139.56666666666678</v>
      </c>
      <c r="N16" s="29">
        <f t="shared" si="6"/>
        <v>10.467500000000522</v>
      </c>
      <c r="O16" s="28">
        <f t="shared" si="1"/>
        <v>125.61000000000011</v>
      </c>
      <c r="P16" s="28">
        <f t="shared" si="2"/>
        <v>1650</v>
      </c>
      <c r="Q16" s="29">
        <f t="shared" si="3"/>
        <v>0.44352115035505596</v>
      </c>
      <c r="R16" s="29">
        <f t="shared" si="7"/>
        <v>6.9783333333336819E-2</v>
      </c>
      <c r="S16" s="29">
        <f t="shared" si="14"/>
        <v>7.6127272727272793E-2</v>
      </c>
      <c r="T16" s="41">
        <f t="shared" si="8"/>
        <v>7.2463768115942084E-4</v>
      </c>
      <c r="U16" s="30"/>
      <c r="V16" s="31">
        <f t="shared" si="9"/>
        <v>4.3000000000000007</v>
      </c>
      <c r="W16" s="32">
        <f t="shared" si="9"/>
        <v>13</v>
      </c>
      <c r="X16" s="32">
        <f t="shared" si="10"/>
        <v>3</v>
      </c>
      <c r="Y16" s="32">
        <f t="shared" si="11"/>
        <v>0.40000000000000036</v>
      </c>
      <c r="Z16" s="32">
        <f t="shared" si="4"/>
        <v>10.883333333333335</v>
      </c>
      <c r="AA16" s="33">
        <f t="shared" si="12"/>
        <v>-18.372759856630807</v>
      </c>
      <c r="AB16" s="34">
        <f t="shared" si="13"/>
        <v>227.48148148148175</v>
      </c>
      <c r="AC16" s="42">
        <f t="shared" si="5"/>
        <v>0</v>
      </c>
      <c r="AD16" s="35">
        <f t="shared" si="5"/>
        <v>227.48148148148175</v>
      </c>
    </row>
    <row r="17" spans="1:30" x14ac:dyDescent="0.3">
      <c r="A17" s="46">
        <v>42355.523692129631</v>
      </c>
      <c r="B17" s="47">
        <v>3600</v>
      </c>
      <c r="C17" s="47">
        <v>60</v>
      </c>
      <c r="D17" s="48">
        <v>17.3</v>
      </c>
      <c r="E17" s="49">
        <v>26.7</v>
      </c>
      <c r="F17" s="50">
        <v>10.6</v>
      </c>
      <c r="G17" s="51">
        <v>11.05</v>
      </c>
      <c r="H17" s="52">
        <v>11.1</v>
      </c>
      <c r="I17" s="53">
        <v>22.45</v>
      </c>
      <c r="J17" s="54">
        <v>22.3</v>
      </c>
      <c r="L17" s="27">
        <v>60</v>
      </c>
      <c r="M17" s="28">
        <f t="shared" si="0"/>
        <v>151.19722222222165</v>
      </c>
      <c r="N17" s="29">
        <f t="shared" si="6"/>
        <v>10.467499999999404</v>
      </c>
      <c r="O17" s="28">
        <f t="shared" si="1"/>
        <v>136.07749999999953</v>
      </c>
      <c r="P17" s="28">
        <f t="shared" si="2"/>
        <v>1800</v>
      </c>
      <c r="Q17" s="29">
        <f t="shared" si="3"/>
        <v>0.45316291449320928</v>
      </c>
      <c r="R17" s="29">
        <f t="shared" si="7"/>
        <v>6.9783333333329353E-2</v>
      </c>
      <c r="S17" s="29">
        <f t="shared" si="14"/>
        <v>7.5598611111110853E-2</v>
      </c>
      <c r="T17" s="41">
        <f t="shared" si="8"/>
        <v>7.6832151300236138E-4</v>
      </c>
      <c r="U17" s="30"/>
      <c r="V17" s="31">
        <f t="shared" si="9"/>
        <v>4.5500000000000007</v>
      </c>
      <c r="W17" s="32">
        <f t="shared" si="9"/>
        <v>13.45</v>
      </c>
      <c r="X17" s="32">
        <f t="shared" si="10"/>
        <v>3.75</v>
      </c>
      <c r="Y17" s="32">
        <f t="shared" si="11"/>
        <v>0.43333333333333179</v>
      </c>
      <c r="Z17" s="32">
        <f t="shared" si="4"/>
        <v>10.916666666666666</v>
      </c>
      <c r="AA17" s="33">
        <f t="shared" si="12"/>
        <v>-14.330636461704538</v>
      </c>
      <c r="AB17" s="34">
        <f t="shared" si="13"/>
        <v>244.43827160493703</v>
      </c>
      <c r="AC17" s="42">
        <f>IF(AA17&gt;0,AA17,0)</f>
        <v>0</v>
      </c>
      <c r="AD17" s="35">
        <f t="shared" si="5"/>
        <v>244.43827160493703</v>
      </c>
    </row>
    <row r="18" spans="1:30" x14ac:dyDescent="0.3">
      <c r="A18" s="46">
        <v>42355.52716435185</v>
      </c>
      <c r="B18" s="47">
        <v>3900</v>
      </c>
      <c r="C18" s="47">
        <v>65</v>
      </c>
      <c r="D18" s="48">
        <v>17.45</v>
      </c>
      <c r="E18" s="49">
        <v>27.2</v>
      </c>
      <c r="F18" s="50">
        <v>10.6</v>
      </c>
      <c r="G18" s="51">
        <v>11.1</v>
      </c>
      <c r="H18" s="52">
        <v>11.15</v>
      </c>
      <c r="I18" s="53">
        <v>22.65</v>
      </c>
      <c r="J18" s="54">
        <v>22.55</v>
      </c>
      <c r="L18" s="27">
        <v>65</v>
      </c>
      <c r="M18" s="28">
        <f t="shared" si="0"/>
        <v>162.82777777777781</v>
      </c>
      <c r="N18" s="29">
        <f t="shared" si="6"/>
        <v>10.467500000000522</v>
      </c>
      <c r="O18" s="28">
        <f t="shared" si="1"/>
        <v>146.54500000000004</v>
      </c>
      <c r="P18" s="28">
        <f t="shared" si="2"/>
        <v>1950</v>
      </c>
      <c r="Q18" s="29">
        <f t="shared" si="3"/>
        <v>0.47003600173497778</v>
      </c>
      <c r="R18" s="29">
        <f t="shared" si="7"/>
        <v>6.9783333333336819E-2</v>
      </c>
      <c r="S18" s="29">
        <f t="shared" si="14"/>
        <v>7.5151282051282076E-2</v>
      </c>
      <c r="T18" s="41">
        <f t="shared" si="8"/>
        <v>7.9772079772079786E-4</v>
      </c>
      <c r="U18" s="30"/>
      <c r="V18" s="31">
        <f t="shared" si="9"/>
        <v>4.6999999999999993</v>
      </c>
      <c r="W18" s="32">
        <f t="shared" si="9"/>
        <v>13.95</v>
      </c>
      <c r="X18" s="32">
        <f t="shared" si="10"/>
        <v>3.9499999999999993</v>
      </c>
      <c r="Y18" s="32">
        <f t="shared" si="11"/>
        <v>0.46666666666666679</v>
      </c>
      <c r="Z18" s="32">
        <f t="shared" si="4"/>
        <v>10.950000000000001</v>
      </c>
      <c r="AA18" s="33">
        <f t="shared" si="12"/>
        <v>-11.956196581196576</v>
      </c>
      <c r="AB18" s="34">
        <f t="shared" si="13"/>
        <v>269.39506172839515</v>
      </c>
      <c r="AC18" s="42">
        <f t="shared" ref="AC18:AD29" si="15">IF(AA18&gt;0,AA18,0)</f>
        <v>0</v>
      </c>
      <c r="AD18" s="35">
        <f t="shared" si="5"/>
        <v>269.39506172839515</v>
      </c>
    </row>
    <row r="19" spans="1:30" x14ac:dyDescent="0.3">
      <c r="A19" s="46">
        <v>42355.530636574083</v>
      </c>
      <c r="B19" s="47">
        <v>4200</v>
      </c>
      <c r="C19" s="47">
        <v>70</v>
      </c>
      <c r="D19" s="48">
        <v>17.600000000000001</v>
      </c>
      <c r="E19" s="49">
        <v>28.05</v>
      </c>
      <c r="F19" s="50">
        <v>10.65</v>
      </c>
      <c r="G19" s="51">
        <v>11.15</v>
      </c>
      <c r="H19" s="52">
        <v>11.2</v>
      </c>
      <c r="I19" s="53">
        <v>23</v>
      </c>
      <c r="J19" s="54">
        <v>22.65</v>
      </c>
      <c r="L19" s="27">
        <v>70</v>
      </c>
      <c r="M19" s="28">
        <f t="shared" si="0"/>
        <v>180.27361111111071</v>
      </c>
      <c r="N19" s="29">
        <f t="shared" si="6"/>
        <v>15.701249999999666</v>
      </c>
      <c r="O19" s="28">
        <f t="shared" si="1"/>
        <v>162.24624999999969</v>
      </c>
      <c r="P19" s="28">
        <f t="shared" si="2"/>
        <v>2100</v>
      </c>
      <c r="Q19" s="29">
        <f t="shared" si="3"/>
        <v>0.50378217621851462</v>
      </c>
      <c r="R19" s="29">
        <f t="shared" si="7"/>
        <v>0.10467499999999777</v>
      </c>
      <c r="S19" s="29">
        <f t="shared" si="14"/>
        <v>7.7260119047618897E-2</v>
      </c>
      <c r="T19" s="41">
        <f t="shared" si="8"/>
        <v>8.2402977139819076E-4</v>
      </c>
      <c r="U19" s="30"/>
      <c r="V19" s="31">
        <f t="shared" si="9"/>
        <v>4.8500000000000014</v>
      </c>
      <c r="W19" s="32">
        <f t="shared" si="9"/>
        <v>14.8</v>
      </c>
      <c r="X19" s="32">
        <f t="shared" si="10"/>
        <v>4.3000000000000007</v>
      </c>
      <c r="Y19" s="32">
        <f t="shared" si="11"/>
        <v>0.51666666666666572</v>
      </c>
      <c r="Z19" s="32">
        <f t="shared" si="4"/>
        <v>11</v>
      </c>
      <c r="AA19" s="33">
        <f t="shared" si="12"/>
        <v>-8.2826646090535743</v>
      </c>
      <c r="AB19" s="34">
        <f t="shared" si="13"/>
        <v>304.60802469135717</v>
      </c>
      <c r="AC19" s="42">
        <f t="shared" si="15"/>
        <v>0</v>
      </c>
      <c r="AD19" s="35">
        <f t="shared" si="5"/>
        <v>304.60802469135717</v>
      </c>
    </row>
    <row r="20" spans="1:30" x14ac:dyDescent="0.3">
      <c r="A20" s="46">
        <v>42355.534108796302</v>
      </c>
      <c r="B20" s="47">
        <v>4500</v>
      </c>
      <c r="C20" s="47">
        <v>75</v>
      </c>
      <c r="D20" s="48">
        <v>18</v>
      </c>
      <c r="E20" s="49">
        <v>28.3</v>
      </c>
      <c r="F20" s="50">
        <v>10.65</v>
      </c>
      <c r="G20" s="51">
        <v>11.15</v>
      </c>
      <c r="H20" s="52">
        <v>11.25</v>
      </c>
      <c r="I20" s="53">
        <v>23.2</v>
      </c>
      <c r="J20" s="54">
        <v>23.05</v>
      </c>
      <c r="L20" s="27">
        <v>75</v>
      </c>
      <c r="M20" s="28">
        <f t="shared" si="0"/>
        <v>186.08888888888816</v>
      </c>
      <c r="N20" s="29">
        <f t="shared" si="6"/>
        <v>5.2337499999997021</v>
      </c>
      <c r="O20" s="28">
        <f t="shared" si="1"/>
        <v>167.47999999999939</v>
      </c>
      <c r="P20" s="28">
        <f t="shared" si="2"/>
        <v>2250</v>
      </c>
      <c r="Q20" s="29">
        <f t="shared" si="3"/>
        <v>0.49655085311489972</v>
      </c>
      <c r="R20" s="29">
        <f t="shared" si="7"/>
        <v>3.4891666666664677E-2</v>
      </c>
      <c r="S20" s="29">
        <f t="shared" si="14"/>
        <v>7.4435555555555283E-2</v>
      </c>
      <c r="T20" s="41">
        <f t="shared" si="8"/>
        <v>8.6299892125134509E-4</v>
      </c>
      <c r="U20" s="30"/>
      <c r="V20" s="31">
        <f t="shared" si="9"/>
        <v>5.25</v>
      </c>
      <c r="W20" s="32">
        <f t="shared" si="9"/>
        <v>15.05</v>
      </c>
      <c r="X20" s="32">
        <f t="shared" si="10"/>
        <v>4.5</v>
      </c>
      <c r="Y20" s="32">
        <f t="shared" si="11"/>
        <v>0.53333333333333144</v>
      </c>
      <c r="Z20" s="32">
        <f t="shared" si="4"/>
        <v>11.016666666666666</v>
      </c>
      <c r="AA20" s="33">
        <f t="shared" si="12"/>
        <v>-7.4829059829061233</v>
      </c>
      <c r="AB20" s="34">
        <f t="shared" si="13"/>
        <v>321.08641975308484</v>
      </c>
      <c r="AC20" s="42">
        <f t="shared" si="15"/>
        <v>0</v>
      </c>
      <c r="AD20" s="35">
        <f t="shared" si="5"/>
        <v>321.08641975308484</v>
      </c>
    </row>
    <row r="21" spans="1:30" x14ac:dyDescent="0.3">
      <c r="A21" s="46">
        <v>42355.537581018521</v>
      </c>
      <c r="B21" s="47">
        <v>4800</v>
      </c>
      <c r="C21" s="47">
        <v>80</v>
      </c>
      <c r="D21" s="48">
        <v>18.25</v>
      </c>
      <c r="E21" s="49">
        <v>27.5</v>
      </c>
      <c r="F21" s="50">
        <v>10.7</v>
      </c>
      <c r="G21" s="51">
        <v>11.2</v>
      </c>
      <c r="H21" s="52">
        <v>11.3</v>
      </c>
      <c r="I21" s="53">
        <v>23.35</v>
      </c>
      <c r="J21" s="54">
        <v>23.2</v>
      </c>
      <c r="L21" s="27">
        <v>80</v>
      </c>
      <c r="M21" s="28">
        <f t="shared" si="0"/>
        <v>203.5347222222224</v>
      </c>
      <c r="N21" s="29">
        <f t="shared" si="6"/>
        <v>15.701250000000783</v>
      </c>
      <c r="O21" s="28">
        <f t="shared" si="1"/>
        <v>183.18125000000018</v>
      </c>
      <c r="P21" s="28">
        <f t="shared" si="2"/>
        <v>2400</v>
      </c>
      <c r="Q21" s="29">
        <f t="shared" si="3"/>
        <v>0.44593159138959437</v>
      </c>
      <c r="R21" s="29">
        <f t="shared" si="7"/>
        <v>0.10467500000000522</v>
      </c>
      <c r="S21" s="29">
        <f t="shared" si="14"/>
        <v>7.632552083333341E-2</v>
      </c>
      <c r="T21" s="41">
        <f t="shared" si="8"/>
        <v>1.051051051051052E-3</v>
      </c>
      <c r="U21" s="30"/>
      <c r="V21" s="31">
        <f t="shared" si="9"/>
        <v>5.5</v>
      </c>
      <c r="W21" s="32">
        <f t="shared" si="9"/>
        <v>14.25</v>
      </c>
      <c r="X21" s="32">
        <f t="shared" si="10"/>
        <v>4.6500000000000021</v>
      </c>
      <c r="Y21" s="32">
        <f t="shared" si="11"/>
        <v>0.58333333333333393</v>
      </c>
      <c r="Z21" s="32">
        <f t="shared" si="4"/>
        <v>11.066666666666668</v>
      </c>
      <c r="AA21" s="33">
        <f t="shared" si="12"/>
        <v>-4.2088779956426654</v>
      </c>
      <c r="AB21" s="34">
        <f t="shared" si="13"/>
        <v>361.63271604938308</v>
      </c>
      <c r="AC21" s="42">
        <f t="shared" si="15"/>
        <v>0</v>
      </c>
      <c r="AD21" s="35">
        <f t="shared" si="15"/>
        <v>361.63271604938308</v>
      </c>
    </row>
    <row r="22" spans="1:30" x14ac:dyDescent="0.3">
      <c r="A22" s="46">
        <v>42355.54105324074</v>
      </c>
      <c r="B22" s="47">
        <v>5100</v>
      </c>
      <c r="C22" s="47">
        <v>85</v>
      </c>
      <c r="D22" s="48">
        <v>18.45</v>
      </c>
      <c r="E22" s="49">
        <v>27.05</v>
      </c>
      <c r="F22" s="50">
        <v>10.7</v>
      </c>
      <c r="G22" s="51">
        <v>11.25</v>
      </c>
      <c r="H22" s="52">
        <v>11.35</v>
      </c>
      <c r="I22" s="53">
        <v>23.5</v>
      </c>
      <c r="J22" s="54">
        <v>23.35</v>
      </c>
      <c r="L22" s="27">
        <v>85</v>
      </c>
      <c r="M22" s="28">
        <f t="shared" si="0"/>
        <v>215.16527777777731</v>
      </c>
      <c r="N22" s="29">
        <f t="shared" si="6"/>
        <v>10.467499999999404</v>
      </c>
      <c r="O22" s="28">
        <f t="shared" si="1"/>
        <v>193.64874999999961</v>
      </c>
      <c r="P22" s="28">
        <f t="shared" si="2"/>
        <v>2550</v>
      </c>
      <c r="Q22" s="29">
        <f t="shared" si="3"/>
        <v>0.41459585794059595</v>
      </c>
      <c r="R22" s="29">
        <f t="shared" si="7"/>
        <v>6.9783333333329353E-2</v>
      </c>
      <c r="S22" s="29">
        <f t="shared" si="14"/>
        <v>7.5940686274509644E-2</v>
      </c>
      <c r="T22" s="41">
        <f t="shared" si="8"/>
        <v>1.195090439276483E-3</v>
      </c>
      <c r="U22" s="30"/>
      <c r="V22" s="31">
        <f t="shared" ref="V22:W29" si="16">V21+(D22-D21)</f>
        <v>5.6999999999999993</v>
      </c>
      <c r="W22" s="32">
        <f t="shared" si="16"/>
        <v>13.8</v>
      </c>
      <c r="X22" s="32">
        <f t="shared" si="10"/>
        <v>4.8000000000000007</v>
      </c>
      <c r="Y22" s="32">
        <f t="shared" si="11"/>
        <v>0.61666666666666536</v>
      </c>
      <c r="Z22" s="32">
        <f t="shared" si="4"/>
        <v>11.1</v>
      </c>
      <c r="AA22" s="33">
        <f t="shared" si="12"/>
        <v>-1.9474697469747908</v>
      </c>
      <c r="AB22" s="34">
        <f t="shared" si="13"/>
        <v>388.36728395061618</v>
      </c>
      <c r="AC22" s="42">
        <f t="shared" si="15"/>
        <v>0</v>
      </c>
      <c r="AD22" s="35">
        <f t="shared" si="15"/>
        <v>388.36728395061618</v>
      </c>
    </row>
    <row r="23" spans="1:30" x14ac:dyDescent="0.3">
      <c r="A23" s="46">
        <v>42355.544525462959</v>
      </c>
      <c r="B23" s="47">
        <v>5400</v>
      </c>
      <c r="C23" s="47">
        <v>90</v>
      </c>
      <c r="D23" s="48">
        <v>18.7</v>
      </c>
      <c r="E23" s="49">
        <v>26.45</v>
      </c>
      <c r="F23" s="50">
        <v>10.75</v>
      </c>
      <c r="G23" s="51">
        <v>11.25</v>
      </c>
      <c r="H23" s="52">
        <v>11.35</v>
      </c>
      <c r="I23" s="53">
        <v>23.7</v>
      </c>
      <c r="J23" s="54">
        <v>23.6</v>
      </c>
      <c r="L23" s="27">
        <v>90</v>
      </c>
      <c r="M23" s="28">
        <f t="shared" si="0"/>
        <v>220.98055555555536</v>
      </c>
      <c r="N23" s="29">
        <f t="shared" si="6"/>
        <v>5.2337500000002608</v>
      </c>
      <c r="O23" s="28">
        <f t="shared" si="1"/>
        <v>198.88249999999988</v>
      </c>
      <c r="P23" s="28">
        <f t="shared" si="2"/>
        <v>2700</v>
      </c>
      <c r="Q23" s="29">
        <f t="shared" si="3"/>
        <v>0.37361836035344387</v>
      </c>
      <c r="R23" s="29">
        <f t="shared" si="7"/>
        <v>3.489166666666841E-2</v>
      </c>
      <c r="S23" s="29">
        <f t="shared" si="14"/>
        <v>7.3660185185185134E-2</v>
      </c>
      <c r="T23" s="41">
        <f t="shared" si="8"/>
        <v>1.3620071684587803E-3</v>
      </c>
      <c r="U23" s="30"/>
      <c r="V23" s="31">
        <f t="shared" si="16"/>
        <v>5.9499999999999993</v>
      </c>
      <c r="W23" s="32">
        <f t="shared" si="16"/>
        <v>13.2</v>
      </c>
      <c r="X23" s="32">
        <f t="shared" si="10"/>
        <v>5</v>
      </c>
      <c r="Y23" s="32">
        <f t="shared" si="11"/>
        <v>0.63333333333333286</v>
      </c>
      <c r="Z23" s="32">
        <f t="shared" si="4"/>
        <v>11.116666666666667</v>
      </c>
      <c r="AA23" s="33">
        <f t="shared" si="12"/>
        <v>-0.80388888888892895</v>
      </c>
      <c r="AB23" s="34">
        <f t="shared" si="13"/>
        <v>402.17901234567853</v>
      </c>
      <c r="AC23" s="42">
        <f t="shared" si="15"/>
        <v>0</v>
      </c>
      <c r="AD23" s="35">
        <f t="shared" si="15"/>
        <v>402.17901234567853</v>
      </c>
    </row>
    <row r="24" spans="1:30" ht="15.75" customHeight="1" x14ac:dyDescent="0.3">
      <c r="A24" s="46">
        <v>42355.547997685193</v>
      </c>
      <c r="B24" s="47">
        <v>5700</v>
      </c>
      <c r="C24" s="47">
        <v>95</v>
      </c>
      <c r="D24" s="48">
        <v>19.149999999999999</v>
      </c>
      <c r="E24" s="49">
        <v>26.15</v>
      </c>
      <c r="F24" s="50">
        <v>10.75</v>
      </c>
      <c r="G24" s="51">
        <v>11.3</v>
      </c>
      <c r="H24" s="52">
        <v>11.4</v>
      </c>
      <c r="I24" s="53">
        <v>24</v>
      </c>
      <c r="J24" s="54">
        <v>24</v>
      </c>
      <c r="L24" s="43">
        <v>95</v>
      </c>
      <c r="M24" s="28">
        <f t="shared" si="0"/>
        <v>232.61111111111083</v>
      </c>
      <c r="N24" s="29">
        <f t="shared" si="6"/>
        <v>10.467499999999962</v>
      </c>
      <c r="O24" s="28">
        <f t="shared" si="1"/>
        <v>209.34999999999982</v>
      </c>
      <c r="P24" s="28">
        <f t="shared" si="2"/>
        <v>2850</v>
      </c>
      <c r="Q24" s="29">
        <f t="shared" si="3"/>
        <v>0.33746174483536867</v>
      </c>
      <c r="R24" s="29">
        <f t="shared" si="7"/>
        <v>6.9783333333333072E-2</v>
      </c>
      <c r="S24" s="29">
        <f t="shared" si="14"/>
        <v>7.3456140350877136E-2</v>
      </c>
      <c r="T24" s="41">
        <f t="shared" si="8"/>
        <v>1.5873015873015856E-3</v>
      </c>
      <c r="U24" s="30"/>
      <c r="V24" s="31">
        <f t="shared" si="16"/>
        <v>6.3999999999999986</v>
      </c>
      <c r="W24" s="32">
        <f t="shared" si="16"/>
        <v>12.899999999999999</v>
      </c>
      <c r="X24" s="32">
        <f t="shared" si="10"/>
        <v>5.3000000000000007</v>
      </c>
      <c r="Y24" s="32">
        <f t="shared" si="11"/>
        <v>0.66666666666666607</v>
      </c>
      <c r="Z24" s="32">
        <f t="shared" si="4"/>
        <v>11.15</v>
      </c>
      <c r="AA24" s="33">
        <f t="shared" si="12"/>
        <v>1.5693012600228511</v>
      </c>
      <c r="AB24" s="34">
        <f t="shared" si="13"/>
        <v>430.69135802469071</v>
      </c>
      <c r="AC24" s="42">
        <f t="shared" si="15"/>
        <v>1.5693012600228511</v>
      </c>
      <c r="AD24" s="35">
        <f t="shared" si="15"/>
        <v>430.69135802469071</v>
      </c>
    </row>
    <row r="25" spans="1:30" x14ac:dyDescent="0.3">
      <c r="A25" s="46">
        <v>42355.551469907397</v>
      </c>
      <c r="B25" s="47">
        <v>6000</v>
      </c>
      <c r="C25" s="47">
        <v>100</v>
      </c>
      <c r="D25" s="48">
        <v>19.350000000000001</v>
      </c>
      <c r="E25" s="49">
        <v>25.7</v>
      </c>
      <c r="F25" s="50">
        <v>10.75</v>
      </c>
      <c r="G25" s="51">
        <v>11.3</v>
      </c>
      <c r="H25" s="52">
        <v>11.45</v>
      </c>
      <c r="I25" s="53">
        <v>24.2</v>
      </c>
      <c r="J25" s="54">
        <v>24.15</v>
      </c>
      <c r="L25" s="43">
        <v>100</v>
      </c>
      <c r="M25" s="28">
        <f t="shared" si="0"/>
        <v>238.42638888888831</v>
      </c>
      <c r="N25" s="29">
        <f t="shared" si="6"/>
        <v>5.2337499999997021</v>
      </c>
      <c r="O25" s="28">
        <f t="shared" si="1"/>
        <v>214.58374999999953</v>
      </c>
      <c r="P25" s="28">
        <f t="shared" si="2"/>
        <v>3000</v>
      </c>
      <c r="Q25" s="29">
        <f t="shared" si="3"/>
        <v>0.30612601138637008</v>
      </c>
      <c r="R25" s="29">
        <f t="shared" si="7"/>
        <v>3.4891666666664677E-2</v>
      </c>
      <c r="S25" s="29">
        <f t="shared" si="14"/>
        <v>7.1527916666666511E-2</v>
      </c>
      <c r="T25" s="41">
        <f t="shared" si="8"/>
        <v>1.7935258092738372E-3</v>
      </c>
      <c r="U25" s="36"/>
      <c r="V25" s="31">
        <f t="shared" si="16"/>
        <v>6.6000000000000014</v>
      </c>
      <c r="W25" s="32">
        <f t="shared" si="16"/>
        <v>12.45</v>
      </c>
      <c r="X25" s="32">
        <f t="shared" si="10"/>
        <v>5.5</v>
      </c>
      <c r="Y25" s="32">
        <f t="shared" si="11"/>
        <v>0.68333333333333179</v>
      </c>
      <c r="Z25" s="32">
        <f t="shared" si="4"/>
        <v>11.166666666666666</v>
      </c>
      <c r="AA25" s="33">
        <f t="shared" si="12"/>
        <v>2.7683276059563542</v>
      </c>
      <c r="AB25" s="34">
        <f t="shared" si="13"/>
        <v>443.61419753086295</v>
      </c>
      <c r="AC25" s="42">
        <f t="shared" si="15"/>
        <v>2.7683276059563542</v>
      </c>
      <c r="AD25" s="35">
        <f t="shared" si="15"/>
        <v>443.61419753086295</v>
      </c>
    </row>
    <row r="26" spans="1:30" x14ac:dyDescent="0.3">
      <c r="A26" s="46">
        <v>42355.554942129631</v>
      </c>
      <c r="B26" s="47">
        <v>6300</v>
      </c>
      <c r="C26" s="47">
        <v>105</v>
      </c>
      <c r="D26" s="48">
        <v>19.600000000000001</v>
      </c>
      <c r="E26" s="49">
        <v>25.45</v>
      </c>
      <c r="F26" s="50">
        <v>11</v>
      </c>
      <c r="G26" s="51">
        <v>11.35</v>
      </c>
      <c r="H26" s="52">
        <v>11.45</v>
      </c>
      <c r="I26" s="53">
        <v>24.45</v>
      </c>
      <c r="J26" s="54">
        <v>24.4</v>
      </c>
      <c r="L26" s="43">
        <v>105</v>
      </c>
      <c r="M26" s="28">
        <f t="shared" si="0"/>
        <v>273.31805555555485</v>
      </c>
      <c r="N26" s="29">
        <f t="shared" si="6"/>
        <v>31.402499999999893</v>
      </c>
      <c r="O26" s="28">
        <f t="shared" si="1"/>
        <v>245.98624999999942</v>
      </c>
      <c r="P26" s="28">
        <f t="shared" si="2"/>
        <v>3150</v>
      </c>
      <c r="Q26" s="29">
        <f t="shared" si="3"/>
        <v>0.28202160104098661</v>
      </c>
      <c r="R26" s="29">
        <f t="shared" si="7"/>
        <v>0.20934999999999929</v>
      </c>
      <c r="S26" s="29">
        <f t="shared" si="14"/>
        <v>7.8090873015872836E-2</v>
      </c>
      <c r="T26" s="41">
        <f t="shared" si="8"/>
        <v>2.2317188983855601E-3</v>
      </c>
      <c r="U26" s="36"/>
      <c r="V26" s="31">
        <f t="shared" si="16"/>
        <v>6.8500000000000014</v>
      </c>
      <c r="W26" s="32">
        <f t="shared" si="16"/>
        <v>12.2</v>
      </c>
      <c r="X26" s="32">
        <f t="shared" si="10"/>
        <v>5.75</v>
      </c>
      <c r="Y26" s="32">
        <f t="shared" si="11"/>
        <v>0.78333333333333144</v>
      </c>
      <c r="Z26" s="32">
        <f t="shared" si="4"/>
        <v>11.266666666666666</v>
      </c>
      <c r="AA26" s="33">
        <f t="shared" si="12"/>
        <v>9.9624856815577054</v>
      </c>
      <c r="AB26" s="34">
        <f t="shared" si="13"/>
        <v>521.15123456789968</v>
      </c>
      <c r="AC26" s="42">
        <f t="shared" si="15"/>
        <v>9.9624856815577054</v>
      </c>
      <c r="AD26" s="35">
        <f t="shared" si="15"/>
        <v>521.15123456789968</v>
      </c>
    </row>
    <row r="27" spans="1:30" x14ac:dyDescent="0.3">
      <c r="A27" s="46">
        <v>42355.55841435185</v>
      </c>
      <c r="B27" s="47">
        <v>6600</v>
      </c>
      <c r="C27" s="47">
        <v>110</v>
      </c>
      <c r="D27" s="48">
        <v>20</v>
      </c>
      <c r="E27" s="49">
        <v>25.3</v>
      </c>
      <c r="F27" s="50">
        <v>11.05</v>
      </c>
      <c r="G27" s="51">
        <v>11.4</v>
      </c>
      <c r="H27" s="52">
        <v>11.5</v>
      </c>
      <c r="I27" s="53">
        <v>24.5</v>
      </c>
      <c r="J27" s="54">
        <v>24.45</v>
      </c>
      <c r="L27" s="43">
        <v>110</v>
      </c>
      <c r="M27" s="28">
        <f t="shared" si="0"/>
        <v>290.76388888888903</v>
      </c>
      <c r="N27" s="29">
        <f t="shared" si="6"/>
        <v>15.701250000000783</v>
      </c>
      <c r="O27" s="28">
        <f t="shared" si="1"/>
        <v>261.68750000000017</v>
      </c>
      <c r="P27" s="28">
        <f t="shared" si="2"/>
        <v>3300</v>
      </c>
      <c r="Q27" s="29">
        <f t="shared" si="3"/>
        <v>0.2555067496610649</v>
      </c>
      <c r="R27" s="29">
        <f t="shared" si="7"/>
        <v>0.10467500000000522</v>
      </c>
      <c r="S27" s="29">
        <f t="shared" si="14"/>
        <v>7.929924242424248E-2</v>
      </c>
      <c r="T27" s="41">
        <f t="shared" si="8"/>
        <v>2.6205450733752631E-3</v>
      </c>
      <c r="V27" s="31">
        <f t="shared" si="16"/>
        <v>7.25</v>
      </c>
      <c r="W27" s="32">
        <f t="shared" si="16"/>
        <v>12.05</v>
      </c>
      <c r="X27" s="32">
        <f t="shared" si="10"/>
        <v>5.8000000000000007</v>
      </c>
      <c r="Y27" s="32">
        <f t="shared" si="11"/>
        <v>0.83333333333333393</v>
      </c>
      <c r="Z27" s="32">
        <f t="shared" si="4"/>
        <v>11.316666666666668</v>
      </c>
      <c r="AA27" s="33">
        <f t="shared" si="12"/>
        <v>14.614197530864228</v>
      </c>
      <c r="AB27" s="34">
        <f t="shared" si="13"/>
        <v>566.14197530864226</v>
      </c>
      <c r="AC27" s="42">
        <f t="shared" si="15"/>
        <v>14.614197530864228</v>
      </c>
      <c r="AD27" s="35">
        <f t="shared" si="15"/>
        <v>566.14197530864226</v>
      </c>
    </row>
    <row r="28" spans="1:30" x14ac:dyDescent="0.3">
      <c r="A28" s="46">
        <v>42355.561886574083</v>
      </c>
      <c r="B28" s="47">
        <v>6900</v>
      </c>
      <c r="C28" s="47">
        <v>115</v>
      </c>
      <c r="D28" s="48">
        <v>20.2</v>
      </c>
      <c r="E28" s="49">
        <v>25.2</v>
      </c>
      <c r="F28" s="50">
        <v>11.05</v>
      </c>
      <c r="G28" s="51">
        <v>11.4</v>
      </c>
      <c r="H28" s="52">
        <v>11.5</v>
      </c>
      <c r="I28" s="53">
        <v>24.7</v>
      </c>
      <c r="J28" s="54">
        <v>24.65</v>
      </c>
      <c r="L28" s="43">
        <v>115</v>
      </c>
      <c r="M28" s="28">
        <f t="shared" si="0"/>
        <v>290.76388888888903</v>
      </c>
      <c r="N28" s="29">
        <f t="shared" si="6"/>
        <v>0</v>
      </c>
      <c r="O28" s="28">
        <f t="shared" si="1"/>
        <v>261.68750000000017</v>
      </c>
      <c r="P28" s="28">
        <f t="shared" si="2"/>
        <v>3450</v>
      </c>
      <c r="Q28" s="29">
        <f t="shared" si="3"/>
        <v>0.24104410345383478</v>
      </c>
      <c r="R28" s="29">
        <f t="shared" si="7"/>
        <v>0</v>
      </c>
      <c r="S28" s="29">
        <f t="shared" si="14"/>
        <v>7.5851449275362373E-2</v>
      </c>
      <c r="T28" s="41">
        <f t="shared" si="8"/>
        <v>2.7777777777777792E-3</v>
      </c>
      <c r="V28" s="31">
        <f t="shared" si="16"/>
        <v>7.4499999999999993</v>
      </c>
      <c r="W28" s="32">
        <f t="shared" si="16"/>
        <v>11.95</v>
      </c>
      <c r="X28" s="32">
        <f t="shared" si="10"/>
        <v>6</v>
      </c>
      <c r="Y28" s="32">
        <f t="shared" si="11"/>
        <v>0.83333333333333393</v>
      </c>
      <c r="Z28" s="32">
        <f t="shared" si="4"/>
        <v>11.316666666666668</v>
      </c>
      <c r="AA28" s="33">
        <f t="shared" si="12"/>
        <v>14.614197530864228</v>
      </c>
      <c r="AB28" s="34">
        <f t="shared" si="13"/>
        <v>566.14197530864226</v>
      </c>
      <c r="AC28" s="42">
        <f t="shared" si="15"/>
        <v>14.614197530864228</v>
      </c>
      <c r="AD28" s="35">
        <f t="shared" si="15"/>
        <v>566.14197530864226</v>
      </c>
    </row>
    <row r="29" spans="1:30" ht="19.5" thickBot="1" x14ac:dyDescent="0.35">
      <c r="A29" s="46">
        <v>42355.565358796302</v>
      </c>
      <c r="B29" s="47">
        <v>7200</v>
      </c>
      <c r="C29" s="47">
        <v>120</v>
      </c>
      <c r="D29" s="48">
        <v>20.399999999999999</v>
      </c>
      <c r="E29" s="49">
        <v>25.1</v>
      </c>
      <c r="F29" s="50">
        <v>11.1</v>
      </c>
      <c r="G29" s="51">
        <v>11.45</v>
      </c>
      <c r="H29" s="52">
        <v>11.55</v>
      </c>
      <c r="I29" s="53">
        <v>25.15</v>
      </c>
      <c r="J29" s="54">
        <v>25.1</v>
      </c>
      <c r="L29" s="43">
        <v>120</v>
      </c>
      <c r="M29" s="28">
        <f t="shared" si="0"/>
        <v>308.20972222222139</v>
      </c>
      <c r="N29" s="29">
        <f t="shared" si="6"/>
        <v>15.701249999999108</v>
      </c>
      <c r="O29" s="28">
        <f t="shared" si="1"/>
        <v>277.38874999999933</v>
      </c>
      <c r="P29" s="28">
        <f t="shared" si="2"/>
        <v>3600</v>
      </c>
      <c r="Q29" s="29">
        <f t="shared" si="3"/>
        <v>0.22658145724660483</v>
      </c>
      <c r="R29" s="29">
        <f t="shared" si="7"/>
        <v>0.10467499999999406</v>
      </c>
      <c r="S29" s="29">
        <f t="shared" si="14"/>
        <v>7.7052430555555371E-2</v>
      </c>
      <c r="T29" s="41">
        <f t="shared" si="8"/>
        <v>3.1323877068557817E-3</v>
      </c>
      <c r="V29" s="31">
        <f t="shared" si="16"/>
        <v>7.6499999999999986</v>
      </c>
      <c r="W29" s="32">
        <f t="shared" si="16"/>
        <v>11.850000000000001</v>
      </c>
      <c r="X29" s="32">
        <f t="shared" si="10"/>
        <v>6.4499999999999993</v>
      </c>
      <c r="Y29" s="32">
        <f t="shared" si="11"/>
        <v>0.88333333333333108</v>
      </c>
      <c r="Z29" s="32">
        <f t="shared" si="4"/>
        <v>11.366666666666665</v>
      </c>
      <c r="AA29" s="33">
        <f t="shared" si="12"/>
        <v>17.517836257309767</v>
      </c>
      <c r="AB29" s="34">
        <f t="shared" si="13"/>
        <v>600.46604938271423</v>
      </c>
      <c r="AC29" s="42">
        <f t="shared" si="15"/>
        <v>17.517836257309767</v>
      </c>
      <c r="AD29" s="35">
        <f t="shared" si="15"/>
        <v>600.46604938271423</v>
      </c>
    </row>
    <row r="30" spans="1:30" ht="19.5" thickTop="1" x14ac:dyDescent="0.3">
      <c r="L30" s="110" t="s">
        <v>23</v>
      </c>
      <c r="M30" s="107">
        <f>AVERAGE(M6:M29)</f>
        <v>147.5626736111108</v>
      </c>
      <c r="N30" s="65">
        <f>AVERAGE(N6:N29)</f>
        <v>11.557864583333306</v>
      </c>
      <c r="O30" s="65">
        <f t="shared" ref="O30:S30" si="17">AVERAGE(O6:O29)</f>
        <v>132.8064062499997</v>
      </c>
      <c r="P30" s="65">
        <f t="shared" si="17"/>
        <v>1875</v>
      </c>
      <c r="Q30" s="65">
        <f>AVERAGE(Q6:Q29)</f>
        <v>0.31928300203322529</v>
      </c>
      <c r="R30" s="65">
        <f t="shared" si="17"/>
        <v>7.7052430555555371E-2</v>
      </c>
      <c r="S30" s="65">
        <f t="shared" si="17"/>
        <v>6.2491088515006517E-2</v>
      </c>
      <c r="T30" s="66">
        <f>AVERAGE(T6:T29)</f>
        <v>1.1513928992301636E-3</v>
      </c>
      <c r="U30" s="101" t="s">
        <v>23</v>
      </c>
      <c r="V30" s="104">
        <f>AVERAGE(V6:V29)</f>
        <v>4.4083333333333323</v>
      </c>
      <c r="W30" s="65">
        <f>AVERAGE(W6:W29)</f>
        <v>10.531249999999998</v>
      </c>
      <c r="X30" s="65">
        <f>AVERAGE(X6:X29)</f>
        <v>3.5833333333333339</v>
      </c>
      <c r="Y30" s="65">
        <f t="shared" ref="Y30:Z30" si="18">AVERAGE(Y6:Y29)</f>
        <v>0.42291666666666577</v>
      </c>
      <c r="Z30" s="65">
        <f t="shared" si="18"/>
        <v>10.90625</v>
      </c>
      <c r="AA30" s="65">
        <f>AVERAGE(AA6:AA29)</f>
        <v>-14.090253306376169</v>
      </c>
      <c r="AB30" s="65">
        <f t="shared" ref="AB30:AD30" si="19">AVERAGE(AB6:AB29)</f>
        <v>236.80594135802392</v>
      </c>
      <c r="AC30" s="65">
        <f t="shared" si="19"/>
        <v>2.5435977444406306</v>
      </c>
      <c r="AD30" s="66">
        <f t="shared" si="19"/>
        <v>249.23636831275655</v>
      </c>
    </row>
    <row r="31" spans="1:30" x14ac:dyDescent="0.3">
      <c r="L31" s="111" t="s">
        <v>24</v>
      </c>
      <c r="M31" s="108">
        <f>MIN(M6:M29)</f>
        <v>5.8152777777780669</v>
      </c>
      <c r="N31" s="29">
        <f>MIN(N6:N29)</f>
        <v>0</v>
      </c>
      <c r="O31" s="29">
        <f>MIN(O6:O29)</f>
        <v>5.2337500000002608</v>
      </c>
      <c r="P31" s="29">
        <f>MIN(P6:P29)</f>
        <v>150</v>
      </c>
      <c r="Q31" s="29">
        <f>MIN(Q6:Q29)</f>
        <v>9.6417641381534424E-3</v>
      </c>
      <c r="R31" s="29">
        <f t="shared" ref="R31:T31" si="20">MIN(R6:R29)</f>
        <v>0</v>
      </c>
      <c r="S31" s="29">
        <f t="shared" si="20"/>
        <v>3.4891666666665926E-2</v>
      </c>
      <c r="T31" s="68">
        <f t="shared" si="20"/>
        <v>2.4801587301587468E-4</v>
      </c>
      <c r="U31" s="102" t="s">
        <v>24</v>
      </c>
      <c r="V31" s="105">
        <f t="shared" ref="V31:AA31" si="21">MIN(V6:V29)</f>
        <v>0.59999999999999964</v>
      </c>
      <c r="W31" s="29">
        <f t="shared" si="21"/>
        <v>0.30000000000000071</v>
      </c>
      <c r="X31" s="29">
        <f t="shared" si="21"/>
        <v>0.30000000000000071</v>
      </c>
      <c r="Y31" s="29">
        <f t="shared" si="21"/>
        <v>1.6666666666667496E-2</v>
      </c>
      <c r="Z31" s="29">
        <f t="shared" si="21"/>
        <v>10.500000000000002</v>
      </c>
      <c r="AA31" s="29">
        <f t="shared" si="21"/>
        <v>-38.793756145526004</v>
      </c>
      <c r="AB31" s="29">
        <f t="shared" ref="AB31:AC31" si="22">MIN(AB6:AB29)</f>
        <v>-87.521604938270968</v>
      </c>
      <c r="AC31" s="29">
        <f t="shared" si="22"/>
        <v>0</v>
      </c>
      <c r="AD31" s="68">
        <f>MIN(AD6:AD29)</f>
        <v>0</v>
      </c>
    </row>
    <row r="32" spans="1:30" ht="19.5" thickBot="1" x14ac:dyDescent="0.35">
      <c r="L32" s="112" t="s">
        <v>25</v>
      </c>
      <c r="M32" s="109">
        <f t="shared" ref="M32:T32" si="23">MAX(M6:M29)</f>
        <v>308.20972222222139</v>
      </c>
      <c r="N32" s="70">
        <f t="shared" si="23"/>
        <v>52.337500000000375</v>
      </c>
      <c r="O32" s="70">
        <f t="shared" si="23"/>
        <v>277.38874999999933</v>
      </c>
      <c r="P32" s="70">
        <f t="shared" si="23"/>
        <v>3600</v>
      </c>
      <c r="Q32" s="70">
        <f t="shared" si="23"/>
        <v>0.50378217621851462</v>
      </c>
      <c r="R32" s="70">
        <f t="shared" si="23"/>
        <v>0.34891666666666921</v>
      </c>
      <c r="S32" s="70">
        <f t="shared" si="23"/>
        <v>7.929924242424248E-2</v>
      </c>
      <c r="T32" s="71">
        <f t="shared" si="23"/>
        <v>3.1323877068557817E-3</v>
      </c>
      <c r="U32" s="103" t="s">
        <v>25</v>
      </c>
      <c r="V32" s="106">
        <f t="shared" ref="V32:AC32" si="24">MAX(V6:V29)</f>
        <v>7.6499999999999986</v>
      </c>
      <c r="W32" s="70">
        <f t="shared" si="24"/>
        <v>15.05</v>
      </c>
      <c r="X32" s="70">
        <f t="shared" si="24"/>
        <v>6.4499999999999993</v>
      </c>
      <c r="Y32" s="70">
        <f t="shared" si="24"/>
        <v>0.88333333333333108</v>
      </c>
      <c r="Z32" s="70">
        <f t="shared" si="24"/>
        <v>11.366666666666665</v>
      </c>
      <c r="AA32" s="70">
        <f t="shared" si="24"/>
        <v>17.517836257309767</v>
      </c>
      <c r="AB32" s="70">
        <f t="shared" si="24"/>
        <v>600.46604938271423</v>
      </c>
      <c r="AC32" s="70">
        <f t="shared" si="24"/>
        <v>17.517836257309767</v>
      </c>
      <c r="AD32" s="71">
        <f>MAX(AD6:AD29)</f>
        <v>600.46604938271423</v>
      </c>
    </row>
    <row r="33" ht="19.5" thickTop="1" x14ac:dyDescent="0.3"/>
  </sheetData>
  <mergeCells count="6">
    <mergeCell ref="V3:Z3"/>
    <mergeCell ref="A1:J1"/>
    <mergeCell ref="A2:J2"/>
    <mergeCell ref="A3:A4"/>
    <mergeCell ref="B3:C3"/>
    <mergeCell ref="D3:J3"/>
  </mergeCells>
  <printOptions horizontalCentered="1"/>
  <pageMargins left="0.75" right="0.75" top="1" bottom="1" header="0.5" footer="0.5"/>
  <pageSetup paperSize="9" fitToHeight="0" orientation="portrait" r:id="rId1"/>
  <headerFooter>
    <oddHeader>&amp;C&amp;"Times New Roman,Bold"&amp;14&amp;K000000d10l10x20v0,15V15лI600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3"/>
  <sheetViews>
    <sheetView topLeftCell="A10" zoomScale="85" zoomScaleNormal="85" workbookViewId="0">
      <selection activeCell="M30" sqref="M30"/>
    </sheetView>
  </sheetViews>
  <sheetFormatPr defaultColWidth="11.42578125" defaultRowHeight="18.75" x14ac:dyDescent="0.3"/>
  <cols>
    <col min="1" max="1" width="27.140625" style="62" customWidth="1"/>
    <col min="2" max="2" width="8.5703125" style="62" customWidth="1"/>
    <col min="3" max="3" width="9" style="62" customWidth="1"/>
    <col min="4" max="4" width="8.28515625" style="62" customWidth="1"/>
    <col min="5" max="5" width="7.5703125" style="62" customWidth="1"/>
    <col min="6" max="6" width="7.42578125" style="62" customWidth="1"/>
    <col min="7" max="10" width="7.28515625" style="62" customWidth="1"/>
    <col min="11" max="11" width="23.28515625" style="62" customWidth="1"/>
    <col min="12" max="12" width="9.5703125" style="62" customWidth="1"/>
    <col min="13" max="13" width="13.140625" style="62" customWidth="1"/>
    <col min="14" max="14" width="12.5703125" style="62" customWidth="1"/>
    <col min="15" max="15" width="11.42578125" style="62"/>
    <col min="16" max="16" width="16.140625" style="62" customWidth="1"/>
    <col min="17" max="17" width="10.5703125" style="62" customWidth="1"/>
    <col min="18" max="18" width="9.85546875" style="62" customWidth="1"/>
    <col min="19" max="19" width="11.140625" style="62" customWidth="1"/>
    <col min="20" max="20" width="11" style="62" customWidth="1"/>
    <col min="21" max="21" width="10.5703125" style="62" customWidth="1"/>
    <col min="22" max="22" width="9.42578125" style="62" customWidth="1"/>
    <col min="23" max="24" width="11.42578125" style="62"/>
    <col min="25" max="25" width="10.28515625" style="62" customWidth="1"/>
    <col min="26" max="26" width="14.7109375" style="62" customWidth="1"/>
    <col min="27" max="27" width="12.7109375" style="62" customWidth="1"/>
    <col min="28" max="28" width="10.42578125" style="62" customWidth="1"/>
    <col min="29" max="16384" width="11.42578125" style="62"/>
  </cols>
  <sheetData>
    <row r="1" spans="1:30" ht="23.25" customHeight="1" thickBot="1" x14ac:dyDescent="0.35">
      <c r="A1" s="115" t="s">
        <v>70</v>
      </c>
      <c r="B1" s="116"/>
      <c r="C1" s="116"/>
      <c r="D1" s="116"/>
      <c r="E1" s="116"/>
      <c r="F1" s="116"/>
      <c r="G1" s="116"/>
      <c r="H1" s="116"/>
      <c r="I1" s="116"/>
      <c r="J1" s="117"/>
      <c r="L1" s="1" t="s">
        <v>30</v>
      </c>
      <c r="M1" s="2">
        <f>T30</f>
        <v>2.9189484166132739E-4</v>
      </c>
      <c r="O1" s="3" t="s">
        <v>0</v>
      </c>
      <c r="P1" s="4">
        <v>0.2</v>
      </c>
      <c r="Z1" s="3" t="s">
        <v>1</v>
      </c>
      <c r="AA1" s="4">
        <v>8</v>
      </c>
    </row>
    <row r="2" spans="1:30" ht="31.5" customHeight="1" thickBot="1" x14ac:dyDescent="0.4">
      <c r="A2" s="118" t="s">
        <v>61</v>
      </c>
      <c r="B2" s="116"/>
      <c r="C2" s="116"/>
      <c r="D2" s="116"/>
      <c r="E2" s="116"/>
      <c r="F2" s="116"/>
      <c r="G2" s="116"/>
      <c r="H2" s="116"/>
      <c r="I2" s="116"/>
      <c r="J2" s="117"/>
      <c r="L2" s="5" t="s">
        <v>2</v>
      </c>
      <c r="M2" s="6">
        <v>500</v>
      </c>
      <c r="O2" s="7" t="s">
        <v>3</v>
      </c>
      <c r="P2" s="8">
        <v>15</v>
      </c>
      <c r="Z2" s="7" t="s">
        <v>4</v>
      </c>
      <c r="AA2" s="9">
        <v>0.45</v>
      </c>
    </row>
    <row r="3" spans="1:30" ht="23.25" customHeight="1" thickBot="1" x14ac:dyDescent="0.35">
      <c r="A3" s="115" t="s">
        <v>5</v>
      </c>
      <c r="B3" s="120" t="s">
        <v>6</v>
      </c>
      <c r="C3" s="121"/>
      <c r="D3" s="122" t="s">
        <v>7</v>
      </c>
      <c r="E3" s="123"/>
      <c r="F3" s="123"/>
      <c r="G3" s="123"/>
      <c r="H3" s="123"/>
      <c r="I3" s="123"/>
      <c r="J3" s="121"/>
      <c r="V3" s="124" t="s">
        <v>8</v>
      </c>
      <c r="W3" s="125"/>
      <c r="X3" s="125"/>
      <c r="Y3" s="125"/>
      <c r="Z3" s="125"/>
    </row>
    <row r="4" spans="1:30" ht="128.25" customHeight="1" thickBot="1" x14ac:dyDescent="0.35">
      <c r="A4" s="119"/>
      <c r="B4" s="10" t="s">
        <v>9</v>
      </c>
      <c r="C4" s="10" t="s">
        <v>10</v>
      </c>
      <c r="D4" s="55" t="s">
        <v>35</v>
      </c>
      <c r="E4" s="56" t="s">
        <v>36</v>
      </c>
      <c r="F4" s="57" t="s">
        <v>37</v>
      </c>
      <c r="G4" s="58" t="s">
        <v>38</v>
      </c>
      <c r="H4" s="59" t="s">
        <v>39</v>
      </c>
      <c r="I4" s="60" t="s">
        <v>40</v>
      </c>
      <c r="J4" s="61" t="s">
        <v>41</v>
      </c>
      <c r="L4" s="11" t="s">
        <v>11</v>
      </c>
      <c r="M4" s="12" t="s">
        <v>12</v>
      </c>
      <c r="N4" s="12" t="s">
        <v>28</v>
      </c>
      <c r="O4" s="12" t="s">
        <v>29</v>
      </c>
      <c r="P4" s="12" t="s">
        <v>13</v>
      </c>
      <c r="Q4" s="12" t="s">
        <v>14</v>
      </c>
      <c r="R4" s="12" t="s">
        <v>31</v>
      </c>
      <c r="S4" s="13" t="s">
        <v>15</v>
      </c>
      <c r="T4" s="14" t="s">
        <v>32</v>
      </c>
      <c r="U4" s="15"/>
      <c r="V4" s="37" t="s">
        <v>26</v>
      </c>
      <c r="W4" s="38" t="s">
        <v>16</v>
      </c>
      <c r="X4" s="38" t="s">
        <v>17</v>
      </c>
      <c r="Y4" s="38" t="s">
        <v>18</v>
      </c>
      <c r="Z4" s="38" t="s">
        <v>27</v>
      </c>
      <c r="AA4" s="38" t="s">
        <v>19</v>
      </c>
      <c r="AB4" s="38" t="s">
        <v>20</v>
      </c>
      <c r="AC4" s="38" t="s">
        <v>21</v>
      </c>
      <c r="AD4" s="39" t="s">
        <v>22</v>
      </c>
    </row>
    <row r="5" spans="1:30" x14ac:dyDescent="0.3">
      <c r="A5" s="46">
        <v>42355.360497685193</v>
      </c>
      <c r="B5" s="47">
        <v>0</v>
      </c>
      <c r="C5" s="47">
        <v>0</v>
      </c>
      <c r="D5" s="48">
        <v>10.050000000000001</v>
      </c>
      <c r="E5" s="49">
        <v>10.15</v>
      </c>
      <c r="F5" s="50">
        <v>10.1</v>
      </c>
      <c r="G5" s="51">
        <v>10.1</v>
      </c>
      <c r="H5" s="52">
        <v>9.75</v>
      </c>
      <c r="I5" s="53">
        <v>12</v>
      </c>
      <c r="J5" s="54">
        <v>12.15</v>
      </c>
      <c r="L5" s="16">
        <v>0</v>
      </c>
      <c r="M5" s="17">
        <f t="shared" ref="M5:M29" si="0">4187*T5*(E5-D5)/$P$1</f>
        <v>0</v>
      </c>
      <c r="N5" s="18">
        <f>4.187*$P$2*(Z5-Z5)/$P$1</f>
        <v>0</v>
      </c>
      <c r="O5" s="17">
        <f t="shared" ref="O5:O29" si="1">4.187*$P$2*(Z5-$Z$5)/$P$1</f>
        <v>0</v>
      </c>
      <c r="P5" s="17">
        <f t="shared" ref="P5:P29" si="2">$M$2*B5/1000</f>
        <v>0</v>
      </c>
      <c r="Q5" s="18">
        <f t="shared" ref="Q5:Q29" si="3">4187*$M$1*(E5-D5)/($P$1*$M$2)</f>
        <v>1.2221637020359735E-3</v>
      </c>
      <c r="R5" s="19">
        <v>0</v>
      </c>
      <c r="S5" s="19">
        <v>0</v>
      </c>
      <c r="T5" s="20">
        <f>O5/(300*4.187*$P$2*(E5-D5))</f>
        <v>0</v>
      </c>
      <c r="U5" s="21"/>
      <c r="V5" s="22">
        <f>D5-D5</f>
        <v>0</v>
      </c>
      <c r="W5" s="23">
        <f>E5-E5</f>
        <v>0</v>
      </c>
      <c r="X5" s="23">
        <f>I5-I5</f>
        <v>0</v>
      </c>
      <c r="Y5" s="23">
        <f>Z5-Z5</f>
        <v>0</v>
      </c>
      <c r="Z5" s="23">
        <f t="shared" ref="Z5:Z29" si="4">(F5+G5+H5)/3</f>
        <v>9.9833333333333325</v>
      </c>
      <c r="AA5" s="24">
        <f>($M$2*$AA$2-M5)/(D5-I5)</f>
        <v>-115.38461538461543</v>
      </c>
      <c r="AB5" s="25">
        <f>($AA$1*(D5-I5)+M5)/$AA$2</f>
        <v>-34.66666666666665</v>
      </c>
      <c r="AC5" s="40">
        <f t="shared" ref="AC5:AD20" si="5">IF(AA5&gt;0,AA5,0)</f>
        <v>0</v>
      </c>
      <c r="AD5" s="26">
        <f t="shared" si="5"/>
        <v>0</v>
      </c>
    </row>
    <row r="6" spans="1:30" x14ac:dyDescent="0.3">
      <c r="A6" s="46">
        <v>42355.363969907397</v>
      </c>
      <c r="B6" s="47">
        <v>300</v>
      </c>
      <c r="C6" s="47">
        <v>5</v>
      </c>
      <c r="D6" s="48">
        <v>10.199999999999999</v>
      </c>
      <c r="E6" s="49">
        <v>10.25</v>
      </c>
      <c r="F6" s="50">
        <v>10.1</v>
      </c>
      <c r="G6" s="51">
        <v>10.1</v>
      </c>
      <c r="H6" s="52">
        <v>9.75</v>
      </c>
      <c r="I6" s="53">
        <v>12.45</v>
      </c>
      <c r="J6" s="54">
        <v>12.6</v>
      </c>
      <c r="L6" s="27">
        <v>5</v>
      </c>
      <c r="M6" s="28">
        <f t="shared" si="0"/>
        <v>0</v>
      </c>
      <c r="N6" s="29">
        <f t="shared" ref="N6:N29" si="6">4.187*$P$2*(Z6-Z5)/$P$1</f>
        <v>0</v>
      </c>
      <c r="O6" s="28">
        <f t="shared" si="1"/>
        <v>0</v>
      </c>
      <c r="P6" s="28">
        <f t="shared" si="2"/>
        <v>150</v>
      </c>
      <c r="Q6" s="29">
        <f t="shared" si="3"/>
        <v>6.1108185101799747E-4</v>
      </c>
      <c r="R6" s="29">
        <f t="shared" ref="R6:R29" si="7">1000*N6/((B6-B5)*$M$2)</f>
        <v>0</v>
      </c>
      <c r="S6" s="29">
        <f>O6/P6</f>
        <v>0</v>
      </c>
      <c r="T6" s="41">
        <f t="shared" ref="T6:T29" si="8">O6/(300*4.187*$P$2*(E6-D6))</f>
        <v>0</v>
      </c>
      <c r="U6" s="30"/>
      <c r="V6" s="31">
        <f t="shared" ref="V6:W21" si="9">V5+(D6-D5)</f>
        <v>0.14999999999999858</v>
      </c>
      <c r="W6" s="32">
        <f t="shared" si="9"/>
        <v>9.9999999999999645E-2</v>
      </c>
      <c r="X6" s="32">
        <f t="shared" ref="X6:X29" si="10">X5+(I6-I5)</f>
        <v>0.44999999999999929</v>
      </c>
      <c r="Y6" s="32">
        <f t="shared" ref="Y6:Y29" si="11">Y5+(Z6-Z5)</f>
        <v>0</v>
      </c>
      <c r="Z6" s="32">
        <f t="shared" si="4"/>
        <v>9.9833333333333325</v>
      </c>
      <c r="AA6" s="33">
        <f t="shared" ref="AA6:AA29" si="12">($M$2*$AA$2-M6)/(D6-I6)</f>
        <v>-100</v>
      </c>
      <c r="AB6" s="34">
        <f t="shared" ref="AB6:AB29" si="13">($AA$1*(D6-I6)+M6)/$AA$2</f>
        <v>-40</v>
      </c>
      <c r="AC6" s="42">
        <f t="shared" si="5"/>
        <v>0</v>
      </c>
      <c r="AD6" s="35">
        <f t="shared" si="5"/>
        <v>0</v>
      </c>
    </row>
    <row r="7" spans="1:30" x14ac:dyDescent="0.3">
      <c r="A7" s="46">
        <v>42355.367442129631</v>
      </c>
      <c r="B7" s="47">
        <v>600</v>
      </c>
      <c r="C7" s="47">
        <v>10</v>
      </c>
      <c r="D7" s="48">
        <v>10.35</v>
      </c>
      <c r="E7" s="49">
        <v>10.4</v>
      </c>
      <c r="F7" s="50">
        <v>10.1</v>
      </c>
      <c r="G7" s="51">
        <v>10.1</v>
      </c>
      <c r="H7" s="52">
        <v>9.75</v>
      </c>
      <c r="I7" s="53">
        <v>13</v>
      </c>
      <c r="J7" s="54">
        <v>13.1</v>
      </c>
      <c r="L7" s="27">
        <v>10</v>
      </c>
      <c r="M7" s="28">
        <f t="shared" si="0"/>
        <v>0</v>
      </c>
      <c r="N7" s="29">
        <f t="shared" si="6"/>
        <v>0</v>
      </c>
      <c r="O7" s="28">
        <f t="shared" si="1"/>
        <v>0</v>
      </c>
      <c r="P7" s="28">
        <f t="shared" si="2"/>
        <v>300</v>
      </c>
      <c r="Q7" s="29">
        <f t="shared" si="3"/>
        <v>6.1108185101799747E-4</v>
      </c>
      <c r="R7" s="29">
        <f t="shared" si="7"/>
        <v>0</v>
      </c>
      <c r="S7" s="29">
        <f t="shared" ref="S7:S29" si="14">O7/P7</f>
        <v>0</v>
      </c>
      <c r="T7" s="41">
        <f t="shared" si="8"/>
        <v>0</v>
      </c>
      <c r="U7" s="30"/>
      <c r="V7" s="31">
        <f t="shared" si="9"/>
        <v>0.29999999999999893</v>
      </c>
      <c r="W7" s="32">
        <f t="shared" si="9"/>
        <v>0.25</v>
      </c>
      <c r="X7" s="32">
        <f t="shared" si="10"/>
        <v>1</v>
      </c>
      <c r="Y7" s="32">
        <f t="shared" si="11"/>
        <v>0</v>
      </c>
      <c r="Z7" s="32">
        <f t="shared" si="4"/>
        <v>9.9833333333333325</v>
      </c>
      <c r="AA7" s="33">
        <f t="shared" si="12"/>
        <v>-84.905660377358473</v>
      </c>
      <c r="AB7" s="34">
        <f t="shared" si="13"/>
        <v>-47.111111111111114</v>
      </c>
      <c r="AC7" s="42">
        <f t="shared" si="5"/>
        <v>0</v>
      </c>
      <c r="AD7" s="35">
        <f>IF(AB7&gt;0,AB7,0)</f>
        <v>0</v>
      </c>
    </row>
    <row r="8" spans="1:30" x14ac:dyDescent="0.3">
      <c r="A8" s="46">
        <v>42355.37091435185</v>
      </c>
      <c r="B8" s="47">
        <v>900</v>
      </c>
      <c r="C8" s="47">
        <v>15</v>
      </c>
      <c r="D8" s="48">
        <v>10.55</v>
      </c>
      <c r="E8" s="49">
        <v>10.6</v>
      </c>
      <c r="F8" s="50">
        <v>10.1</v>
      </c>
      <c r="G8" s="51">
        <v>10.1</v>
      </c>
      <c r="H8" s="52">
        <v>9.75</v>
      </c>
      <c r="I8" s="53">
        <v>13.3</v>
      </c>
      <c r="J8" s="54">
        <v>13.45</v>
      </c>
      <c r="L8" s="27">
        <v>15</v>
      </c>
      <c r="M8" s="28">
        <f t="shared" si="0"/>
        <v>0</v>
      </c>
      <c r="N8" s="29">
        <f t="shared" si="6"/>
        <v>0</v>
      </c>
      <c r="O8" s="28">
        <f t="shared" si="1"/>
        <v>0</v>
      </c>
      <c r="P8" s="28">
        <f t="shared" si="2"/>
        <v>450</v>
      </c>
      <c r="Q8" s="29">
        <f t="shared" si="3"/>
        <v>6.1108185101797579E-4</v>
      </c>
      <c r="R8" s="29">
        <f t="shared" si="7"/>
        <v>0</v>
      </c>
      <c r="S8" s="29">
        <f t="shared" si="14"/>
        <v>0</v>
      </c>
      <c r="T8" s="41">
        <f t="shared" si="8"/>
        <v>0</v>
      </c>
      <c r="U8" s="30"/>
      <c r="V8" s="31">
        <f t="shared" si="9"/>
        <v>0.5</v>
      </c>
      <c r="W8" s="32">
        <f t="shared" si="9"/>
        <v>0.44999999999999929</v>
      </c>
      <c r="X8" s="32">
        <f t="shared" si="10"/>
        <v>1.3000000000000007</v>
      </c>
      <c r="Y8" s="32">
        <f t="shared" si="11"/>
        <v>0</v>
      </c>
      <c r="Z8" s="32">
        <f t="shared" si="4"/>
        <v>9.9833333333333325</v>
      </c>
      <c r="AA8" s="33">
        <f t="shared" si="12"/>
        <v>-81.818181818181813</v>
      </c>
      <c r="AB8" s="34">
        <f t="shared" si="13"/>
        <v>-48.888888888888886</v>
      </c>
      <c r="AC8" s="42">
        <f t="shared" si="5"/>
        <v>0</v>
      </c>
      <c r="AD8" s="35">
        <f t="shared" si="5"/>
        <v>0</v>
      </c>
    </row>
    <row r="9" spans="1:30" x14ac:dyDescent="0.3">
      <c r="A9" s="46">
        <v>42355.374386574083</v>
      </c>
      <c r="B9" s="47">
        <v>1200</v>
      </c>
      <c r="C9" s="47">
        <v>20</v>
      </c>
      <c r="D9" s="48">
        <v>10.7</v>
      </c>
      <c r="E9" s="49">
        <v>11.15</v>
      </c>
      <c r="F9" s="50">
        <v>10.1</v>
      </c>
      <c r="G9" s="51">
        <v>10.1</v>
      </c>
      <c r="H9" s="52">
        <v>9.75</v>
      </c>
      <c r="I9" s="53">
        <v>13.55</v>
      </c>
      <c r="J9" s="54">
        <v>13.65</v>
      </c>
      <c r="L9" s="27">
        <v>20</v>
      </c>
      <c r="M9" s="28">
        <f t="shared" si="0"/>
        <v>0</v>
      </c>
      <c r="N9" s="29">
        <f t="shared" si="6"/>
        <v>0</v>
      </c>
      <c r="O9" s="28">
        <f t="shared" si="1"/>
        <v>0</v>
      </c>
      <c r="P9" s="28">
        <f t="shared" si="2"/>
        <v>600</v>
      </c>
      <c r="Q9" s="29">
        <f t="shared" si="3"/>
        <v>5.4997366591619124E-3</v>
      </c>
      <c r="R9" s="29">
        <f t="shared" si="7"/>
        <v>0</v>
      </c>
      <c r="S9" s="29">
        <f t="shared" si="14"/>
        <v>0</v>
      </c>
      <c r="T9" s="41">
        <f t="shared" si="8"/>
        <v>0</v>
      </c>
      <c r="U9" s="30"/>
      <c r="V9" s="31">
        <f t="shared" si="9"/>
        <v>0.64999999999999858</v>
      </c>
      <c r="W9" s="32">
        <f t="shared" si="9"/>
        <v>1</v>
      </c>
      <c r="X9" s="32">
        <f t="shared" si="10"/>
        <v>1.5500000000000007</v>
      </c>
      <c r="Y9" s="32">
        <f t="shared" si="11"/>
        <v>0</v>
      </c>
      <c r="Z9" s="32">
        <f t="shared" si="4"/>
        <v>9.9833333333333325</v>
      </c>
      <c r="AA9" s="33">
        <f t="shared" si="12"/>
        <v>-78.947368421052587</v>
      </c>
      <c r="AB9" s="34">
        <f t="shared" si="13"/>
        <v>-50.666666666666693</v>
      </c>
      <c r="AC9" s="42">
        <f t="shared" si="5"/>
        <v>0</v>
      </c>
      <c r="AD9" s="35">
        <f t="shared" si="5"/>
        <v>0</v>
      </c>
    </row>
    <row r="10" spans="1:30" x14ac:dyDescent="0.3">
      <c r="A10" s="46">
        <v>42355.377858796302</v>
      </c>
      <c r="B10" s="47">
        <v>1500</v>
      </c>
      <c r="C10" s="47">
        <v>25</v>
      </c>
      <c r="D10" s="48">
        <v>11</v>
      </c>
      <c r="E10" s="49">
        <v>13.15</v>
      </c>
      <c r="F10" s="50">
        <v>10.1</v>
      </c>
      <c r="G10" s="51">
        <v>10.1</v>
      </c>
      <c r="H10" s="52">
        <v>9.75</v>
      </c>
      <c r="I10" s="53">
        <v>13.75</v>
      </c>
      <c r="J10" s="54">
        <v>14.05</v>
      </c>
      <c r="L10" s="27">
        <v>25</v>
      </c>
      <c r="M10" s="28">
        <f t="shared" si="0"/>
        <v>0</v>
      </c>
      <c r="N10" s="29">
        <f t="shared" si="6"/>
        <v>0</v>
      </c>
      <c r="O10" s="28">
        <f t="shared" si="1"/>
        <v>0</v>
      </c>
      <c r="P10" s="28">
        <f t="shared" si="2"/>
        <v>750</v>
      </c>
      <c r="Q10" s="29">
        <f t="shared" si="3"/>
        <v>2.6276519593773525E-2</v>
      </c>
      <c r="R10" s="29">
        <f t="shared" si="7"/>
        <v>0</v>
      </c>
      <c r="S10" s="29">
        <f t="shared" si="14"/>
        <v>0</v>
      </c>
      <c r="T10" s="41">
        <f t="shared" si="8"/>
        <v>0</v>
      </c>
      <c r="U10" s="30"/>
      <c r="V10" s="31">
        <f t="shared" si="9"/>
        <v>0.94999999999999929</v>
      </c>
      <c r="W10" s="32">
        <f t="shared" si="9"/>
        <v>3</v>
      </c>
      <c r="X10" s="32">
        <f t="shared" si="10"/>
        <v>1.75</v>
      </c>
      <c r="Y10" s="32">
        <f t="shared" si="11"/>
        <v>0</v>
      </c>
      <c r="Z10" s="32">
        <f t="shared" si="4"/>
        <v>9.9833333333333325</v>
      </c>
      <c r="AA10" s="33">
        <f t="shared" si="12"/>
        <v>-81.818181818181813</v>
      </c>
      <c r="AB10" s="34">
        <f t="shared" si="13"/>
        <v>-48.888888888888886</v>
      </c>
      <c r="AC10" s="42">
        <f t="shared" si="5"/>
        <v>0</v>
      </c>
      <c r="AD10" s="35">
        <f t="shared" si="5"/>
        <v>0</v>
      </c>
    </row>
    <row r="11" spans="1:30" x14ac:dyDescent="0.3">
      <c r="A11" s="46">
        <v>42355.381331018521</v>
      </c>
      <c r="B11" s="47">
        <v>1800</v>
      </c>
      <c r="C11" s="47">
        <v>30</v>
      </c>
      <c r="D11" s="48">
        <v>11.1</v>
      </c>
      <c r="E11" s="49">
        <v>15.4</v>
      </c>
      <c r="F11" s="50">
        <v>10.1</v>
      </c>
      <c r="G11" s="51">
        <v>10.1</v>
      </c>
      <c r="H11" s="52">
        <v>9.75</v>
      </c>
      <c r="I11" s="53">
        <v>14.05</v>
      </c>
      <c r="J11" s="54">
        <v>14.2</v>
      </c>
      <c r="L11" s="27">
        <v>30</v>
      </c>
      <c r="M11" s="28">
        <f t="shared" si="0"/>
        <v>0</v>
      </c>
      <c r="N11" s="29">
        <f t="shared" si="6"/>
        <v>0</v>
      </c>
      <c r="O11" s="28">
        <f t="shared" si="1"/>
        <v>0</v>
      </c>
      <c r="P11" s="28">
        <f t="shared" si="2"/>
        <v>900</v>
      </c>
      <c r="Q11" s="29">
        <f t="shared" si="3"/>
        <v>5.255303918754705E-2</v>
      </c>
      <c r="R11" s="29">
        <f t="shared" si="7"/>
        <v>0</v>
      </c>
      <c r="S11" s="29">
        <f t="shared" si="14"/>
        <v>0</v>
      </c>
      <c r="T11" s="41">
        <f t="shared" si="8"/>
        <v>0</v>
      </c>
      <c r="U11" s="30"/>
      <c r="V11" s="31">
        <f t="shared" si="9"/>
        <v>1.0499999999999989</v>
      </c>
      <c r="W11" s="32">
        <f t="shared" si="9"/>
        <v>5.25</v>
      </c>
      <c r="X11" s="32">
        <f t="shared" si="10"/>
        <v>2.0500000000000007</v>
      </c>
      <c r="Y11" s="32">
        <f t="shared" si="11"/>
        <v>0</v>
      </c>
      <c r="Z11" s="32">
        <f t="shared" si="4"/>
        <v>9.9833333333333325</v>
      </c>
      <c r="AA11" s="33">
        <f t="shared" si="12"/>
        <v>-76.271186440677937</v>
      </c>
      <c r="AB11" s="34">
        <f t="shared" si="13"/>
        <v>-52.444444444444464</v>
      </c>
      <c r="AC11" s="42">
        <f t="shared" si="5"/>
        <v>0</v>
      </c>
      <c r="AD11" s="35">
        <f t="shared" si="5"/>
        <v>0</v>
      </c>
    </row>
    <row r="12" spans="1:30" x14ac:dyDescent="0.3">
      <c r="A12" s="46">
        <v>42355.38480324074</v>
      </c>
      <c r="B12" s="47">
        <v>2100</v>
      </c>
      <c r="C12" s="47">
        <v>35</v>
      </c>
      <c r="D12" s="48">
        <v>11.25</v>
      </c>
      <c r="E12" s="49">
        <v>17.05</v>
      </c>
      <c r="F12" s="50">
        <v>10.1</v>
      </c>
      <c r="G12" s="51">
        <v>10.1</v>
      </c>
      <c r="H12" s="52">
        <v>9.75</v>
      </c>
      <c r="I12" s="53">
        <v>14.25</v>
      </c>
      <c r="J12" s="54">
        <v>14.4</v>
      </c>
      <c r="L12" s="27">
        <v>35</v>
      </c>
      <c r="M12" s="28">
        <f t="shared" si="0"/>
        <v>0</v>
      </c>
      <c r="N12" s="29">
        <f t="shared" si="6"/>
        <v>0</v>
      </c>
      <c r="O12" s="28">
        <f t="shared" si="1"/>
        <v>0</v>
      </c>
      <c r="P12" s="28">
        <f t="shared" si="2"/>
        <v>1050</v>
      </c>
      <c r="Q12" s="29">
        <f t="shared" si="3"/>
        <v>7.0885494718086722E-2</v>
      </c>
      <c r="R12" s="29">
        <f t="shared" si="7"/>
        <v>0</v>
      </c>
      <c r="S12" s="29">
        <f t="shared" si="14"/>
        <v>0</v>
      </c>
      <c r="T12" s="41">
        <f t="shared" si="8"/>
        <v>0</v>
      </c>
      <c r="U12" s="30"/>
      <c r="V12" s="31">
        <f t="shared" si="9"/>
        <v>1.1999999999999993</v>
      </c>
      <c r="W12" s="32">
        <f t="shared" si="9"/>
        <v>6.9</v>
      </c>
      <c r="X12" s="32">
        <f t="shared" si="10"/>
        <v>2.25</v>
      </c>
      <c r="Y12" s="32">
        <f t="shared" si="11"/>
        <v>0</v>
      </c>
      <c r="Z12" s="32">
        <f t="shared" si="4"/>
        <v>9.9833333333333325</v>
      </c>
      <c r="AA12" s="33">
        <f t="shared" si="12"/>
        <v>-75</v>
      </c>
      <c r="AB12" s="34">
        <f t="shared" si="13"/>
        <v>-53.333333333333329</v>
      </c>
      <c r="AC12" s="42">
        <f t="shared" si="5"/>
        <v>0</v>
      </c>
      <c r="AD12" s="35">
        <f t="shared" si="5"/>
        <v>0</v>
      </c>
    </row>
    <row r="13" spans="1:30" x14ac:dyDescent="0.3">
      <c r="A13" s="46">
        <v>42355.388275462959</v>
      </c>
      <c r="B13" s="47">
        <v>2400</v>
      </c>
      <c r="C13" s="47">
        <v>40</v>
      </c>
      <c r="D13" s="48">
        <v>11.4</v>
      </c>
      <c r="E13" s="49">
        <v>17.649999999999999</v>
      </c>
      <c r="F13" s="50">
        <v>10.1</v>
      </c>
      <c r="G13" s="51">
        <v>10.15</v>
      </c>
      <c r="H13" s="52">
        <v>10</v>
      </c>
      <c r="I13" s="53">
        <v>14.35</v>
      </c>
      <c r="J13" s="54">
        <v>14.5</v>
      </c>
      <c r="L13" s="27">
        <v>40</v>
      </c>
      <c r="M13" s="28">
        <f t="shared" si="0"/>
        <v>34.891666666667156</v>
      </c>
      <c r="N13" s="29">
        <f t="shared" si="6"/>
        <v>31.402500000000447</v>
      </c>
      <c r="O13" s="28">
        <f t="shared" si="1"/>
        <v>31.402500000000447</v>
      </c>
      <c r="P13" s="28">
        <f t="shared" si="2"/>
        <v>1200</v>
      </c>
      <c r="Q13" s="29">
        <f t="shared" si="3"/>
        <v>7.6385231377248577E-2</v>
      </c>
      <c r="R13" s="29">
        <f t="shared" si="7"/>
        <v>0.20935000000000298</v>
      </c>
      <c r="S13" s="29">
        <f t="shared" si="14"/>
        <v>2.6168750000000372E-2</v>
      </c>
      <c r="T13" s="41">
        <f t="shared" si="8"/>
        <v>2.6666666666667047E-4</v>
      </c>
      <c r="U13" s="30"/>
      <c r="V13" s="31">
        <f t="shared" si="9"/>
        <v>1.3499999999999996</v>
      </c>
      <c r="W13" s="32">
        <f t="shared" si="9"/>
        <v>7.4999999999999982</v>
      </c>
      <c r="X13" s="32">
        <f t="shared" si="10"/>
        <v>2.3499999999999996</v>
      </c>
      <c r="Y13" s="32">
        <f t="shared" si="11"/>
        <v>0.10000000000000142</v>
      </c>
      <c r="Z13" s="32">
        <f t="shared" si="4"/>
        <v>10.083333333333334</v>
      </c>
      <c r="AA13" s="33">
        <f t="shared" si="12"/>
        <v>-64.443502824858598</v>
      </c>
      <c r="AB13" s="34">
        <f t="shared" si="13"/>
        <v>25.092592592593693</v>
      </c>
      <c r="AC13" s="42">
        <f t="shared" si="5"/>
        <v>0</v>
      </c>
      <c r="AD13" s="35">
        <f t="shared" si="5"/>
        <v>25.092592592593693</v>
      </c>
    </row>
    <row r="14" spans="1:30" x14ac:dyDescent="0.3">
      <c r="A14" s="46">
        <v>42355.391747685193</v>
      </c>
      <c r="B14" s="47">
        <v>2700</v>
      </c>
      <c r="C14" s="47">
        <v>45</v>
      </c>
      <c r="D14" s="48">
        <v>11.5</v>
      </c>
      <c r="E14" s="49">
        <v>18.3</v>
      </c>
      <c r="F14" s="50">
        <v>10.1</v>
      </c>
      <c r="G14" s="51">
        <v>10.15</v>
      </c>
      <c r="H14" s="52">
        <v>10.050000000000001</v>
      </c>
      <c r="I14" s="53">
        <v>14.05</v>
      </c>
      <c r="J14" s="54">
        <v>14.2</v>
      </c>
      <c r="L14" s="27">
        <v>45</v>
      </c>
      <c r="M14" s="28">
        <f t="shared" si="0"/>
        <v>40.706944444444602</v>
      </c>
      <c r="N14" s="29">
        <f t="shared" si="6"/>
        <v>5.2337499999997021</v>
      </c>
      <c r="O14" s="28">
        <f t="shared" si="1"/>
        <v>36.636250000000153</v>
      </c>
      <c r="P14" s="28">
        <f t="shared" si="2"/>
        <v>1350</v>
      </c>
      <c r="Q14" s="29">
        <f t="shared" si="3"/>
        <v>8.3107131738446485E-2</v>
      </c>
      <c r="R14" s="29">
        <f t="shared" si="7"/>
        <v>3.4891666666664677E-2</v>
      </c>
      <c r="S14" s="29">
        <f t="shared" si="14"/>
        <v>2.7137962962963075E-2</v>
      </c>
      <c r="T14" s="41">
        <f t="shared" si="8"/>
        <v>2.8594771241830175E-4</v>
      </c>
      <c r="U14" s="30"/>
      <c r="V14" s="31">
        <f t="shared" si="9"/>
        <v>1.4499999999999993</v>
      </c>
      <c r="W14" s="32">
        <f t="shared" si="9"/>
        <v>8.15</v>
      </c>
      <c r="X14" s="32">
        <f t="shared" si="10"/>
        <v>2.0500000000000007</v>
      </c>
      <c r="Y14" s="32">
        <f t="shared" si="11"/>
        <v>0.11666666666666714</v>
      </c>
      <c r="Z14" s="32">
        <f t="shared" si="4"/>
        <v>10.1</v>
      </c>
      <c r="AA14" s="33">
        <f t="shared" si="12"/>
        <v>-72.271786492374645</v>
      </c>
      <c r="AB14" s="34">
        <f t="shared" si="13"/>
        <v>45.126543209876878</v>
      </c>
      <c r="AC14" s="42">
        <f t="shared" si="5"/>
        <v>0</v>
      </c>
      <c r="AD14" s="35">
        <f t="shared" si="5"/>
        <v>45.126543209876878</v>
      </c>
    </row>
    <row r="15" spans="1:30" x14ac:dyDescent="0.3">
      <c r="A15" s="46">
        <v>42355.395219907397</v>
      </c>
      <c r="B15" s="47">
        <v>3000</v>
      </c>
      <c r="C15" s="47">
        <v>50</v>
      </c>
      <c r="D15" s="48">
        <v>11.6</v>
      </c>
      <c r="E15" s="49">
        <v>18.75</v>
      </c>
      <c r="F15" s="50">
        <v>10.1</v>
      </c>
      <c r="G15" s="51">
        <v>10.15</v>
      </c>
      <c r="H15" s="52">
        <v>10.050000000000001</v>
      </c>
      <c r="I15" s="53">
        <v>14.55</v>
      </c>
      <c r="J15" s="54">
        <v>14.65</v>
      </c>
      <c r="L15" s="27">
        <v>50</v>
      </c>
      <c r="M15" s="28">
        <f t="shared" si="0"/>
        <v>40.706944444444602</v>
      </c>
      <c r="N15" s="29">
        <f t="shared" si="6"/>
        <v>0</v>
      </c>
      <c r="O15" s="28">
        <f t="shared" si="1"/>
        <v>36.636250000000153</v>
      </c>
      <c r="P15" s="28">
        <f t="shared" si="2"/>
        <v>1500</v>
      </c>
      <c r="Q15" s="29">
        <f t="shared" si="3"/>
        <v>8.7384704695572413E-2</v>
      </c>
      <c r="R15" s="29">
        <f t="shared" si="7"/>
        <v>0</v>
      </c>
      <c r="S15" s="29">
        <f t="shared" si="14"/>
        <v>2.4424166666666768E-2</v>
      </c>
      <c r="T15" s="41">
        <f t="shared" si="8"/>
        <v>2.7195027195027303E-4</v>
      </c>
      <c r="U15" s="30"/>
      <c r="V15" s="31">
        <f t="shared" si="9"/>
        <v>1.5499999999999989</v>
      </c>
      <c r="W15" s="32">
        <f t="shared" si="9"/>
        <v>8.6</v>
      </c>
      <c r="X15" s="32">
        <f t="shared" si="10"/>
        <v>2.5500000000000007</v>
      </c>
      <c r="Y15" s="32">
        <f t="shared" si="11"/>
        <v>0.11666666666666714</v>
      </c>
      <c r="Z15" s="32">
        <f t="shared" si="4"/>
        <v>10.1</v>
      </c>
      <c r="AA15" s="33">
        <f t="shared" si="12"/>
        <v>-62.472222222222143</v>
      </c>
      <c r="AB15" s="34">
        <f t="shared" si="13"/>
        <v>38.015432098765764</v>
      </c>
      <c r="AC15" s="42">
        <f t="shared" si="5"/>
        <v>0</v>
      </c>
      <c r="AD15" s="35">
        <f t="shared" si="5"/>
        <v>38.015432098765764</v>
      </c>
    </row>
    <row r="16" spans="1:30" x14ac:dyDescent="0.3">
      <c r="A16" s="46">
        <v>42355.398692129631</v>
      </c>
      <c r="B16" s="47">
        <v>3300</v>
      </c>
      <c r="C16" s="47">
        <v>55</v>
      </c>
      <c r="D16" s="48">
        <v>11.75</v>
      </c>
      <c r="E16" s="49">
        <v>19.399999999999999</v>
      </c>
      <c r="F16" s="50">
        <v>10.1</v>
      </c>
      <c r="G16" s="51">
        <v>10.15</v>
      </c>
      <c r="H16" s="52">
        <v>10.050000000000001</v>
      </c>
      <c r="I16" s="53">
        <v>14.75</v>
      </c>
      <c r="J16" s="54">
        <v>15.05</v>
      </c>
      <c r="L16" s="27">
        <v>55</v>
      </c>
      <c r="M16" s="28">
        <f t="shared" si="0"/>
        <v>40.706944444444602</v>
      </c>
      <c r="N16" s="29">
        <f t="shared" si="6"/>
        <v>0</v>
      </c>
      <c r="O16" s="28">
        <f t="shared" si="1"/>
        <v>36.636250000000153</v>
      </c>
      <c r="P16" s="28">
        <f t="shared" si="2"/>
        <v>1650</v>
      </c>
      <c r="Q16" s="29">
        <f t="shared" si="3"/>
        <v>9.3495523205752273E-2</v>
      </c>
      <c r="R16" s="29">
        <f t="shared" si="7"/>
        <v>0</v>
      </c>
      <c r="S16" s="29">
        <f t="shared" si="14"/>
        <v>2.2203787878787972E-2</v>
      </c>
      <c r="T16" s="41">
        <f t="shared" si="8"/>
        <v>2.5417574437182388E-4</v>
      </c>
      <c r="U16" s="30"/>
      <c r="V16" s="31">
        <f t="shared" si="9"/>
        <v>1.6999999999999993</v>
      </c>
      <c r="W16" s="32">
        <f t="shared" si="9"/>
        <v>9.2499999999999982</v>
      </c>
      <c r="X16" s="32">
        <f t="shared" si="10"/>
        <v>2.75</v>
      </c>
      <c r="Y16" s="32">
        <f t="shared" si="11"/>
        <v>0.11666666666666714</v>
      </c>
      <c r="Z16" s="32">
        <f t="shared" si="4"/>
        <v>10.1</v>
      </c>
      <c r="AA16" s="33">
        <f t="shared" si="12"/>
        <v>-61.431018518518464</v>
      </c>
      <c r="AB16" s="34">
        <f t="shared" si="13"/>
        <v>37.126543209876893</v>
      </c>
      <c r="AC16" s="42">
        <f t="shared" si="5"/>
        <v>0</v>
      </c>
      <c r="AD16" s="35">
        <f t="shared" si="5"/>
        <v>37.126543209876893</v>
      </c>
    </row>
    <row r="17" spans="1:30" x14ac:dyDescent="0.3">
      <c r="A17" s="46">
        <v>42355.40216435185</v>
      </c>
      <c r="B17" s="47">
        <v>3600</v>
      </c>
      <c r="C17" s="47">
        <v>60</v>
      </c>
      <c r="D17" s="48">
        <v>12.1</v>
      </c>
      <c r="E17" s="49">
        <v>20.05</v>
      </c>
      <c r="F17" s="50">
        <v>10.15</v>
      </c>
      <c r="G17" s="51">
        <v>10.199999999999999</v>
      </c>
      <c r="H17" s="52">
        <v>10.050000000000001</v>
      </c>
      <c r="I17" s="53">
        <v>15.1</v>
      </c>
      <c r="J17" s="54">
        <v>15.25</v>
      </c>
      <c r="L17" s="27">
        <v>60</v>
      </c>
      <c r="M17" s="28">
        <f t="shared" si="0"/>
        <v>52.337500000000738</v>
      </c>
      <c r="N17" s="29">
        <f t="shared" si="6"/>
        <v>10.467500000000522</v>
      </c>
      <c r="O17" s="28">
        <f t="shared" si="1"/>
        <v>47.103750000000673</v>
      </c>
      <c r="P17" s="28">
        <f t="shared" si="2"/>
        <v>1800</v>
      </c>
      <c r="Q17" s="29">
        <f t="shared" si="3"/>
        <v>9.7162014311860237E-2</v>
      </c>
      <c r="R17" s="29">
        <f t="shared" si="7"/>
        <v>6.9783333333336819E-2</v>
      </c>
      <c r="S17" s="29">
        <f t="shared" si="14"/>
        <v>2.6168750000000372E-2</v>
      </c>
      <c r="T17" s="41">
        <f t="shared" si="8"/>
        <v>3.1446540880503582E-4</v>
      </c>
      <c r="U17" s="30"/>
      <c r="V17" s="31">
        <f t="shared" si="9"/>
        <v>2.0499999999999989</v>
      </c>
      <c r="W17" s="32">
        <f t="shared" si="9"/>
        <v>9.9</v>
      </c>
      <c r="X17" s="32">
        <f t="shared" si="10"/>
        <v>3.0999999999999996</v>
      </c>
      <c r="Y17" s="32">
        <f t="shared" si="11"/>
        <v>0.15000000000000213</v>
      </c>
      <c r="Z17" s="32">
        <f t="shared" si="4"/>
        <v>10.133333333333335</v>
      </c>
      <c r="AA17" s="33">
        <f t="shared" si="12"/>
        <v>-57.554166666666418</v>
      </c>
      <c r="AB17" s="34">
        <f t="shared" si="13"/>
        <v>62.972222222223863</v>
      </c>
      <c r="AC17" s="42">
        <f>IF(AA17&gt;0,AA17,0)</f>
        <v>0</v>
      </c>
      <c r="AD17" s="35">
        <f t="shared" si="5"/>
        <v>62.972222222223863</v>
      </c>
    </row>
    <row r="18" spans="1:30" x14ac:dyDescent="0.3">
      <c r="A18" s="46">
        <v>42355.405636574083</v>
      </c>
      <c r="B18" s="47">
        <v>3900</v>
      </c>
      <c r="C18" s="47">
        <v>65</v>
      </c>
      <c r="D18" s="48">
        <v>12.25</v>
      </c>
      <c r="E18" s="49">
        <v>20.45</v>
      </c>
      <c r="F18" s="50">
        <v>10.1</v>
      </c>
      <c r="G18" s="51">
        <v>10.199999999999999</v>
      </c>
      <c r="H18" s="52">
        <v>10.050000000000001</v>
      </c>
      <c r="I18" s="53">
        <v>15.3</v>
      </c>
      <c r="J18" s="54">
        <v>15.4</v>
      </c>
      <c r="L18" s="27">
        <v>65</v>
      </c>
      <c r="M18" s="28">
        <f t="shared" si="0"/>
        <v>46.522222222222041</v>
      </c>
      <c r="N18" s="29">
        <f t="shared" si="6"/>
        <v>-5.2337500000008186</v>
      </c>
      <c r="O18" s="28">
        <f t="shared" si="1"/>
        <v>41.869999999999848</v>
      </c>
      <c r="P18" s="28">
        <f t="shared" si="2"/>
        <v>1950</v>
      </c>
      <c r="Q18" s="29">
        <f t="shared" si="3"/>
        <v>0.10021742356695017</v>
      </c>
      <c r="R18" s="29">
        <f t="shared" si="7"/>
        <v>-3.4891666666672122E-2</v>
      </c>
      <c r="S18" s="29">
        <f t="shared" si="14"/>
        <v>2.1471794871794795E-2</v>
      </c>
      <c r="T18" s="41">
        <f t="shared" si="8"/>
        <v>2.7100271002709924E-4</v>
      </c>
      <c r="U18" s="30"/>
      <c r="V18" s="31">
        <f t="shared" si="9"/>
        <v>2.1999999999999993</v>
      </c>
      <c r="W18" s="32">
        <f t="shared" si="9"/>
        <v>10.299999999999999</v>
      </c>
      <c r="X18" s="32">
        <f t="shared" si="10"/>
        <v>3.3000000000000007</v>
      </c>
      <c r="Y18" s="32">
        <f t="shared" si="11"/>
        <v>0.13333333333333286</v>
      </c>
      <c r="Z18" s="32">
        <f t="shared" si="4"/>
        <v>10.116666666666665</v>
      </c>
      <c r="AA18" s="33">
        <f t="shared" si="12"/>
        <v>-58.517304189435386</v>
      </c>
      <c r="AB18" s="34">
        <f t="shared" si="13"/>
        <v>49.160493827160074</v>
      </c>
      <c r="AC18" s="42">
        <f t="shared" ref="AC18:AD29" si="15">IF(AA18&gt;0,AA18,0)</f>
        <v>0</v>
      </c>
      <c r="AD18" s="35">
        <f t="shared" si="5"/>
        <v>49.160493827160074</v>
      </c>
    </row>
    <row r="19" spans="1:30" x14ac:dyDescent="0.3">
      <c r="A19" s="46">
        <v>42355.409108796302</v>
      </c>
      <c r="B19" s="47">
        <v>4200</v>
      </c>
      <c r="C19" s="47">
        <v>70</v>
      </c>
      <c r="D19" s="48">
        <v>12.35</v>
      </c>
      <c r="E19" s="49">
        <v>21</v>
      </c>
      <c r="F19" s="50">
        <v>10.15</v>
      </c>
      <c r="G19" s="51">
        <v>10.199999999999999</v>
      </c>
      <c r="H19" s="52">
        <v>10.1</v>
      </c>
      <c r="I19" s="53">
        <v>15.45</v>
      </c>
      <c r="J19" s="54">
        <v>15.55</v>
      </c>
      <c r="L19" s="27">
        <v>70</v>
      </c>
      <c r="M19" s="28">
        <f t="shared" si="0"/>
        <v>58.152777777778191</v>
      </c>
      <c r="N19" s="29">
        <f t="shared" si="6"/>
        <v>10.467500000000522</v>
      </c>
      <c r="O19" s="28">
        <f t="shared" si="1"/>
        <v>52.337500000000375</v>
      </c>
      <c r="P19" s="28">
        <f t="shared" si="2"/>
        <v>2100</v>
      </c>
      <c r="Q19" s="29">
        <f t="shared" si="3"/>
        <v>0.10571716022611208</v>
      </c>
      <c r="R19" s="29">
        <f t="shared" si="7"/>
        <v>6.9783333333336819E-2</v>
      </c>
      <c r="S19" s="29">
        <f t="shared" si="14"/>
        <v>2.4922619047619225E-2</v>
      </c>
      <c r="T19" s="41">
        <f t="shared" si="8"/>
        <v>3.211303789338494E-4</v>
      </c>
      <c r="U19" s="30"/>
      <c r="V19" s="31">
        <f t="shared" si="9"/>
        <v>2.2999999999999989</v>
      </c>
      <c r="W19" s="32">
        <f t="shared" si="9"/>
        <v>10.85</v>
      </c>
      <c r="X19" s="32">
        <f t="shared" si="10"/>
        <v>3.4499999999999993</v>
      </c>
      <c r="Y19" s="32">
        <f t="shared" si="11"/>
        <v>0.16666666666666785</v>
      </c>
      <c r="Z19" s="32">
        <f t="shared" si="4"/>
        <v>10.15</v>
      </c>
      <c r="AA19" s="33">
        <f t="shared" si="12"/>
        <v>-53.821684587813493</v>
      </c>
      <c r="AB19" s="34">
        <f t="shared" si="13"/>
        <v>74.117283950618202</v>
      </c>
      <c r="AC19" s="42">
        <f t="shared" si="15"/>
        <v>0</v>
      </c>
      <c r="AD19" s="35">
        <f t="shared" si="5"/>
        <v>74.117283950618202</v>
      </c>
    </row>
    <row r="20" spans="1:30" x14ac:dyDescent="0.3">
      <c r="A20" s="46">
        <v>42355.412581018521</v>
      </c>
      <c r="B20" s="47">
        <v>4500</v>
      </c>
      <c r="C20" s="47">
        <v>75</v>
      </c>
      <c r="D20" s="48">
        <v>12.5</v>
      </c>
      <c r="E20" s="49">
        <v>21.3</v>
      </c>
      <c r="F20" s="50">
        <v>10.15</v>
      </c>
      <c r="G20" s="51">
        <v>10.199999999999999</v>
      </c>
      <c r="H20" s="52">
        <v>10.1</v>
      </c>
      <c r="I20" s="53">
        <v>15.55</v>
      </c>
      <c r="J20" s="54">
        <v>15.65</v>
      </c>
      <c r="L20" s="27">
        <v>75</v>
      </c>
      <c r="M20" s="28">
        <f t="shared" si="0"/>
        <v>58.152777777778176</v>
      </c>
      <c r="N20" s="29">
        <f t="shared" si="6"/>
        <v>0</v>
      </c>
      <c r="O20" s="28">
        <f t="shared" si="1"/>
        <v>52.337500000000375</v>
      </c>
      <c r="P20" s="28">
        <f t="shared" si="2"/>
        <v>2250</v>
      </c>
      <c r="Q20" s="29">
        <f t="shared" si="3"/>
        <v>0.10755040577916604</v>
      </c>
      <c r="R20" s="29">
        <f t="shared" si="7"/>
        <v>0</v>
      </c>
      <c r="S20" s="29">
        <f t="shared" si="14"/>
        <v>2.3261111111111277E-2</v>
      </c>
      <c r="T20" s="41">
        <f t="shared" si="8"/>
        <v>3.1565656565656785E-4</v>
      </c>
      <c r="U20" s="30"/>
      <c r="V20" s="31">
        <f t="shared" si="9"/>
        <v>2.4499999999999993</v>
      </c>
      <c r="W20" s="32">
        <f t="shared" si="9"/>
        <v>11.15</v>
      </c>
      <c r="X20" s="32">
        <f t="shared" si="10"/>
        <v>3.5500000000000007</v>
      </c>
      <c r="Y20" s="32">
        <f t="shared" si="11"/>
        <v>0.16666666666666785</v>
      </c>
      <c r="Z20" s="32">
        <f t="shared" si="4"/>
        <v>10.15</v>
      </c>
      <c r="AA20" s="33">
        <f t="shared" si="12"/>
        <v>-54.704007285974356</v>
      </c>
      <c r="AB20" s="34">
        <f t="shared" si="13"/>
        <v>75.006172839507045</v>
      </c>
      <c r="AC20" s="42">
        <f t="shared" si="15"/>
        <v>0</v>
      </c>
      <c r="AD20" s="35">
        <f t="shared" si="5"/>
        <v>75.006172839507045</v>
      </c>
    </row>
    <row r="21" spans="1:30" x14ac:dyDescent="0.3">
      <c r="A21" s="46">
        <v>42355.41605324074</v>
      </c>
      <c r="B21" s="47">
        <v>4800</v>
      </c>
      <c r="C21" s="47">
        <v>80</v>
      </c>
      <c r="D21" s="48">
        <v>12.6</v>
      </c>
      <c r="E21" s="49">
        <v>21.6</v>
      </c>
      <c r="F21" s="50">
        <v>10.15</v>
      </c>
      <c r="G21" s="51">
        <v>10.25</v>
      </c>
      <c r="H21" s="52">
        <v>10.15</v>
      </c>
      <c r="I21" s="53">
        <v>15.7</v>
      </c>
      <c r="J21" s="54">
        <v>16.05</v>
      </c>
      <c r="L21" s="27">
        <v>80</v>
      </c>
      <c r="M21" s="28">
        <f t="shared" si="0"/>
        <v>69.783333333333076</v>
      </c>
      <c r="N21" s="29">
        <f t="shared" si="6"/>
        <v>10.467499999999404</v>
      </c>
      <c r="O21" s="28">
        <f t="shared" si="1"/>
        <v>62.804999999999787</v>
      </c>
      <c r="P21" s="28">
        <f t="shared" si="2"/>
        <v>2400</v>
      </c>
      <c r="Q21" s="29">
        <f t="shared" si="3"/>
        <v>0.10999473318323801</v>
      </c>
      <c r="R21" s="29">
        <f t="shared" si="7"/>
        <v>6.9783333333329353E-2</v>
      </c>
      <c r="S21" s="29">
        <f t="shared" si="14"/>
        <v>2.6168749999999911E-2</v>
      </c>
      <c r="T21" s="41">
        <f t="shared" si="8"/>
        <v>3.70370370370369E-4</v>
      </c>
      <c r="U21" s="30"/>
      <c r="V21" s="31">
        <f t="shared" si="9"/>
        <v>2.5499999999999989</v>
      </c>
      <c r="W21" s="32">
        <f t="shared" si="9"/>
        <v>11.450000000000001</v>
      </c>
      <c r="X21" s="32">
        <f t="shared" si="10"/>
        <v>3.6999999999999993</v>
      </c>
      <c r="Y21" s="32">
        <f t="shared" si="11"/>
        <v>0.19999999999999929</v>
      </c>
      <c r="Z21" s="32">
        <f t="shared" si="4"/>
        <v>10.183333333333332</v>
      </c>
      <c r="AA21" s="33">
        <f t="shared" si="12"/>
        <v>-50.069892473118365</v>
      </c>
      <c r="AB21" s="34">
        <f t="shared" si="13"/>
        <v>99.962962962962393</v>
      </c>
      <c r="AC21" s="42">
        <f t="shared" si="15"/>
        <v>0</v>
      </c>
      <c r="AD21" s="35">
        <f t="shared" si="15"/>
        <v>99.962962962962393</v>
      </c>
    </row>
    <row r="22" spans="1:30" x14ac:dyDescent="0.3">
      <c r="A22" s="46">
        <v>42355.419525462959</v>
      </c>
      <c r="B22" s="47">
        <v>5100</v>
      </c>
      <c r="C22" s="47">
        <v>85</v>
      </c>
      <c r="D22" s="48">
        <v>12.75</v>
      </c>
      <c r="E22" s="49">
        <v>22.05</v>
      </c>
      <c r="F22" s="50">
        <v>10.15</v>
      </c>
      <c r="G22" s="51">
        <v>10.25</v>
      </c>
      <c r="H22" s="52">
        <v>10.15</v>
      </c>
      <c r="I22" s="53">
        <v>16.100000000000001</v>
      </c>
      <c r="J22" s="54">
        <v>16.2</v>
      </c>
      <c r="L22" s="27">
        <v>85</v>
      </c>
      <c r="M22" s="28">
        <f t="shared" si="0"/>
        <v>69.783333333333076</v>
      </c>
      <c r="N22" s="29">
        <f t="shared" si="6"/>
        <v>0</v>
      </c>
      <c r="O22" s="28">
        <f t="shared" si="1"/>
        <v>62.804999999999787</v>
      </c>
      <c r="P22" s="28">
        <f t="shared" si="2"/>
        <v>2550</v>
      </c>
      <c r="Q22" s="29">
        <f t="shared" si="3"/>
        <v>0.11366122428934594</v>
      </c>
      <c r="R22" s="29">
        <f t="shared" si="7"/>
        <v>0</v>
      </c>
      <c r="S22" s="29">
        <f t="shared" si="14"/>
        <v>2.4629411764705799E-2</v>
      </c>
      <c r="T22" s="41">
        <f t="shared" si="8"/>
        <v>3.5842293906809906E-4</v>
      </c>
      <c r="U22" s="30"/>
      <c r="V22" s="31">
        <f t="shared" ref="V22:W29" si="16">V21+(D22-D21)</f>
        <v>2.6999999999999993</v>
      </c>
      <c r="W22" s="32">
        <f t="shared" si="16"/>
        <v>11.9</v>
      </c>
      <c r="X22" s="32">
        <f t="shared" si="10"/>
        <v>4.1000000000000014</v>
      </c>
      <c r="Y22" s="32">
        <f t="shared" si="11"/>
        <v>0.19999999999999929</v>
      </c>
      <c r="Z22" s="32">
        <f t="shared" si="4"/>
        <v>10.183333333333332</v>
      </c>
      <c r="AA22" s="33">
        <f t="shared" si="12"/>
        <v>-46.333333333333393</v>
      </c>
      <c r="AB22" s="34">
        <f t="shared" si="13"/>
        <v>95.518518518517922</v>
      </c>
      <c r="AC22" s="42">
        <f t="shared" si="15"/>
        <v>0</v>
      </c>
      <c r="AD22" s="35">
        <f t="shared" si="15"/>
        <v>95.518518518517922</v>
      </c>
    </row>
    <row r="23" spans="1:30" x14ac:dyDescent="0.3">
      <c r="A23" s="46">
        <v>42355.422997685193</v>
      </c>
      <c r="B23" s="47">
        <v>5400</v>
      </c>
      <c r="C23" s="47">
        <v>90</v>
      </c>
      <c r="D23" s="48">
        <v>13.15</v>
      </c>
      <c r="E23" s="49">
        <v>22.3</v>
      </c>
      <c r="F23" s="50">
        <v>10.15</v>
      </c>
      <c r="G23" s="51">
        <v>10.25</v>
      </c>
      <c r="H23" s="52">
        <v>10.15</v>
      </c>
      <c r="I23" s="53">
        <v>16.149999999999999</v>
      </c>
      <c r="J23" s="54">
        <v>16.3</v>
      </c>
      <c r="L23" s="27">
        <v>90</v>
      </c>
      <c r="M23" s="28">
        <f t="shared" si="0"/>
        <v>69.783333333333076</v>
      </c>
      <c r="N23" s="29">
        <f t="shared" si="6"/>
        <v>0</v>
      </c>
      <c r="O23" s="28">
        <f t="shared" si="1"/>
        <v>62.804999999999787</v>
      </c>
      <c r="P23" s="28">
        <f t="shared" si="2"/>
        <v>2700</v>
      </c>
      <c r="Q23" s="29">
        <f t="shared" si="3"/>
        <v>0.11182797873629197</v>
      </c>
      <c r="R23" s="29">
        <f t="shared" si="7"/>
        <v>0</v>
      </c>
      <c r="S23" s="29">
        <f t="shared" si="14"/>
        <v>2.3261111111111031E-2</v>
      </c>
      <c r="T23" s="41">
        <f t="shared" si="8"/>
        <v>3.6429872495446136E-4</v>
      </c>
      <c r="U23" s="30"/>
      <c r="V23" s="31">
        <f t="shared" si="16"/>
        <v>3.0999999999999996</v>
      </c>
      <c r="W23" s="32">
        <f t="shared" si="16"/>
        <v>12.15</v>
      </c>
      <c r="X23" s="32">
        <f t="shared" si="10"/>
        <v>4.1499999999999986</v>
      </c>
      <c r="Y23" s="32">
        <f t="shared" si="11"/>
        <v>0.19999999999999929</v>
      </c>
      <c r="Z23" s="32">
        <f t="shared" si="4"/>
        <v>10.183333333333332</v>
      </c>
      <c r="AA23" s="33">
        <f t="shared" si="12"/>
        <v>-51.738888888889008</v>
      </c>
      <c r="AB23" s="34">
        <f t="shared" si="13"/>
        <v>101.74074074074019</v>
      </c>
      <c r="AC23" s="42">
        <f t="shared" si="15"/>
        <v>0</v>
      </c>
      <c r="AD23" s="35">
        <f t="shared" si="15"/>
        <v>101.74074074074019</v>
      </c>
    </row>
    <row r="24" spans="1:30" ht="15.75" customHeight="1" x14ac:dyDescent="0.3">
      <c r="A24" s="46">
        <v>42355.426469907397</v>
      </c>
      <c r="B24" s="47">
        <v>5700</v>
      </c>
      <c r="C24" s="47">
        <v>95</v>
      </c>
      <c r="D24" s="48">
        <v>13.25</v>
      </c>
      <c r="E24" s="49">
        <v>22.55</v>
      </c>
      <c r="F24" s="50">
        <v>10.15</v>
      </c>
      <c r="G24" s="51">
        <v>10.3</v>
      </c>
      <c r="H24" s="52">
        <v>10.199999999999999</v>
      </c>
      <c r="I24" s="53">
        <v>16.350000000000001</v>
      </c>
      <c r="J24" s="54">
        <v>16.45</v>
      </c>
      <c r="L24" s="43">
        <v>95</v>
      </c>
      <c r="M24" s="28">
        <f t="shared" si="0"/>
        <v>81.413888888889218</v>
      </c>
      <c r="N24" s="29">
        <f t="shared" si="6"/>
        <v>10.467500000000522</v>
      </c>
      <c r="O24" s="28">
        <f t="shared" si="1"/>
        <v>73.272500000000306</v>
      </c>
      <c r="P24" s="28">
        <f t="shared" si="2"/>
        <v>2850</v>
      </c>
      <c r="Q24" s="29">
        <f t="shared" si="3"/>
        <v>0.11366122428934594</v>
      </c>
      <c r="R24" s="29">
        <f t="shared" si="7"/>
        <v>6.9783333333336819E-2</v>
      </c>
      <c r="S24" s="29">
        <f t="shared" si="14"/>
        <v>2.5709649122807127E-2</v>
      </c>
      <c r="T24" s="41">
        <f t="shared" si="8"/>
        <v>4.1816009557945206E-4</v>
      </c>
      <c r="U24" s="30"/>
      <c r="V24" s="31">
        <f t="shared" si="16"/>
        <v>3.1999999999999993</v>
      </c>
      <c r="W24" s="32">
        <f t="shared" si="16"/>
        <v>12.4</v>
      </c>
      <c r="X24" s="32">
        <f t="shared" si="10"/>
        <v>4.3500000000000014</v>
      </c>
      <c r="Y24" s="32">
        <f t="shared" si="11"/>
        <v>0.23333333333333428</v>
      </c>
      <c r="Z24" s="32">
        <f t="shared" si="4"/>
        <v>10.216666666666667</v>
      </c>
      <c r="AA24" s="33">
        <f t="shared" si="12"/>
        <v>-46.318100358422804</v>
      </c>
      <c r="AB24" s="34">
        <f t="shared" si="13"/>
        <v>125.80864197530934</v>
      </c>
      <c r="AC24" s="42">
        <f t="shared" si="15"/>
        <v>0</v>
      </c>
      <c r="AD24" s="35">
        <f t="shared" si="15"/>
        <v>125.80864197530934</v>
      </c>
    </row>
    <row r="25" spans="1:30" x14ac:dyDescent="0.3">
      <c r="A25" s="46">
        <v>42355.429942129631</v>
      </c>
      <c r="B25" s="47">
        <v>6000</v>
      </c>
      <c r="C25" s="47">
        <v>100</v>
      </c>
      <c r="D25" s="48">
        <v>13.4</v>
      </c>
      <c r="E25" s="49">
        <v>22.55</v>
      </c>
      <c r="F25" s="50">
        <v>10.199999999999999</v>
      </c>
      <c r="G25" s="51">
        <v>10.3</v>
      </c>
      <c r="H25" s="52">
        <v>10.199999999999999</v>
      </c>
      <c r="I25" s="53">
        <v>16.5</v>
      </c>
      <c r="J25" s="54">
        <v>16.600000000000001</v>
      </c>
      <c r="L25" s="43">
        <v>100</v>
      </c>
      <c r="M25" s="28">
        <f t="shared" si="0"/>
        <v>87.229166666666657</v>
      </c>
      <c r="N25" s="29">
        <f t="shared" si="6"/>
        <v>5.2337499999997021</v>
      </c>
      <c r="O25" s="28">
        <f t="shared" si="1"/>
        <v>78.506250000000009</v>
      </c>
      <c r="P25" s="28">
        <f t="shared" si="2"/>
        <v>3000</v>
      </c>
      <c r="Q25" s="29">
        <f t="shared" si="3"/>
        <v>0.11182797873629197</v>
      </c>
      <c r="R25" s="29">
        <f t="shared" si="7"/>
        <v>3.4891666666664677E-2</v>
      </c>
      <c r="S25" s="29">
        <f t="shared" si="14"/>
        <v>2.6168750000000005E-2</v>
      </c>
      <c r="T25" s="41">
        <f t="shared" si="8"/>
        <v>4.5537340619307827E-4</v>
      </c>
      <c r="U25" s="36"/>
      <c r="V25" s="31">
        <f t="shared" si="16"/>
        <v>3.3499999999999996</v>
      </c>
      <c r="W25" s="32">
        <f t="shared" si="16"/>
        <v>12.4</v>
      </c>
      <c r="X25" s="32">
        <f t="shared" si="10"/>
        <v>4.5</v>
      </c>
      <c r="Y25" s="32">
        <f t="shared" si="11"/>
        <v>0.25</v>
      </c>
      <c r="Z25" s="32">
        <f t="shared" si="4"/>
        <v>10.233333333333333</v>
      </c>
      <c r="AA25" s="33">
        <f t="shared" si="12"/>
        <v>-44.442204301075279</v>
      </c>
      <c r="AB25" s="34">
        <f t="shared" si="13"/>
        <v>138.73148148148147</v>
      </c>
      <c r="AC25" s="42">
        <f t="shared" si="15"/>
        <v>0</v>
      </c>
      <c r="AD25" s="35">
        <f t="shared" si="15"/>
        <v>138.73148148148147</v>
      </c>
    </row>
    <row r="26" spans="1:30" x14ac:dyDescent="0.3">
      <c r="A26" s="46">
        <v>42355.43341435185</v>
      </c>
      <c r="B26" s="47">
        <v>6300</v>
      </c>
      <c r="C26" s="47">
        <v>105</v>
      </c>
      <c r="D26" s="48">
        <v>13.55</v>
      </c>
      <c r="E26" s="49">
        <v>22.1</v>
      </c>
      <c r="F26" s="50">
        <v>10.199999999999999</v>
      </c>
      <c r="G26" s="51">
        <v>10.3</v>
      </c>
      <c r="H26" s="52">
        <v>10.25</v>
      </c>
      <c r="I26" s="53">
        <v>16.649999999999999</v>
      </c>
      <c r="J26" s="54">
        <v>16.75</v>
      </c>
      <c r="L26" s="43">
        <v>105</v>
      </c>
      <c r="M26" s="28">
        <f t="shared" si="0"/>
        <v>93.044444444444707</v>
      </c>
      <c r="N26" s="29">
        <f t="shared" si="6"/>
        <v>5.2337500000002608</v>
      </c>
      <c r="O26" s="28">
        <f t="shared" si="1"/>
        <v>83.740000000000265</v>
      </c>
      <c r="P26" s="28">
        <f t="shared" si="2"/>
        <v>3150</v>
      </c>
      <c r="Q26" s="29">
        <f t="shared" si="3"/>
        <v>0.10449499652407609</v>
      </c>
      <c r="R26" s="29">
        <f t="shared" si="7"/>
        <v>3.489166666666841E-2</v>
      </c>
      <c r="S26" s="29">
        <f t="shared" si="14"/>
        <v>2.6584126984127068E-2</v>
      </c>
      <c r="T26" s="41">
        <f t="shared" si="8"/>
        <v>5.1981806367771427E-4</v>
      </c>
      <c r="U26" s="36"/>
      <c r="V26" s="31">
        <f t="shared" si="16"/>
        <v>3.5</v>
      </c>
      <c r="W26" s="32">
        <f t="shared" si="16"/>
        <v>11.950000000000001</v>
      </c>
      <c r="X26" s="32">
        <f t="shared" si="10"/>
        <v>4.6499999999999986</v>
      </c>
      <c r="Y26" s="32">
        <f t="shared" si="11"/>
        <v>0.2666666666666675</v>
      </c>
      <c r="Z26" s="32">
        <f t="shared" si="4"/>
        <v>10.25</v>
      </c>
      <c r="AA26" s="33">
        <f t="shared" si="12"/>
        <v>-42.566308243727541</v>
      </c>
      <c r="AB26" s="34">
        <f t="shared" si="13"/>
        <v>151.65432098765493</v>
      </c>
      <c r="AC26" s="42">
        <f t="shared" si="15"/>
        <v>0</v>
      </c>
      <c r="AD26" s="35">
        <f t="shared" si="15"/>
        <v>151.65432098765493</v>
      </c>
    </row>
    <row r="27" spans="1:30" x14ac:dyDescent="0.3">
      <c r="A27" s="46">
        <v>42355.436886574083</v>
      </c>
      <c r="B27" s="47">
        <v>6600</v>
      </c>
      <c r="C27" s="47">
        <v>110</v>
      </c>
      <c r="D27" s="48">
        <v>13.7</v>
      </c>
      <c r="E27" s="49">
        <v>21.3</v>
      </c>
      <c r="F27" s="50">
        <v>10.199999999999999</v>
      </c>
      <c r="G27" s="51">
        <v>10.3</v>
      </c>
      <c r="H27" s="52">
        <v>10.3</v>
      </c>
      <c r="I27" s="53">
        <v>16.75</v>
      </c>
      <c r="J27" s="54">
        <v>17.100000000000001</v>
      </c>
      <c r="L27" s="43">
        <v>110</v>
      </c>
      <c r="M27" s="28">
        <f t="shared" si="0"/>
        <v>98.8597222222228</v>
      </c>
      <c r="N27" s="29">
        <f t="shared" si="6"/>
        <v>5.2337500000002608</v>
      </c>
      <c r="O27" s="28">
        <f t="shared" si="1"/>
        <v>88.973750000000535</v>
      </c>
      <c r="P27" s="28">
        <f t="shared" si="2"/>
        <v>3300</v>
      </c>
      <c r="Q27" s="29">
        <f t="shared" si="3"/>
        <v>9.2884441354734323E-2</v>
      </c>
      <c r="R27" s="29">
        <f t="shared" si="7"/>
        <v>3.489166666666841E-2</v>
      </c>
      <c r="S27" s="29">
        <f t="shared" si="14"/>
        <v>2.6961742424242586E-2</v>
      </c>
      <c r="T27" s="41">
        <f t="shared" si="8"/>
        <v>6.213450292397696E-4</v>
      </c>
      <c r="V27" s="31">
        <f t="shared" si="16"/>
        <v>3.6499999999999986</v>
      </c>
      <c r="W27" s="32">
        <f t="shared" si="16"/>
        <v>11.15</v>
      </c>
      <c r="X27" s="32">
        <f t="shared" si="10"/>
        <v>4.75</v>
      </c>
      <c r="Y27" s="32">
        <f t="shared" si="11"/>
        <v>0.28333333333333499</v>
      </c>
      <c r="Z27" s="32">
        <f t="shared" si="4"/>
        <v>10.266666666666667</v>
      </c>
      <c r="AA27" s="33">
        <f t="shared" si="12"/>
        <v>-41.357468123861366</v>
      </c>
      <c r="AB27" s="34">
        <f t="shared" si="13"/>
        <v>165.46604938271733</v>
      </c>
      <c r="AC27" s="42">
        <f t="shared" si="15"/>
        <v>0</v>
      </c>
      <c r="AD27" s="35">
        <f t="shared" si="15"/>
        <v>165.46604938271733</v>
      </c>
    </row>
    <row r="28" spans="1:30" x14ac:dyDescent="0.3">
      <c r="A28" s="46">
        <v>42355.440358796302</v>
      </c>
      <c r="B28" s="47">
        <v>6900</v>
      </c>
      <c r="C28" s="47">
        <v>115</v>
      </c>
      <c r="D28" s="48">
        <v>14.05</v>
      </c>
      <c r="E28" s="49">
        <v>20.6</v>
      </c>
      <c r="F28" s="50">
        <v>10.199999999999999</v>
      </c>
      <c r="G28" s="51">
        <v>10.35</v>
      </c>
      <c r="H28" s="52">
        <v>10.3</v>
      </c>
      <c r="I28" s="53">
        <v>17.100000000000001</v>
      </c>
      <c r="J28" s="54">
        <v>17.25</v>
      </c>
      <c r="L28" s="43">
        <v>115</v>
      </c>
      <c r="M28" s="28">
        <f t="shared" si="0"/>
        <v>104.6750000000002</v>
      </c>
      <c r="N28" s="29">
        <f t="shared" si="6"/>
        <v>5.2337499999997021</v>
      </c>
      <c r="O28" s="28">
        <f t="shared" si="1"/>
        <v>94.207500000000223</v>
      </c>
      <c r="P28" s="28">
        <f t="shared" si="2"/>
        <v>3450</v>
      </c>
      <c r="Q28" s="29">
        <f t="shared" si="3"/>
        <v>8.0051722483356541E-2</v>
      </c>
      <c r="R28" s="29">
        <f t="shared" si="7"/>
        <v>3.4891666666664677E-2</v>
      </c>
      <c r="S28" s="29">
        <f t="shared" si="14"/>
        <v>2.73065217391305E-2</v>
      </c>
      <c r="T28" s="41">
        <f t="shared" si="8"/>
        <v>7.6335877862595571E-4</v>
      </c>
      <c r="V28" s="31">
        <f t="shared" si="16"/>
        <v>4</v>
      </c>
      <c r="W28" s="32">
        <f t="shared" si="16"/>
        <v>10.450000000000001</v>
      </c>
      <c r="X28" s="32">
        <f t="shared" si="10"/>
        <v>5.1000000000000014</v>
      </c>
      <c r="Y28" s="32">
        <f t="shared" si="11"/>
        <v>0.30000000000000071</v>
      </c>
      <c r="Z28" s="32">
        <f t="shared" si="4"/>
        <v>10.283333333333333</v>
      </c>
      <c r="AA28" s="33">
        <f t="shared" si="12"/>
        <v>-39.450819672131075</v>
      </c>
      <c r="AB28" s="34">
        <f t="shared" si="13"/>
        <v>178.38888888888931</v>
      </c>
      <c r="AC28" s="42">
        <f t="shared" si="15"/>
        <v>0</v>
      </c>
      <c r="AD28" s="35">
        <f t="shared" si="15"/>
        <v>178.38888888888931</v>
      </c>
    </row>
    <row r="29" spans="1:30" ht="19.5" thickBot="1" x14ac:dyDescent="0.35">
      <c r="A29" s="46">
        <v>42355.443831018521</v>
      </c>
      <c r="B29" s="47">
        <v>7200</v>
      </c>
      <c r="C29" s="47">
        <v>120</v>
      </c>
      <c r="D29" s="48">
        <v>14.2</v>
      </c>
      <c r="E29" s="49">
        <v>20.2</v>
      </c>
      <c r="F29" s="50">
        <v>10.199999999999999</v>
      </c>
      <c r="G29" s="51">
        <v>10.35</v>
      </c>
      <c r="H29" s="52">
        <v>10.3</v>
      </c>
      <c r="I29" s="53">
        <v>17.3</v>
      </c>
      <c r="J29" s="54">
        <v>17.45</v>
      </c>
      <c r="L29" s="43">
        <v>120</v>
      </c>
      <c r="M29" s="28">
        <f t="shared" si="0"/>
        <v>104.67500000000022</v>
      </c>
      <c r="N29" s="29">
        <f t="shared" si="6"/>
        <v>0</v>
      </c>
      <c r="O29" s="28">
        <f t="shared" si="1"/>
        <v>94.207500000000223</v>
      </c>
      <c r="P29" s="28">
        <f t="shared" si="2"/>
        <v>3600</v>
      </c>
      <c r="Q29" s="29">
        <f t="shared" si="3"/>
        <v>7.3329822122158661E-2</v>
      </c>
      <c r="R29" s="29">
        <f t="shared" si="7"/>
        <v>0</v>
      </c>
      <c r="S29" s="29">
        <f t="shared" si="14"/>
        <v>2.6168750000000063E-2</v>
      </c>
      <c r="T29" s="41">
        <f t="shared" si="8"/>
        <v>8.3333333333333512E-4</v>
      </c>
      <c r="V29" s="31">
        <f t="shared" si="16"/>
        <v>4.1499999999999986</v>
      </c>
      <c r="W29" s="32">
        <f t="shared" si="16"/>
        <v>10.049999999999999</v>
      </c>
      <c r="X29" s="32">
        <f t="shared" si="10"/>
        <v>5.3000000000000007</v>
      </c>
      <c r="Y29" s="32">
        <f t="shared" si="11"/>
        <v>0.30000000000000071</v>
      </c>
      <c r="Z29" s="32">
        <f t="shared" si="4"/>
        <v>10.283333333333333</v>
      </c>
      <c r="AA29" s="33">
        <f t="shared" si="12"/>
        <v>-38.814516129032171</v>
      </c>
      <c r="AB29" s="34">
        <f t="shared" si="13"/>
        <v>177.50000000000048</v>
      </c>
      <c r="AC29" s="42">
        <f t="shared" si="15"/>
        <v>0</v>
      </c>
      <c r="AD29" s="35">
        <f t="shared" si="15"/>
        <v>177.50000000000048</v>
      </c>
    </row>
    <row r="30" spans="1:30" ht="19.5" thickTop="1" x14ac:dyDescent="0.3">
      <c r="L30" s="110" t="s">
        <v>23</v>
      </c>
      <c r="M30" s="107">
        <f>AVERAGE(M6:M29)</f>
        <v>47.976041666666795</v>
      </c>
      <c r="N30" s="65">
        <f>AVERAGE(N6:N29)</f>
        <v>3.9253125000000089</v>
      </c>
      <c r="O30" s="65">
        <f t="shared" ref="O30:S30" si="17">AVERAGE(O6:O29)</f>
        <v>43.178437500000136</v>
      </c>
      <c r="P30" s="65">
        <f t="shared" si="17"/>
        <v>1875</v>
      </c>
      <c r="Q30" s="65">
        <f>AVERAGE(Q6:Q29)</f>
        <v>7.5825073013815456E-2</v>
      </c>
      <c r="R30" s="65">
        <f t="shared" si="17"/>
        <v>2.6168750000000063E-2</v>
      </c>
      <c r="S30" s="65">
        <f t="shared" si="17"/>
        <v>1.7863239820211166E-2</v>
      </c>
      <c r="T30" s="66">
        <f>AVERAGE(T6:T29)</f>
        <v>2.9189484166132739E-4</v>
      </c>
      <c r="U30" s="101" t="s">
        <v>23</v>
      </c>
      <c r="V30" s="104">
        <f>AVERAGE(V6:V29)</f>
        <v>2.0854166666666658</v>
      </c>
      <c r="W30" s="65">
        <f>AVERAGE(W6:W29)</f>
        <v>8.1895833333333332</v>
      </c>
      <c r="X30" s="65">
        <f>AVERAGE(X6:X29)</f>
        <v>3.0854166666666667</v>
      </c>
      <c r="Y30" s="65">
        <f t="shared" ref="Y30:Z30" si="18">AVERAGE(Y6:Y29)</f>
        <v>0.1375000000000004</v>
      </c>
      <c r="Z30" s="65">
        <f t="shared" si="18"/>
        <v>10.120833333333334</v>
      </c>
      <c r="AA30" s="65">
        <f>AVERAGE(AA6:AA29)</f>
        <v>-61.04449179945447</v>
      </c>
      <c r="AB30" s="65">
        <f t="shared" ref="AB30:AD30" si="19">AVERAGE(AB6:AB29)</f>
        <v>54.168981481481772</v>
      </c>
      <c r="AC30" s="65">
        <f t="shared" si="19"/>
        <v>0</v>
      </c>
      <c r="AD30" s="66">
        <f t="shared" si="19"/>
        <v>68.391203703703994</v>
      </c>
    </row>
    <row r="31" spans="1:30" x14ac:dyDescent="0.3">
      <c r="L31" s="111" t="s">
        <v>24</v>
      </c>
      <c r="M31" s="108">
        <f>MIN(M6:M29)</f>
        <v>0</v>
      </c>
      <c r="N31" s="29">
        <f>MIN(N6:N29)</f>
        <v>-5.2337500000008186</v>
      </c>
      <c r="O31" s="29">
        <f>MIN(O6:O29)</f>
        <v>0</v>
      </c>
      <c r="P31" s="29">
        <f>MIN(P6:P29)</f>
        <v>150</v>
      </c>
      <c r="Q31" s="29">
        <f>MIN(Q6:Q29)</f>
        <v>6.1108185101797579E-4</v>
      </c>
      <c r="R31" s="29">
        <f t="shared" ref="R31:T31" si="20">MIN(R6:R29)</f>
        <v>-3.4891666666672122E-2</v>
      </c>
      <c r="S31" s="29">
        <f t="shared" si="20"/>
        <v>0</v>
      </c>
      <c r="T31" s="68">
        <f t="shared" si="20"/>
        <v>0</v>
      </c>
      <c r="U31" s="102" t="s">
        <v>24</v>
      </c>
      <c r="V31" s="105">
        <f t="shared" ref="V31:AC31" si="21">MIN(V6:V29)</f>
        <v>0.14999999999999858</v>
      </c>
      <c r="W31" s="29">
        <f t="shared" si="21"/>
        <v>9.9999999999999645E-2</v>
      </c>
      <c r="X31" s="29">
        <f t="shared" si="21"/>
        <v>0.44999999999999929</v>
      </c>
      <c r="Y31" s="29">
        <f t="shared" si="21"/>
        <v>0</v>
      </c>
      <c r="Z31" s="29">
        <f t="shared" si="21"/>
        <v>9.9833333333333325</v>
      </c>
      <c r="AA31" s="29">
        <f t="shared" si="21"/>
        <v>-100</v>
      </c>
      <c r="AB31" s="29">
        <f t="shared" si="21"/>
        <v>-53.333333333333329</v>
      </c>
      <c r="AC31" s="29">
        <f t="shared" si="21"/>
        <v>0</v>
      </c>
      <c r="AD31" s="68">
        <f>MIN(AD6:AD29)</f>
        <v>0</v>
      </c>
    </row>
    <row r="32" spans="1:30" ht="19.5" thickBot="1" x14ac:dyDescent="0.35">
      <c r="L32" s="112" t="s">
        <v>25</v>
      </c>
      <c r="M32" s="109">
        <f t="shared" ref="M32:T32" si="22">MAX(M6:M29)</f>
        <v>104.67500000000022</v>
      </c>
      <c r="N32" s="70">
        <f t="shared" si="22"/>
        <v>31.402500000000447</v>
      </c>
      <c r="O32" s="70">
        <f t="shared" si="22"/>
        <v>94.207500000000223</v>
      </c>
      <c r="P32" s="70">
        <f t="shared" si="22"/>
        <v>3600</v>
      </c>
      <c r="Q32" s="70">
        <f t="shared" si="22"/>
        <v>0.11366122428934594</v>
      </c>
      <c r="R32" s="70">
        <f t="shared" si="22"/>
        <v>0.20935000000000298</v>
      </c>
      <c r="S32" s="70">
        <f t="shared" si="22"/>
        <v>2.73065217391305E-2</v>
      </c>
      <c r="T32" s="71">
        <f t="shared" si="22"/>
        <v>8.3333333333333512E-4</v>
      </c>
      <c r="U32" s="103" t="s">
        <v>25</v>
      </c>
      <c r="V32" s="106">
        <f t="shared" ref="V32:AC32" si="23">MAX(V6:V29)</f>
        <v>4.1499999999999986</v>
      </c>
      <c r="W32" s="70">
        <f t="shared" si="23"/>
        <v>12.4</v>
      </c>
      <c r="X32" s="70">
        <f t="shared" si="23"/>
        <v>5.3000000000000007</v>
      </c>
      <c r="Y32" s="70">
        <f t="shared" si="23"/>
        <v>0.30000000000000071</v>
      </c>
      <c r="Z32" s="70">
        <f t="shared" si="23"/>
        <v>10.283333333333333</v>
      </c>
      <c r="AA32" s="70">
        <f t="shared" si="23"/>
        <v>-38.814516129032171</v>
      </c>
      <c r="AB32" s="70">
        <f t="shared" si="23"/>
        <v>178.38888888888931</v>
      </c>
      <c r="AC32" s="70">
        <f t="shared" si="23"/>
        <v>0</v>
      </c>
      <c r="AD32" s="71">
        <f>MAX(AD6:AD29)</f>
        <v>178.38888888888931</v>
      </c>
    </row>
    <row r="33" ht="19.5" thickTop="1" x14ac:dyDescent="0.3"/>
  </sheetData>
  <mergeCells count="6">
    <mergeCell ref="V3:Z3"/>
    <mergeCell ref="A1:J1"/>
    <mergeCell ref="A2:J2"/>
    <mergeCell ref="A3:A4"/>
    <mergeCell ref="B3:C3"/>
    <mergeCell ref="D3:J3"/>
  </mergeCells>
  <printOptions horizontalCentered="1"/>
  <pageMargins left="0.75" right="0.75" top="1" bottom="1" header="0.5" footer="0.5"/>
  <pageSetup paperSize="9" fitToHeight="0" orientation="portrait" r:id="rId1"/>
  <headerFooter>
    <oddHeader>&amp;C&amp;"Times New Roman,Bold"&amp;14&amp;K000000d10l10x20v0,15V15лI600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3"/>
  <sheetViews>
    <sheetView zoomScale="85" zoomScaleNormal="85" workbookViewId="0">
      <selection activeCell="M30" sqref="M30:S30"/>
    </sheetView>
  </sheetViews>
  <sheetFormatPr defaultColWidth="11.42578125" defaultRowHeight="18.75" x14ac:dyDescent="0.3"/>
  <cols>
    <col min="1" max="1" width="27.140625" style="45" customWidth="1"/>
    <col min="2" max="2" width="8.5703125" style="45" customWidth="1"/>
    <col min="3" max="3" width="9" style="45" customWidth="1"/>
    <col min="4" max="4" width="8.28515625" style="45" customWidth="1"/>
    <col min="5" max="5" width="7.5703125" style="45" customWidth="1"/>
    <col min="6" max="6" width="7.42578125" style="45" customWidth="1"/>
    <col min="7" max="10" width="7.28515625" style="45" customWidth="1"/>
    <col min="11" max="11" width="23.28515625" style="45" customWidth="1"/>
    <col min="12" max="12" width="9.5703125" style="45" customWidth="1"/>
    <col min="13" max="13" width="13.140625" style="45" customWidth="1"/>
    <col min="14" max="14" width="12.5703125" style="45" customWidth="1"/>
    <col min="15" max="15" width="11.42578125" style="45"/>
    <col min="16" max="16" width="16.140625" style="45" customWidth="1"/>
    <col min="17" max="17" width="10.5703125" style="45" customWidth="1"/>
    <col min="18" max="18" width="9.85546875" style="45" customWidth="1"/>
    <col min="19" max="19" width="11.140625" style="45" customWidth="1"/>
    <col min="20" max="20" width="11" style="45" customWidth="1"/>
    <col min="21" max="21" width="10.5703125" style="45" customWidth="1"/>
    <col min="22" max="22" width="9.42578125" style="45" customWidth="1"/>
    <col min="23" max="24" width="11.42578125" style="45"/>
    <col min="25" max="25" width="10.28515625" style="45" customWidth="1"/>
    <col min="26" max="26" width="14.7109375" style="45" customWidth="1"/>
    <col min="27" max="27" width="12.7109375" style="45" customWidth="1"/>
    <col min="28" max="28" width="10.42578125" style="45" customWidth="1"/>
    <col min="29" max="16384" width="11.42578125" style="45"/>
  </cols>
  <sheetData>
    <row r="1" spans="1:30" ht="23.25" customHeight="1" thickBot="1" x14ac:dyDescent="0.35">
      <c r="A1" s="115" t="s">
        <v>62</v>
      </c>
      <c r="B1" s="116"/>
      <c r="C1" s="116"/>
      <c r="D1" s="116"/>
      <c r="E1" s="116"/>
      <c r="F1" s="116"/>
      <c r="G1" s="116"/>
      <c r="H1" s="116"/>
      <c r="I1" s="116"/>
      <c r="J1" s="117"/>
      <c r="L1" s="1" t="s">
        <v>30</v>
      </c>
      <c r="M1" s="2">
        <f>T30</f>
        <v>1.4389044262535934E-3</v>
      </c>
      <c r="O1" s="3" t="s">
        <v>0</v>
      </c>
      <c r="P1" s="4">
        <v>0.2</v>
      </c>
      <c r="Z1" s="3" t="s">
        <v>1</v>
      </c>
      <c r="AA1" s="4">
        <v>8</v>
      </c>
    </row>
    <row r="2" spans="1:30" ht="31.5" customHeight="1" thickBot="1" x14ac:dyDescent="0.4">
      <c r="A2" s="118" t="s">
        <v>61</v>
      </c>
      <c r="B2" s="116"/>
      <c r="C2" s="116"/>
      <c r="D2" s="116"/>
      <c r="E2" s="116"/>
      <c r="F2" s="116"/>
      <c r="G2" s="116"/>
      <c r="H2" s="116"/>
      <c r="I2" s="116"/>
      <c r="J2" s="117"/>
      <c r="L2" s="5" t="s">
        <v>2</v>
      </c>
      <c r="M2" s="6">
        <v>500</v>
      </c>
      <c r="O2" s="7" t="s">
        <v>3</v>
      </c>
      <c r="P2" s="8">
        <v>15</v>
      </c>
      <c r="Z2" s="7" t="s">
        <v>4</v>
      </c>
      <c r="AA2" s="9">
        <v>0.45</v>
      </c>
    </row>
    <row r="3" spans="1:30" ht="23.25" customHeight="1" thickBot="1" x14ac:dyDescent="0.35">
      <c r="A3" s="115" t="s">
        <v>5</v>
      </c>
      <c r="B3" s="120" t="s">
        <v>6</v>
      </c>
      <c r="C3" s="121"/>
      <c r="D3" s="122" t="s">
        <v>7</v>
      </c>
      <c r="E3" s="123"/>
      <c r="F3" s="123"/>
      <c r="G3" s="123"/>
      <c r="H3" s="123"/>
      <c r="I3" s="123"/>
      <c r="J3" s="121"/>
      <c r="V3" s="124" t="s">
        <v>8</v>
      </c>
      <c r="W3" s="125"/>
      <c r="X3" s="125"/>
      <c r="Y3" s="125"/>
      <c r="Z3" s="125"/>
    </row>
    <row r="4" spans="1:30" ht="128.25" customHeight="1" thickBot="1" x14ac:dyDescent="0.35">
      <c r="A4" s="119"/>
      <c r="B4" s="10" t="s">
        <v>9</v>
      </c>
      <c r="C4" s="10" t="s">
        <v>10</v>
      </c>
      <c r="D4" s="55" t="s">
        <v>35</v>
      </c>
      <c r="E4" s="56" t="s">
        <v>36</v>
      </c>
      <c r="F4" s="57" t="s">
        <v>37</v>
      </c>
      <c r="G4" s="58" t="s">
        <v>38</v>
      </c>
      <c r="H4" s="59" t="s">
        <v>39</v>
      </c>
      <c r="I4" s="60" t="s">
        <v>40</v>
      </c>
      <c r="J4" s="61" t="s">
        <v>41</v>
      </c>
      <c r="L4" s="11" t="s">
        <v>11</v>
      </c>
      <c r="M4" s="12" t="s">
        <v>12</v>
      </c>
      <c r="N4" s="12" t="s">
        <v>28</v>
      </c>
      <c r="O4" s="12" t="s">
        <v>29</v>
      </c>
      <c r="P4" s="12" t="s">
        <v>13</v>
      </c>
      <c r="Q4" s="12" t="s">
        <v>14</v>
      </c>
      <c r="R4" s="12" t="s">
        <v>31</v>
      </c>
      <c r="S4" s="13" t="s">
        <v>15</v>
      </c>
      <c r="T4" s="14" t="s">
        <v>32</v>
      </c>
      <c r="U4" s="15"/>
      <c r="V4" s="37" t="s">
        <v>26</v>
      </c>
      <c r="W4" s="38" t="s">
        <v>16</v>
      </c>
      <c r="X4" s="38" t="s">
        <v>17</v>
      </c>
      <c r="Y4" s="38" t="s">
        <v>18</v>
      </c>
      <c r="Z4" s="38" t="s">
        <v>27</v>
      </c>
      <c r="AA4" s="38" t="s">
        <v>19</v>
      </c>
      <c r="AB4" s="38" t="s">
        <v>20</v>
      </c>
      <c r="AC4" s="38" t="s">
        <v>21</v>
      </c>
      <c r="AD4" s="39" t="s">
        <v>22</v>
      </c>
    </row>
    <row r="5" spans="1:30" x14ac:dyDescent="0.3">
      <c r="A5" s="46">
        <v>42353.626423611109</v>
      </c>
      <c r="B5" s="47">
        <v>0</v>
      </c>
      <c r="C5" s="47">
        <v>0</v>
      </c>
      <c r="D5" s="48">
        <v>12.4</v>
      </c>
      <c r="E5" s="49">
        <v>14.05</v>
      </c>
      <c r="F5" s="50">
        <v>10.65</v>
      </c>
      <c r="G5" s="51">
        <v>11</v>
      </c>
      <c r="H5" s="52">
        <v>11</v>
      </c>
      <c r="I5" s="53">
        <v>21.75</v>
      </c>
      <c r="J5" s="54">
        <v>21.75</v>
      </c>
      <c r="L5" s="16">
        <v>0</v>
      </c>
      <c r="M5" s="17">
        <f t="shared" ref="M5:M29" si="0">4187*T5*(E5-D5)/$P$1</f>
        <v>0</v>
      </c>
      <c r="N5" s="18">
        <f>4.187*$P$2*(Z5-Z5)/$P$1</f>
        <v>0</v>
      </c>
      <c r="O5" s="17">
        <f t="shared" ref="O5:O29" si="1">4.187*$P$2*(Z5-$Z$5)/$P$1</f>
        <v>0</v>
      </c>
      <c r="P5" s="17">
        <f t="shared" ref="P5:P29" si="2">$M$2*B5/1000</f>
        <v>0</v>
      </c>
      <c r="Q5" s="18">
        <f t="shared" ref="Q5:Q29" si="3">4187*$M$1*(E5-D5)/($P$1*$M$2)</f>
        <v>9.9407431739942653E-2</v>
      </c>
      <c r="R5" s="19">
        <v>0</v>
      </c>
      <c r="S5" s="19">
        <v>0</v>
      </c>
      <c r="T5" s="20">
        <f>O5/(300*4.187*$P$2*(E5-D5))</f>
        <v>0</v>
      </c>
      <c r="U5" s="21"/>
      <c r="V5" s="22">
        <f>D5-D5</f>
        <v>0</v>
      </c>
      <c r="W5" s="23">
        <f>E5-E5</f>
        <v>0</v>
      </c>
      <c r="X5" s="23">
        <f>I5-I5</f>
        <v>0</v>
      </c>
      <c r="Y5" s="23">
        <f>Z5-Z5</f>
        <v>0</v>
      </c>
      <c r="Z5" s="23">
        <f t="shared" ref="Z5:Z29" si="4">(F5+G5+H5)/3</f>
        <v>10.883333333333333</v>
      </c>
      <c r="AA5" s="24">
        <f>($M$2*$AA$2-M5)/(D5-I5)</f>
        <v>-24.064171122994654</v>
      </c>
      <c r="AB5" s="25">
        <f>($AA$1*(D5-I5)+M5)/$AA$2</f>
        <v>-166.2222222222222</v>
      </c>
      <c r="AC5" s="40">
        <f t="shared" ref="AC5:AD20" si="5">IF(AA5&gt;0,AA5,0)</f>
        <v>0</v>
      </c>
      <c r="AD5" s="26">
        <f t="shared" si="5"/>
        <v>0</v>
      </c>
    </row>
    <row r="6" spans="1:30" x14ac:dyDescent="0.3">
      <c r="A6" s="46">
        <v>42353.629895833343</v>
      </c>
      <c r="B6" s="47">
        <v>300</v>
      </c>
      <c r="C6" s="47">
        <v>5</v>
      </c>
      <c r="D6" s="48">
        <v>13.4</v>
      </c>
      <c r="E6" s="49">
        <v>15</v>
      </c>
      <c r="F6" s="50">
        <v>10.7</v>
      </c>
      <c r="G6" s="51">
        <v>11.05</v>
      </c>
      <c r="H6" s="52">
        <v>11.05</v>
      </c>
      <c r="I6" s="53">
        <v>22.35</v>
      </c>
      <c r="J6" s="54">
        <v>22.35</v>
      </c>
      <c r="L6" s="27">
        <v>5</v>
      </c>
      <c r="M6" s="28">
        <f t="shared" si="0"/>
        <v>17.445833333332956</v>
      </c>
      <c r="N6" s="29">
        <f t="shared" ref="N6:N29" si="6">4.187*$P$2*(Z6-Z5)/$P$1</f>
        <v>15.701249999999666</v>
      </c>
      <c r="O6" s="28">
        <f t="shared" si="1"/>
        <v>15.701249999999666</v>
      </c>
      <c r="P6" s="28">
        <f t="shared" si="2"/>
        <v>150</v>
      </c>
      <c r="Q6" s="29">
        <f t="shared" si="3"/>
        <v>9.6395085323580709E-2</v>
      </c>
      <c r="R6" s="29">
        <f t="shared" ref="R6:R29" si="7">1000*N6/((B6-B5)*$M$2)</f>
        <v>0.10467499999999777</v>
      </c>
      <c r="S6" s="29">
        <f>O6/P6</f>
        <v>0.10467499999999777</v>
      </c>
      <c r="T6" s="41">
        <f t="shared" ref="T6:T29" si="8">O6/(300*4.187*$P$2*(E6-D6))</f>
        <v>5.2083333333332227E-4</v>
      </c>
      <c r="U6" s="30"/>
      <c r="V6" s="31">
        <f t="shared" ref="V6:W21" si="9">V5+(D6-D5)</f>
        <v>1</v>
      </c>
      <c r="W6" s="32">
        <f t="shared" si="9"/>
        <v>0.94999999999999929</v>
      </c>
      <c r="X6" s="32">
        <f t="shared" ref="X6:X29" si="10">X5+(I6-I5)</f>
        <v>0.60000000000000142</v>
      </c>
      <c r="Y6" s="32">
        <f t="shared" ref="Y6:Y29" si="11">Y5+(Z6-Z5)</f>
        <v>4.9999999999998934E-2</v>
      </c>
      <c r="Z6" s="32">
        <f t="shared" si="4"/>
        <v>10.933333333333332</v>
      </c>
      <c r="AA6" s="33">
        <f t="shared" ref="AA6:AA29" si="12">($M$2*$AA$2-M6)/(D6-I6)</f>
        <v>-23.190409683426484</v>
      </c>
      <c r="AB6" s="34">
        <f t="shared" ref="AB6:AB29" si="13">($AA$1*(D6-I6)+M6)/$AA$2</f>
        <v>-120.34259259259345</v>
      </c>
      <c r="AC6" s="42">
        <f t="shared" si="5"/>
        <v>0</v>
      </c>
      <c r="AD6" s="35">
        <f t="shared" si="5"/>
        <v>0</v>
      </c>
    </row>
    <row r="7" spans="1:30" x14ac:dyDescent="0.3">
      <c r="A7" s="46">
        <v>42353.633368055547</v>
      </c>
      <c r="B7" s="47">
        <v>600</v>
      </c>
      <c r="C7" s="47">
        <v>10</v>
      </c>
      <c r="D7" s="48">
        <v>14.3</v>
      </c>
      <c r="E7" s="49">
        <v>16.649999999999999</v>
      </c>
      <c r="F7" s="50">
        <v>10.7</v>
      </c>
      <c r="G7" s="51">
        <v>11.05</v>
      </c>
      <c r="H7" s="52">
        <v>11.05</v>
      </c>
      <c r="I7" s="53">
        <v>22.7</v>
      </c>
      <c r="J7" s="54">
        <v>22.7</v>
      </c>
      <c r="L7" s="27">
        <v>10</v>
      </c>
      <c r="M7" s="28">
        <f t="shared" si="0"/>
        <v>17.445833333332963</v>
      </c>
      <c r="N7" s="29">
        <f t="shared" si="6"/>
        <v>0</v>
      </c>
      <c r="O7" s="28">
        <f t="shared" si="1"/>
        <v>15.701249999999666</v>
      </c>
      <c r="P7" s="28">
        <f t="shared" si="2"/>
        <v>300</v>
      </c>
      <c r="Q7" s="29">
        <f t="shared" si="3"/>
        <v>0.14158028156900906</v>
      </c>
      <c r="R7" s="29">
        <f t="shared" si="7"/>
        <v>0</v>
      </c>
      <c r="S7" s="29">
        <f t="shared" ref="S7:S29" si="14">O7/P7</f>
        <v>5.2337499999998885E-2</v>
      </c>
      <c r="T7" s="41">
        <f t="shared" si="8"/>
        <v>3.5460992907800694E-4</v>
      </c>
      <c r="U7" s="30"/>
      <c r="V7" s="31">
        <f t="shared" si="9"/>
        <v>1.9000000000000004</v>
      </c>
      <c r="W7" s="32">
        <f t="shared" si="9"/>
        <v>2.5999999999999979</v>
      </c>
      <c r="X7" s="32">
        <f t="shared" si="10"/>
        <v>0.94999999999999929</v>
      </c>
      <c r="Y7" s="32">
        <f t="shared" si="11"/>
        <v>4.9999999999998934E-2</v>
      </c>
      <c r="Z7" s="32">
        <f t="shared" si="4"/>
        <v>10.933333333333332</v>
      </c>
      <c r="AA7" s="33">
        <f t="shared" si="12"/>
        <v>-24.708829365079414</v>
      </c>
      <c r="AB7" s="34">
        <f t="shared" si="13"/>
        <v>-110.56481481481561</v>
      </c>
      <c r="AC7" s="42">
        <f t="shared" si="5"/>
        <v>0</v>
      </c>
      <c r="AD7" s="35">
        <f>IF(AB7&gt;0,AB7,0)</f>
        <v>0</v>
      </c>
    </row>
    <row r="8" spans="1:30" x14ac:dyDescent="0.3">
      <c r="A8" s="46">
        <v>42353.636840277781</v>
      </c>
      <c r="B8" s="47">
        <v>900</v>
      </c>
      <c r="C8" s="47">
        <v>15</v>
      </c>
      <c r="D8" s="48">
        <v>15.2</v>
      </c>
      <c r="E8" s="49">
        <v>19.3</v>
      </c>
      <c r="F8" s="50">
        <v>10.7</v>
      </c>
      <c r="G8" s="51">
        <v>11.1</v>
      </c>
      <c r="H8" s="52">
        <v>11.1</v>
      </c>
      <c r="I8" s="53">
        <v>23.15</v>
      </c>
      <c r="J8" s="54">
        <v>23.2</v>
      </c>
      <c r="L8" s="27">
        <v>15</v>
      </c>
      <c r="M8" s="28">
        <f t="shared" si="0"/>
        <v>29.076388888889095</v>
      </c>
      <c r="N8" s="29">
        <f t="shared" si="6"/>
        <v>10.467500000000522</v>
      </c>
      <c r="O8" s="28">
        <f t="shared" si="1"/>
        <v>26.168750000000188</v>
      </c>
      <c r="P8" s="28">
        <f t="shared" si="2"/>
        <v>450</v>
      </c>
      <c r="Q8" s="29">
        <f t="shared" si="3"/>
        <v>0.24701240614167572</v>
      </c>
      <c r="R8" s="29">
        <f t="shared" si="7"/>
        <v>6.9783333333336819E-2</v>
      </c>
      <c r="S8" s="29">
        <f t="shared" si="14"/>
        <v>5.8152777777778192E-2</v>
      </c>
      <c r="T8" s="41">
        <f t="shared" si="8"/>
        <v>3.3875338753387762E-4</v>
      </c>
      <c r="U8" s="30"/>
      <c r="V8" s="31">
        <f t="shared" si="9"/>
        <v>2.7999999999999989</v>
      </c>
      <c r="W8" s="32">
        <f t="shared" si="9"/>
        <v>5.25</v>
      </c>
      <c r="X8" s="32">
        <f t="shared" si="10"/>
        <v>1.3999999999999986</v>
      </c>
      <c r="Y8" s="32">
        <f t="shared" si="11"/>
        <v>8.3333333333333925E-2</v>
      </c>
      <c r="Z8" s="32">
        <f t="shared" si="4"/>
        <v>10.966666666666667</v>
      </c>
      <c r="AA8" s="33">
        <f t="shared" si="12"/>
        <v>-24.6444793850454</v>
      </c>
      <c r="AB8" s="34">
        <f t="shared" si="13"/>
        <v>-76.719135802468656</v>
      </c>
      <c r="AC8" s="42">
        <f t="shared" si="5"/>
        <v>0</v>
      </c>
      <c r="AD8" s="35">
        <f t="shared" si="5"/>
        <v>0</v>
      </c>
    </row>
    <row r="9" spans="1:30" x14ac:dyDescent="0.3">
      <c r="A9" s="46">
        <v>42353.6403125</v>
      </c>
      <c r="B9" s="47">
        <v>1200</v>
      </c>
      <c r="C9" s="47">
        <v>20</v>
      </c>
      <c r="D9" s="48">
        <v>16.05</v>
      </c>
      <c r="E9" s="49">
        <v>21.7</v>
      </c>
      <c r="F9" s="50">
        <v>10.7</v>
      </c>
      <c r="G9" s="51">
        <v>11.15</v>
      </c>
      <c r="H9" s="52">
        <v>11.15</v>
      </c>
      <c r="I9" s="53">
        <v>23.3</v>
      </c>
      <c r="J9" s="54">
        <v>23.35</v>
      </c>
      <c r="L9" s="27">
        <v>20</v>
      </c>
      <c r="M9" s="28">
        <f t="shared" si="0"/>
        <v>40.706944444444602</v>
      </c>
      <c r="N9" s="29">
        <f t="shared" si="6"/>
        <v>10.467499999999962</v>
      </c>
      <c r="O9" s="28">
        <f t="shared" si="1"/>
        <v>36.636250000000153</v>
      </c>
      <c r="P9" s="28">
        <f t="shared" si="2"/>
        <v>600</v>
      </c>
      <c r="Q9" s="29">
        <f t="shared" si="3"/>
        <v>0.3403951450488944</v>
      </c>
      <c r="R9" s="29">
        <f t="shared" si="7"/>
        <v>6.9783333333333072E-2</v>
      </c>
      <c r="S9" s="29">
        <f t="shared" si="14"/>
        <v>6.1060416666666922E-2</v>
      </c>
      <c r="T9" s="41">
        <f t="shared" si="8"/>
        <v>3.4414945919370842E-4</v>
      </c>
      <c r="U9" s="30"/>
      <c r="V9" s="31">
        <f t="shared" si="9"/>
        <v>3.6500000000000004</v>
      </c>
      <c r="W9" s="32">
        <f t="shared" si="9"/>
        <v>7.6499999999999986</v>
      </c>
      <c r="X9" s="32">
        <f t="shared" si="10"/>
        <v>1.5500000000000007</v>
      </c>
      <c r="Y9" s="32">
        <f t="shared" si="11"/>
        <v>0.11666666666666714</v>
      </c>
      <c r="Z9" s="32">
        <f t="shared" si="4"/>
        <v>11</v>
      </c>
      <c r="AA9" s="33">
        <f t="shared" si="12"/>
        <v>-25.419731800766261</v>
      </c>
      <c r="AB9" s="34">
        <f t="shared" si="13"/>
        <v>-38.429012345678665</v>
      </c>
      <c r="AC9" s="42">
        <f t="shared" si="5"/>
        <v>0</v>
      </c>
      <c r="AD9" s="35">
        <f t="shared" si="5"/>
        <v>0</v>
      </c>
    </row>
    <row r="10" spans="1:30" x14ac:dyDescent="0.3">
      <c r="A10" s="46">
        <v>42353.643784722219</v>
      </c>
      <c r="B10" s="47">
        <v>1500</v>
      </c>
      <c r="C10" s="47">
        <v>25</v>
      </c>
      <c r="D10" s="48">
        <v>16.7</v>
      </c>
      <c r="E10" s="49">
        <v>24.15</v>
      </c>
      <c r="F10" s="50">
        <v>10.75</v>
      </c>
      <c r="G10" s="51">
        <v>11.2</v>
      </c>
      <c r="H10" s="52">
        <v>11.25</v>
      </c>
      <c r="I10" s="53">
        <v>23.3</v>
      </c>
      <c r="J10" s="54">
        <v>23.3</v>
      </c>
      <c r="L10" s="27">
        <v>25</v>
      </c>
      <c r="M10" s="28">
        <f t="shared" si="0"/>
        <v>63.968055555556248</v>
      </c>
      <c r="N10" s="29">
        <f t="shared" si="6"/>
        <v>20.935000000000485</v>
      </c>
      <c r="O10" s="28">
        <f t="shared" si="1"/>
        <v>57.571250000000639</v>
      </c>
      <c r="P10" s="28">
        <f t="shared" si="2"/>
        <v>750</v>
      </c>
      <c r="Q10" s="29">
        <f t="shared" si="3"/>
        <v>0.44883961603792272</v>
      </c>
      <c r="R10" s="29">
        <f t="shared" si="7"/>
        <v>0.13956666666666989</v>
      </c>
      <c r="S10" s="29">
        <f t="shared" si="14"/>
        <v>7.6761666666667519E-2</v>
      </c>
      <c r="T10" s="41">
        <f t="shared" si="8"/>
        <v>4.1014168530947506E-4</v>
      </c>
      <c r="U10" s="30"/>
      <c r="V10" s="31">
        <f t="shared" si="9"/>
        <v>4.2999999999999989</v>
      </c>
      <c r="W10" s="32">
        <f t="shared" si="9"/>
        <v>10.099999999999998</v>
      </c>
      <c r="X10" s="32">
        <f t="shared" si="10"/>
        <v>1.5500000000000007</v>
      </c>
      <c r="Y10" s="32">
        <f t="shared" si="11"/>
        <v>0.18333333333333535</v>
      </c>
      <c r="Z10" s="32">
        <f t="shared" si="4"/>
        <v>11.066666666666668</v>
      </c>
      <c r="AA10" s="33">
        <f t="shared" si="12"/>
        <v>-24.39877946127935</v>
      </c>
      <c r="AB10" s="34">
        <f t="shared" si="13"/>
        <v>24.817901234569412</v>
      </c>
      <c r="AC10" s="42">
        <f t="shared" si="5"/>
        <v>0</v>
      </c>
      <c r="AD10" s="35">
        <f t="shared" si="5"/>
        <v>24.817901234569412</v>
      </c>
    </row>
    <row r="11" spans="1:30" x14ac:dyDescent="0.3">
      <c r="A11" s="46">
        <v>42353.647256944438</v>
      </c>
      <c r="B11" s="47">
        <v>1800</v>
      </c>
      <c r="C11" s="47">
        <v>30</v>
      </c>
      <c r="D11" s="48">
        <v>17.399999999999999</v>
      </c>
      <c r="E11" s="49">
        <v>26.15</v>
      </c>
      <c r="F11" s="50">
        <v>10.75</v>
      </c>
      <c r="G11" s="51">
        <v>11.2</v>
      </c>
      <c r="H11" s="52">
        <v>11.3</v>
      </c>
      <c r="I11" s="53">
        <v>23.5</v>
      </c>
      <c r="J11" s="54">
        <v>23.55</v>
      </c>
      <c r="L11" s="27">
        <v>30</v>
      </c>
      <c r="M11" s="28">
        <f t="shared" si="0"/>
        <v>69.783333333333687</v>
      </c>
      <c r="N11" s="29">
        <f t="shared" si="6"/>
        <v>5.2337499999997021</v>
      </c>
      <c r="O11" s="28">
        <f t="shared" si="1"/>
        <v>62.805000000000334</v>
      </c>
      <c r="P11" s="28">
        <f t="shared" si="2"/>
        <v>900</v>
      </c>
      <c r="Q11" s="29">
        <f t="shared" si="3"/>
        <v>0.5271606228633321</v>
      </c>
      <c r="R11" s="29">
        <f t="shared" si="7"/>
        <v>3.4891666666664677E-2</v>
      </c>
      <c r="S11" s="29">
        <f t="shared" si="14"/>
        <v>6.9783333333333711E-2</v>
      </c>
      <c r="T11" s="41">
        <f t="shared" si="8"/>
        <v>3.8095238095238291E-4</v>
      </c>
      <c r="U11" s="30"/>
      <c r="V11" s="31">
        <f t="shared" si="9"/>
        <v>4.9999999999999982</v>
      </c>
      <c r="W11" s="32">
        <f t="shared" si="9"/>
        <v>12.099999999999998</v>
      </c>
      <c r="X11" s="32">
        <f t="shared" si="10"/>
        <v>1.75</v>
      </c>
      <c r="Y11" s="32">
        <f t="shared" si="11"/>
        <v>0.20000000000000107</v>
      </c>
      <c r="Z11" s="32">
        <f t="shared" si="4"/>
        <v>11.083333333333334</v>
      </c>
      <c r="AA11" s="33">
        <f t="shared" si="12"/>
        <v>-25.445355191256766</v>
      </c>
      <c r="AB11" s="34">
        <f t="shared" si="13"/>
        <v>46.629629629630386</v>
      </c>
      <c r="AC11" s="42">
        <f t="shared" si="5"/>
        <v>0</v>
      </c>
      <c r="AD11" s="35">
        <f t="shared" si="5"/>
        <v>46.629629629630386</v>
      </c>
    </row>
    <row r="12" spans="1:30" x14ac:dyDescent="0.3">
      <c r="A12" s="46">
        <v>42353.650729166657</v>
      </c>
      <c r="B12" s="47">
        <v>2100</v>
      </c>
      <c r="C12" s="47">
        <v>35</v>
      </c>
      <c r="D12" s="48">
        <v>18</v>
      </c>
      <c r="E12" s="49">
        <v>27.3</v>
      </c>
      <c r="F12" s="50">
        <v>11</v>
      </c>
      <c r="G12" s="51">
        <v>11.3</v>
      </c>
      <c r="H12" s="52">
        <v>11.35</v>
      </c>
      <c r="I12" s="53">
        <v>24</v>
      </c>
      <c r="J12" s="54">
        <v>24.05</v>
      </c>
      <c r="L12" s="27">
        <v>35</v>
      </c>
      <c r="M12" s="28">
        <f t="shared" si="0"/>
        <v>116.30555555555576</v>
      </c>
      <c r="N12" s="29">
        <f t="shared" si="6"/>
        <v>41.869999999999848</v>
      </c>
      <c r="O12" s="28">
        <f t="shared" si="1"/>
        <v>104.67500000000018</v>
      </c>
      <c r="P12" s="28">
        <f t="shared" si="2"/>
        <v>1050</v>
      </c>
      <c r="Q12" s="29">
        <f t="shared" si="3"/>
        <v>0.56029643344331304</v>
      </c>
      <c r="R12" s="29">
        <f t="shared" si="7"/>
        <v>0.27913333333333229</v>
      </c>
      <c r="S12" s="29">
        <f t="shared" si="14"/>
        <v>9.9690476190476357E-2</v>
      </c>
      <c r="T12" s="41">
        <f t="shared" si="8"/>
        <v>5.9737156511350154E-4</v>
      </c>
      <c r="U12" s="30"/>
      <c r="V12" s="31">
        <f t="shared" si="9"/>
        <v>5.6</v>
      </c>
      <c r="W12" s="32">
        <f t="shared" si="9"/>
        <v>13.25</v>
      </c>
      <c r="X12" s="32">
        <f t="shared" si="10"/>
        <v>2.25</v>
      </c>
      <c r="Y12" s="32">
        <f t="shared" si="11"/>
        <v>0.33333333333333393</v>
      </c>
      <c r="Z12" s="32">
        <f t="shared" si="4"/>
        <v>11.216666666666667</v>
      </c>
      <c r="AA12" s="33">
        <f t="shared" si="12"/>
        <v>-18.115740740740709</v>
      </c>
      <c r="AB12" s="34">
        <f t="shared" si="13"/>
        <v>151.79012345679055</v>
      </c>
      <c r="AC12" s="42">
        <f t="shared" si="5"/>
        <v>0</v>
      </c>
      <c r="AD12" s="35">
        <f t="shared" si="5"/>
        <v>151.79012345679055</v>
      </c>
    </row>
    <row r="13" spans="1:30" x14ac:dyDescent="0.3">
      <c r="A13" s="46">
        <v>42353.65420138889</v>
      </c>
      <c r="B13" s="47">
        <v>2400</v>
      </c>
      <c r="C13" s="47">
        <v>40</v>
      </c>
      <c r="D13" s="48">
        <v>18.350000000000001</v>
      </c>
      <c r="E13" s="49">
        <v>27.65</v>
      </c>
      <c r="F13" s="50">
        <v>11.05</v>
      </c>
      <c r="G13" s="51">
        <v>11.35</v>
      </c>
      <c r="H13" s="52">
        <v>11.4</v>
      </c>
      <c r="I13" s="53">
        <v>24.1</v>
      </c>
      <c r="J13" s="54">
        <v>24.1</v>
      </c>
      <c r="L13" s="27">
        <v>40</v>
      </c>
      <c r="M13" s="28">
        <f t="shared" si="0"/>
        <v>133.75138888888867</v>
      </c>
      <c r="N13" s="29">
        <f t="shared" si="6"/>
        <v>15.701249999999666</v>
      </c>
      <c r="O13" s="28">
        <f t="shared" si="1"/>
        <v>120.37624999999986</v>
      </c>
      <c r="P13" s="28">
        <f t="shared" si="2"/>
        <v>1200</v>
      </c>
      <c r="Q13" s="29">
        <f t="shared" si="3"/>
        <v>0.56029643344331281</v>
      </c>
      <c r="R13" s="29">
        <f t="shared" si="7"/>
        <v>0.10467499999999777</v>
      </c>
      <c r="S13" s="29">
        <f t="shared" si="14"/>
        <v>0.10031354166666655</v>
      </c>
      <c r="T13" s="41">
        <f t="shared" si="8"/>
        <v>6.8697729988052489E-4</v>
      </c>
      <c r="U13" s="30"/>
      <c r="V13" s="31">
        <f t="shared" si="9"/>
        <v>5.9500000000000011</v>
      </c>
      <c r="W13" s="32">
        <f t="shared" si="9"/>
        <v>13.599999999999998</v>
      </c>
      <c r="X13" s="32">
        <f t="shared" si="10"/>
        <v>2.3500000000000014</v>
      </c>
      <c r="Y13" s="32">
        <f t="shared" si="11"/>
        <v>0.38333333333333286</v>
      </c>
      <c r="Z13" s="32">
        <f t="shared" si="4"/>
        <v>11.266666666666666</v>
      </c>
      <c r="AA13" s="33">
        <f t="shared" si="12"/>
        <v>-15.869323671497623</v>
      </c>
      <c r="AB13" s="34">
        <f t="shared" si="13"/>
        <v>195.00308641975261</v>
      </c>
      <c r="AC13" s="42">
        <f t="shared" si="5"/>
        <v>0</v>
      </c>
      <c r="AD13" s="35">
        <f t="shared" si="5"/>
        <v>195.00308641975261</v>
      </c>
    </row>
    <row r="14" spans="1:30" x14ac:dyDescent="0.3">
      <c r="A14" s="46">
        <v>42353.657673611109</v>
      </c>
      <c r="B14" s="47">
        <v>2700</v>
      </c>
      <c r="C14" s="47">
        <v>45</v>
      </c>
      <c r="D14" s="48">
        <v>18.649999999999999</v>
      </c>
      <c r="E14" s="49">
        <v>27.7</v>
      </c>
      <c r="F14" s="50">
        <v>11.05</v>
      </c>
      <c r="G14" s="51">
        <v>11.4</v>
      </c>
      <c r="H14" s="52">
        <v>11.5</v>
      </c>
      <c r="I14" s="53">
        <v>24.1</v>
      </c>
      <c r="J14" s="54">
        <v>24.15</v>
      </c>
      <c r="L14" s="27">
        <v>45</v>
      </c>
      <c r="M14" s="28">
        <f t="shared" si="0"/>
        <v>151.1972222222229</v>
      </c>
      <c r="N14" s="29">
        <f t="shared" si="6"/>
        <v>15.701250000000783</v>
      </c>
      <c r="O14" s="28">
        <f t="shared" si="1"/>
        <v>136.07750000000064</v>
      </c>
      <c r="P14" s="28">
        <f t="shared" si="2"/>
        <v>1350</v>
      </c>
      <c r="Q14" s="29">
        <f t="shared" si="3"/>
        <v>0.54523470136150354</v>
      </c>
      <c r="R14" s="29">
        <f t="shared" si="7"/>
        <v>0.10467500000000522</v>
      </c>
      <c r="S14" s="29">
        <f t="shared" si="14"/>
        <v>0.10079814814814862</v>
      </c>
      <c r="T14" s="41">
        <f t="shared" si="8"/>
        <v>7.980356046654425E-4</v>
      </c>
      <c r="U14" s="30"/>
      <c r="V14" s="31">
        <f t="shared" si="9"/>
        <v>6.2499999999999982</v>
      </c>
      <c r="W14" s="32">
        <f t="shared" si="9"/>
        <v>13.649999999999999</v>
      </c>
      <c r="X14" s="32">
        <f t="shared" si="10"/>
        <v>2.3500000000000014</v>
      </c>
      <c r="Y14" s="32">
        <f t="shared" si="11"/>
        <v>0.43333333333333535</v>
      </c>
      <c r="Z14" s="32">
        <f t="shared" si="4"/>
        <v>11.316666666666668</v>
      </c>
      <c r="AA14" s="33">
        <f t="shared" si="12"/>
        <v>-13.541794087665515</v>
      </c>
      <c r="AB14" s="34">
        <f t="shared" si="13"/>
        <v>239.10493827160639</v>
      </c>
      <c r="AC14" s="42">
        <f t="shared" si="5"/>
        <v>0</v>
      </c>
      <c r="AD14" s="35">
        <f t="shared" si="5"/>
        <v>239.10493827160639</v>
      </c>
    </row>
    <row r="15" spans="1:30" x14ac:dyDescent="0.3">
      <c r="A15" s="46">
        <v>42353.661145833343</v>
      </c>
      <c r="B15" s="47">
        <v>3000</v>
      </c>
      <c r="C15" s="47">
        <v>50</v>
      </c>
      <c r="D15" s="48">
        <v>19.100000000000001</v>
      </c>
      <c r="E15" s="49">
        <v>28</v>
      </c>
      <c r="F15" s="50">
        <v>11.1</v>
      </c>
      <c r="G15" s="51">
        <v>11.45</v>
      </c>
      <c r="H15" s="52">
        <v>11.55</v>
      </c>
      <c r="I15" s="53">
        <v>24.4</v>
      </c>
      <c r="J15" s="54">
        <v>24.4</v>
      </c>
      <c r="L15" s="27">
        <v>50</v>
      </c>
      <c r="M15" s="28">
        <f t="shared" si="0"/>
        <v>168.64305555555524</v>
      </c>
      <c r="N15" s="29">
        <f t="shared" si="6"/>
        <v>15.701249999999108</v>
      </c>
      <c r="O15" s="28">
        <f t="shared" si="1"/>
        <v>151.77874999999975</v>
      </c>
      <c r="P15" s="28">
        <f t="shared" si="2"/>
        <v>1500</v>
      </c>
      <c r="Q15" s="29">
        <f t="shared" si="3"/>
        <v>0.53619766211241771</v>
      </c>
      <c r="R15" s="29">
        <f t="shared" si="7"/>
        <v>0.10467499999999406</v>
      </c>
      <c r="S15" s="29">
        <f t="shared" si="14"/>
        <v>0.10118583333333317</v>
      </c>
      <c r="T15" s="41">
        <f t="shared" si="8"/>
        <v>9.0511860174781369E-4</v>
      </c>
      <c r="U15" s="30"/>
      <c r="V15" s="31">
        <f t="shared" si="9"/>
        <v>6.7000000000000011</v>
      </c>
      <c r="W15" s="32">
        <f t="shared" si="9"/>
        <v>13.95</v>
      </c>
      <c r="X15" s="32">
        <f t="shared" si="10"/>
        <v>2.6499999999999986</v>
      </c>
      <c r="Y15" s="32">
        <f t="shared" si="11"/>
        <v>0.4833333333333325</v>
      </c>
      <c r="Z15" s="32">
        <f t="shared" si="4"/>
        <v>11.366666666666665</v>
      </c>
      <c r="AA15" s="33">
        <f t="shared" si="12"/>
        <v>-10.633385744234866</v>
      </c>
      <c r="AB15" s="34">
        <f t="shared" si="13"/>
        <v>280.54012345678944</v>
      </c>
      <c r="AC15" s="42">
        <f t="shared" si="5"/>
        <v>0</v>
      </c>
      <c r="AD15" s="35">
        <f t="shared" si="5"/>
        <v>280.54012345678944</v>
      </c>
    </row>
    <row r="16" spans="1:30" x14ac:dyDescent="0.3">
      <c r="A16" s="46">
        <v>42353.664618055547</v>
      </c>
      <c r="B16" s="47">
        <v>3300</v>
      </c>
      <c r="C16" s="47">
        <v>55</v>
      </c>
      <c r="D16" s="48">
        <v>19.399999999999999</v>
      </c>
      <c r="E16" s="49">
        <v>28.1</v>
      </c>
      <c r="F16" s="50">
        <v>11.1</v>
      </c>
      <c r="G16" s="51">
        <v>11.5</v>
      </c>
      <c r="H16" s="52">
        <v>11.65</v>
      </c>
      <c r="I16" s="53">
        <v>24.25</v>
      </c>
      <c r="J16" s="54">
        <v>24.25</v>
      </c>
      <c r="L16" s="27">
        <v>55</v>
      </c>
      <c r="M16" s="28">
        <f t="shared" si="0"/>
        <v>186.08888888888879</v>
      </c>
      <c r="N16" s="29">
        <f t="shared" si="6"/>
        <v>15.701250000000224</v>
      </c>
      <c r="O16" s="28">
        <f t="shared" si="1"/>
        <v>167.47999999999996</v>
      </c>
      <c r="P16" s="28">
        <f t="shared" si="2"/>
        <v>1650</v>
      </c>
      <c r="Q16" s="29">
        <f t="shared" si="3"/>
        <v>0.52414827644697037</v>
      </c>
      <c r="R16" s="29">
        <f t="shared" si="7"/>
        <v>0.10467500000000149</v>
      </c>
      <c r="S16" s="29">
        <f t="shared" si="14"/>
        <v>0.10150303030303028</v>
      </c>
      <c r="T16" s="41">
        <f t="shared" si="8"/>
        <v>1.021711366538952E-3</v>
      </c>
      <c r="U16" s="30"/>
      <c r="V16" s="31">
        <f t="shared" si="9"/>
        <v>6.9999999999999982</v>
      </c>
      <c r="W16" s="32">
        <f t="shared" si="9"/>
        <v>14.05</v>
      </c>
      <c r="X16" s="32">
        <f t="shared" si="10"/>
        <v>2.5</v>
      </c>
      <c r="Y16" s="32">
        <f t="shared" si="11"/>
        <v>0.53333333333333321</v>
      </c>
      <c r="Z16" s="32">
        <f t="shared" si="4"/>
        <v>11.416666666666666</v>
      </c>
      <c r="AA16" s="33">
        <f t="shared" si="12"/>
        <v>-8.0229095074456076</v>
      </c>
      <c r="AB16" s="34">
        <f t="shared" si="13"/>
        <v>327.30864197530838</v>
      </c>
      <c r="AC16" s="42">
        <f t="shared" si="5"/>
        <v>0</v>
      </c>
      <c r="AD16" s="35">
        <f t="shared" si="5"/>
        <v>327.30864197530838</v>
      </c>
    </row>
    <row r="17" spans="1:30" x14ac:dyDescent="0.3">
      <c r="A17" s="46">
        <v>42353.668090277781</v>
      </c>
      <c r="B17" s="47">
        <v>3600</v>
      </c>
      <c r="C17" s="47">
        <v>60</v>
      </c>
      <c r="D17" s="48">
        <v>19.55</v>
      </c>
      <c r="E17" s="49">
        <v>28.15</v>
      </c>
      <c r="F17" s="50">
        <v>11.15</v>
      </c>
      <c r="G17" s="51">
        <v>11.55</v>
      </c>
      <c r="H17" s="52">
        <v>11.7</v>
      </c>
      <c r="I17" s="53">
        <v>24.35</v>
      </c>
      <c r="J17" s="54">
        <v>24.4</v>
      </c>
      <c r="L17" s="27">
        <v>60</v>
      </c>
      <c r="M17" s="28">
        <f t="shared" si="0"/>
        <v>203.534722222223</v>
      </c>
      <c r="N17" s="29">
        <f t="shared" si="6"/>
        <v>15.701250000000783</v>
      </c>
      <c r="O17" s="28">
        <f t="shared" si="1"/>
        <v>183.18125000000074</v>
      </c>
      <c r="P17" s="28">
        <f t="shared" si="2"/>
        <v>1800</v>
      </c>
      <c r="Q17" s="29">
        <f t="shared" si="3"/>
        <v>0.51812358361424626</v>
      </c>
      <c r="R17" s="29">
        <f t="shared" si="7"/>
        <v>0.10467500000000522</v>
      </c>
      <c r="S17" s="29">
        <f t="shared" si="14"/>
        <v>0.10176736111111152</v>
      </c>
      <c r="T17" s="41">
        <f t="shared" si="8"/>
        <v>1.1304909560723561E-3</v>
      </c>
      <c r="U17" s="30"/>
      <c r="V17" s="31">
        <f t="shared" si="9"/>
        <v>7.15</v>
      </c>
      <c r="W17" s="32">
        <f t="shared" si="9"/>
        <v>14.099999999999998</v>
      </c>
      <c r="X17" s="32">
        <f t="shared" si="10"/>
        <v>2.6000000000000014</v>
      </c>
      <c r="Y17" s="32">
        <f t="shared" si="11"/>
        <v>0.5833333333333357</v>
      </c>
      <c r="Z17" s="32">
        <f t="shared" si="4"/>
        <v>11.466666666666669</v>
      </c>
      <c r="AA17" s="33">
        <f t="shared" si="12"/>
        <v>-4.4719328703702086</v>
      </c>
      <c r="AB17" s="34">
        <f t="shared" si="13"/>
        <v>366.96604938271776</v>
      </c>
      <c r="AC17" s="42">
        <f>IF(AA17&gt;0,AA17,0)</f>
        <v>0</v>
      </c>
      <c r="AD17" s="35">
        <f t="shared" si="5"/>
        <v>366.96604938271776</v>
      </c>
    </row>
    <row r="18" spans="1:30" x14ac:dyDescent="0.3">
      <c r="A18" s="46">
        <v>42353.6715625</v>
      </c>
      <c r="B18" s="47">
        <v>3900</v>
      </c>
      <c r="C18" s="47">
        <v>65</v>
      </c>
      <c r="D18" s="48">
        <v>19.649999999999999</v>
      </c>
      <c r="E18" s="49">
        <v>28.3</v>
      </c>
      <c r="F18" s="50">
        <v>11.15</v>
      </c>
      <c r="G18" s="51">
        <v>11.6</v>
      </c>
      <c r="H18" s="52">
        <v>11.75</v>
      </c>
      <c r="I18" s="53">
        <v>24.25</v>
      </c>
      <c r="J18" s="54">
        <v>24.3</v>
      </c>
      <c r="L18" s="27">
        <v>65</v>
      </c>
      <c r="M18" s="28">
        <f t="shared" si="0"/>
        <v>215.1652777777779</v>
      </c>
      <c r="N18" s="29">
        <f t="shared" si="6"/>
        <v>10.467499999999404</v>
      </c>
      <c r="O18" s="28">
        <f t="shared" si="1"/>
        <v>193.64875000000015</v>
      </c>
      <c r="P18" s="28">
        <f t="shared" si="2"/>
        <v>1950</v>
      </c>
      <c r="Q18" s="29">
        <f t="shared" si="3"/>
        <v>0.52113593003060843</v>
      </c>
      <c r="R18" s="29">
        <f t="shared" si="7"/>
        <v>6.9783333333329353E-2</v>
      </c>
      <c r="S18" s="29">
        <f t="shared" si="14"/>
        <v>9.9307051282051362E-2</v>
      </c>
      <c r="T18" s="41">
        <f t="shared" si="8"/>
        <v>1.1881824020552349E-3</v>
      </c>
      <c r="U18" s="30"/>
      <c r="V18" s="31">
        <f t="shared" si="9"/>
        <v>7.2499999999999982</v>
      </c>
      <c r="W18" s="32">
        <f t="shared" si="9"/>
        <v>14.25</v>
      </c>
      <c r="X18" s="32">
        <f t="shared" si="10"/>
        <v>2.5</v>
      </c>
      <c r="Y18" s="32">
        <f t="shared" si="11"/>
        <v>0.61666666666666714</v>
      </c>
      <c r="Z18" s="32">
        <f t="shared" si="4"/>
        <v>11.5</v>
      </c>
      <c r="AA18" s="33">
        <f t="shared" si="12"/>
        <v>-2.1379830917874121</v>
      </c>
      <c r="AB18" s="34">
        <f t="shared" si="13"/>
        <v>396.36728395061755</v>
      </c>
      <c r="AC18" s="42">
        <f t="shared" ref="AC18:AD29" si="15">IF(AA18&gt;0,AA18,0)</f>
        <v>0</v>
      </c>
      <c r="AD18" s="35">
        <f t="shared" si="5"/>
        <v>396.36728395061755</v>
      </c>
    </row>
    <row r="19" spans="1:30" x14ac:dyDescent="0.3">
      <c r="A19" s="46">
        <v>42353.675034722219</v>
      </c>
      <c r="B19" s="47">
        <v>4200</v>
      </c>
      <c r="C19" s="47">
        <v>70</v>
      </c>
      <c r="D19" s="48">
        <v>19.75</v>
      </c>
      <c r="E19" s="49">
        <v>28.55</v>
      </c>
      <c r="F19" s="50">
        <v>11.2</v>
      </c>
      <c r="G19" s="51">
        <v>11.65</v>
      </c>
      <c r="H19" s="52">
        <v>12.05</v>
      </c>
      <c r="I19" s="53">
        <v>24.5</v>
      </c>
      <c r="J19" s="54">
        <v>24.55</v>
      </c>
      <c r="L19" s="27">
        <v>70</v>
      </c>
      <c r="M19" s="28">
        <f t="shared" si="0"/>
        <v>261.68750000000057</v>
      </c>
      <c r="N19" s="29">
        <f t="shared" si="6"/>
        <v>41.87000000000041</v>
      </c>
      <c r="O19" s="28">
        <f t="shared" si="1"/>
        <v>235.51875000000058</v>
      </c>
      <c r="P19" s="28">
        <f t="shared" si="2"/>
        <v>2100</v>
      </c>
      <c r="Q19" s="29">
        <f t="shared" si="3"/>
        <v>0.53017296927969404</v>
      </c>
      <c r="R19" s="29">
        <f t="shared" si="7"/>
        <v>0.27913333333333606</v>
      </c>
      <c r="S19" s="29">
        <f t="shared" si="14"/>
        <v>0.112151785714286</v>
      </c>
      <c r="T19" s="41">
        <f t="shared" si="8"/>
        <v>1.4204545454545485E-3</v>
      </c>
      <c r="U19" s="30"/>
      <c r="V19" s="31">
        <f t="shared" si="9"/>
        <v>7.35</v>
      </c>
      <c r="W19" s="32">
        <f t="shared" si="9"/>
        <v>14.5</v>
      </c>
      <c r="X19" s="32">
        <f t="shared" si="10"/>
        <v>2.75</v>
      </c>
      <c r="Y19" s="32">
        <f t="shared" si="11"/>
        <v>0.75000000000000178</v>
      </c>
      <c r="Z19" s="32">
        <f t="shared" si="4"/>
        <v>11.633333333333335</v>
      </c>
      <c r="AA19" s="33">
        <f t="shared" si="12"/>
        <v>7.7236842105264358</v>
      </c>
      <c r="AB19" s="34">
        <f t="shared" si="13"/>
        <v>497.08333333333456</v>
      </c>
      <c r="AC19" s="42">
        <f t="shared" si="15"/>
        <v>7.7236842105264358</v>
      </c>
      <c r="AD19" s="35">
        <f t="shared" si="5"/>
        <v>497.08333333333456</v>
      </c>
    </row>
    <row r="20" spans="1:30" x14ac:dyDescent="0.3">
      <c r="A20" s="46">
        <v>42353.678506944438</v>
      </c>
      <c r="B20" s="47">
        <v>4500</v>
      </c>
      <c r="C20" s="47">
        <v>75</v>
      </c>
      <c r="D20" s="48">
        <v>20.100000000000001</v>
      </c>
      <c r="E20" s="49">
        <v>28.65</v>
      </c>
      <c r="F20" s="50">
        <v>11.25</v>
      </c>
      <c r="G20" s="51">
        <v>11.7</v>
      </c>
      <c r="H20" s="52">
        <v>12.1</v>
      </c>
      <c r="I20" s="53">
        <v>24.3</v>
      </c>
      <c r="J20" s="54">
        <v>24.3</v>
      </c>
      <c r="L20" s="27">
        <v>75</v>
      </c>
      <c r="M20" s="28">
        <f t="shared" si="0"/>
        <v>279.13333333333287</v>
      </c>
      <c r="N20" s="29">
        <f t="shared" si="6"/>
        <v>15.701249999999108</v>
      </c>
      <c r="O20" s="28">
        <f t="shared" si="1"/>
        <v>251.21999999999966</v>
      </c>
      <c r="P20" s="28">
        <f t="shared" si="2"/>
        <v>2250</v>
      </c>
      <c r="Q20" s="29">
        <f t="shared" si="3"/>
        <v>0.51511123719788432</v>
      </c>
      <c r="R20" s="29">
        <f t="shared" si="7"/>
        <v>0.10467499999999406</v>
      </c>
      <c r="S20" s="29">
        <f t="shared" si="14"/>
        <v>0.11165333333333319</v>
      </c>
      <c r="T20" s="41">
        <f t="shared" si="8"/>
        <v>1.5594541910331364E-3</v>
      </c>
      <c r="U20" s="30"/>
      <c r="V20" s="31">
        <f t="shared" si="9"/>
        <v>7.7000000000000011</v>
      </c>
      <c r="W20" s="32">
        <f t="shared" si="9"/>
        <v>14.599999999999998</v>
      </c>
      <c r="X20" s="32">
        <f t="shared" si="10"/>
        <v>2.5500000000000007</v>
      </c>
      <c r="Y20" s="32">
        <f t="shared" si="11"/>
        <v>0.79999999999999893</v>
      </c>
      <c r="Z20" s="32">
        <f t="shared" si="4"/>
        <v>11.683333333333332</v>
      </c>
      <c r="AA20" s="33">
        <f t="shared" si="12"/>
        <v>12.888888888888781</v>
      </c>
      <c r="AB20" s="34">
        <f t="shared" si="13"/>
        <v>545.62962962962865</v>
      </c>
      <c r="AC20" s="42">
        <f t="shared" si="15"/>
        <v>12.888888888888781</v>
      </c>
      <c r="AD20" s="35">
        <f t="shared" si="5"/>
        <v>545.62962962962865</v>
      </c>
    </row>
    <row r="21" spans="1:30" x14ac:dyDescent="0.3">
      <c r="A21" s="46">
        <v>42353.681979166657</v>
      </c>
      <c r="B21" s="47">
        <v>4800</v>
      </c>
      <c r="C21" s="47">
        <v>80</v>
      </c>
      <c r="D21" s="48">
        <v>20.2</v>
      </c>
      <c r="E21" s="49">
        <v>28.65</v>
      </c>
      <c r="F21" s="50">
        <v>11.25</v>
      </c>
      <c r="G21" s="51">
        <v>12</v>
      </c>
      <c r="H21" s="52">
        <v>12.15</v>
      </c>
      <c r="I21" s="53">
        <v>24.2</v>
      </c>
      <c r="J21" s="54">
        <v>24.25</v>
      </c>
      <c r="L21" s="27">
        <v>80</v>
      </c>
      <c r="M21" s="28">
        <f t="shared" si="0"/>
        <v>319.84027777777754</v>
      </c>
      <c r="N21" s="29">
        <f t="shared" si="6"/>
        <v>36.636250000000153</v>
      </c>
      <c r="O21" s="28">
        <f t="shared" si="1"/>
        <v>287.85624999999982</v>
      </c>
      <c r="P21" s="28">
        <f t="shared" si="2"/>
        <v>2400</v>
      </c>
      <c r="Q21" s="29">
        <f t="shared" si="3"/>
        <v>0.50908654436516065</v>
      </c>
      <c r="R21" s="29">
        <f t="shared" si="7"/>
        <v>0.24424166666666769</v>
      </c>
      <c r="S21" s="29">
        <f t="shared" si="14"/>
        <v>0.11994010416666659</v>
      </c>
      <c r="T21" s="41">
        <f t="shared" si="8"/>
        <v>1.8080210387902682E-3</v>
      </c>
      <c r="U21" s="30"/>
      <c r="V21" s="31">
        <f t="shared" si="9"/>
        <v>7.7999999999999989</v>
      </c>
      <c r="W21" s="32">
        <f t="shared" si="9"/>
        <v>14.599999999999998</v>
      </c>
      <c r="X21" s="32">
        <f t="shared" si="10"/>
        <v>2.4499999999999993</v>
      </c>
      <c r="Y21" s="32">
        <f t="shared" si="11"/>
        <v>0.91666666666666607</v>
      </c>
      <c r="Z21" s="32">
        <f t="shared" si="4"/>
        <v>11.799999999999999</v>
      </c>
      <c r="AA21" s="33">
        <f t="shared" si="12"/>
        <v>23.710069444444386</v>
      </c>
      <c r="AB21" s="34">
        <f t="shared" si="13"/>
        <v>639.64506172839458</v>
      </c>
      <c r="AC21" s="42">
        <f t="shared" si="15"/>
        <v>23.710069444444386</v>
      </c>
      <c r="AD21" s="35">
        <f t="shared" si="15"/>
        <v>639.64506172839458</v>
      </c>
    </row>
    <row r="22" spans="1:30" x14ac:dyDescent="0.3">
      <c r="A22" s="46">
        <v>42353.68545138889</v>
      </c>
      <c r="B22" s="47">
        <v>5100</v>
      </c>
      <c r="C22" s="47">
        <v>85</v>
      </c>
      <c r="D22" s="48">
        <v>20.3</v>
      </c>
      <c r="E22" s="49">
        <v>28.7</v>
      </c>
      <c r="F22" s="50">
        <v>11.3</v>
      </c>
      <c r="G22" s="51">
        <v>12.05</v>
      </c>
      <c r="H22" s="52">
        <v>12.25</v>
      </c>
      <c r="I22" s="53">
        <v>24.45</v>
      </c>
      <c r="J22" s="54">
        <v>24.5</v>
      </c>
      <c r="L22" s="27">
        <v>85</v>
      </c>
      <c r="M22" s="28">
        <f t="shared" si="0"/>
        <v>343.10138888888918</v>
      </c>
      <c r="N22" s="29">
        <f t="shared" si="6"/>
        <v>20.935000000000485</v>
      </c>
      <c r="O22" s="28">
        <f t="shared" si="1"/>
        <v>308.79125000000033</v>
      </c>
      <c r="P22" s="28">
        <f t="shared" si="2"/>
        <v>2550</v>
      </c>
      <c r="Q22" s="29">
        <f t="shared" si="3"/>
        <v>0.50607419794879871</v>
      </c>
      <c r="R22" s="29">
        <f t="shared" si="7"/>
        <v>0.13956666666666989</v>
      </c>
      <c r="S22" s="29">
        <f t="shared" si="14"/>
        <v>0.12109460784313739</v>
      </c>
      <c r="T22" s="41">
        <f t="shared" si="8"/>
        <v>1.9510582010582032E-3</v>
      </c>
      <c r="U22" s="30"/>
      <c r="V22" s="31">
        <f t="shared" ref="V22:W29" si="16">V21+(D22-D21)</f>
        <v>7.9</v>
      </c>
      <c r="W22" s="32">
        <f t="shared" si="16"/>
        <v>14.649999999999999</v>
      </c>
      <c r="X22" s="32">
        <f t="shared" si="10"/>
        <v>2.6999999999999993</v>
      </c>
      <c r="Y22" s="32">
        <f t="shared" si="11"/>
        <v>0.98333333333333428</v>
      </c>
      <c r="Z22" s="32">
        <f t="shared" si="4"/>
        <v>11.866666666666667</v>
      </c>
      <c r="AA22" s="33">
        <f t="shared" si="12"/>
        <v>28.458165997322702</v>
      </c>
      <c r="AB22" s="34">
        <f t="shared" si="13"/>
        <v>688.66975308642043</v>
      </c>
      <c r="AC22" s="42">
        <f t="shared" si="15"/>
        <v>28.458165997322702</v>
      </c>
      <c r="AD22" s="35">
        <f t="shared" si="15"/>
        <v>688.66975308642043</v>
      </c>
    </row>
    <row r="23" spans="1:30" x14ac:dyDescent="0.3">
      <c r="A23" s="46">
        <v>42353.688923611109</v>
      </c>
      <c r="B23" s="47">
        <v>5400</v>
      </c>
      <c r="C23" s="47">
        <v>90</v>
      </c>
      <c r="D23" s="48">
        <v>20.399999999999999</v>
      </c>
      <c r="E23" s="49">
        <v>28.6</v>
      </c>
      <c r="F23" s="50">
        <v>11.35</v>
      </c>
      <c r="G23" s="51">
        <v>12.1</v>
      </c>
      <c r="H23" s="52">
        <v>12.35</v>
      </c>
      <c r="I23" s="53">
        <v>24.35</v>
      </c>
      <c r="J23" s="54">
        <v>24.4</v>
      </c>
      <c r="L23" s="27">
        <v>90</v>
      </c>
      <c r="M23" s="28">
        <f t="shared" si="0"/>
        <v>366.36249999999961</v>
      </c>
      <c r="N23" s="29">
        <f t="shared" si="6"/>
        <v>20.93499999999937</v>
      </c>
      <c r="O23" s="28">
        <f t="shared" si="1"/>
        <v>329.72624999999971</v>
      </c>
      <c r="P23" s="28">
        <f t="shared" si="2"/>
        <v>2700</v>
      </c>
      <c r="Q23" s="29">
        <f t="shared" si="3"/>
        <v>0.49402481228335143</v>
      </c>
      <c r="R23" s="29">
        <f t="shared" si="7"/>
        <v>0.13956666666666248</v>
      </c>
      <c r="S23" s="29">
        <f t="shared" si="14"/>
        <v>0.12212083333333322</v>
      </c>
      <c r="T23" s="41">
        <f t="shared" si="8"/>
        <v>2.1341463414634118E-3</v>
      </c>
      <c r="U23" s="30"/>
      <c r="V23" s="31">
        <f t="shared" si="16"/>
        <v>7.9999999999999982</v>
      </c>
      <c r="W23" s="32">
        <f t="shared" si="16"/>
        <v>14.55</v>
      </c>
      <c r="X23" s="32">
        <f t="shared" si="10"/>
        <v>2.6000000000000014</v>
      </c>
      <c r="Y23" s="32">
        <f t="shared" si="11"/>
        <v>1.0499999999999989</v>
      </c>
      <c r="Z23" s="32">
        <f t="shared" si="4"/>
        <v>11.933333333333332</v>
      </c>
      <c r="AA23" s="33">
        <f t="shared" si="12"/>
        <v>35.787974683544178</v>
      </c>
      <c r="AB23" s="34">
        <f t="shared" si="13"/>
        <v>743.91666666666572</v>
      </c>
      <c r="AC23" s="42">
        <f t="shared" si="15"/>
        <v>35.787974683544178</v>
      </c>
      <c r="AD23" s="35">
        <f t="shared" si="15"/>
        <v>743.91666666666572</v>
      </c>
    </row>
    <row r="24" spans="1:30" ht="15.75" customHeight="1" x14ac:dyDescent="0.3">
      <c r="A24" s="46">
        <v>42353.692395833343</v>
      </c>
      <c r="B24" s="47">
        <v>5700</v>
      </c>
      <c r="C24" s="47">
        <v>95</v>
      </c>
      <c r="D24" s="48">
        <v>20.399999999999999</v>
      </c>
      <c r="E24" s="49">
        <v>29.1</v>
      </c>
      <c r="F24" s="50">
        <v>11.35</v>
      </c>
      <c r="G24" s="51">
        <v>12.15</v>
      </c>
      <c r="H24" s="52">
        <v>12.35</v>
      </c>
      <c r="I24" s="53">
        <v>24.65</v>
      </c>
      <c r="J24" s="54">
        <v>24.7</v>
      </c>
      <c r="L24" s="43">
        <v>95</v>
      </c>
      <c r="M24" s="28">
        <f t="shared" si="0"/>
        <v>372.17777777777815</v>
      </c>
      <c r="N24" s="29">
        <f t="shared" si="6"/>
        <v>5.2337500000008186</v>
      </c>
      <c r="O24" s="28">
        <f t="shared" si="1"/>
        <v>334.96000000000049</v>
      </c>
      <c r="P24" s="28">
        <f t="shared" si="2"/>
        <v>2850</v>
      </c>
      <c r="Q24" s="29">
        <f t="shared" si="3"/>
        <v>0.52414827644697037</v>
      </c>
      <c r="R24" s="29">
        <f t="shared" si="7"/>
        <v>3.4891666666672122E-2</v>
      </c>
      <c r="S24" s="29">
        <f t="shared" si="14"/>
        <v>0.11752982456140368</v>
      </c>
      <c r="T24" s="41">
        <f t="shared" si="8"/>
        <v>2.0434227330779074E-3</v>
      </c>
      <c r="U24" s="30"/>
      <c r="V24" s="31">
        <f t="shared" si="16"/>
        <v>7.9999999999999982</v>
      </c>
      <c r="W24" s="32">
        <f t="shared" si="16"/>
        <v>15.05</v>
      </c>
      <c r="X24" s="32">
        <f t="shared" si="10"/>
        <v>2.8999999999999986</v>
      </c>
      <c r="Y24" s="32">
        <f t="shared" si="11"/>
        <v>1.0666666666666682</v>
      </c>
      <c r="Z24" s="32">
        <f t="shared" si="4"/>
        <v>11.950000000000001</v>
      </c>
      <c r="AA24" s="33">
        <f t="shared" si="12"/>
        <v>34.630065359477214</v>
      </c>
      <c r="AB24" s="34">
        <f t="shared" si="13"/>
        <v>751.50617283950703</v>
      </c>
      <c r="AC24" s="42">
        <f t="shared" si="15"/>
        <v>34.630065359477214</v>
      </c>
      <c r="AD24" s="35">
        <f t="shared" si="15"/>
        <v>751.50617283950703</v>
      </c>
    </row>
    <row r="25" spans="1:30" x14ac:dyDescent="0.3">
      <c r="A25" s="46">
        <v>42353.695868055547</v>
      </c>
      <c r="B25" s="47">
        <v>6000</v>
      </c>
      <c r="C25" s="47">
        <v>100</v>
      </c>
      <c r="D25" s="48">
        <v>20.5</v>
      </c>
      <c r="E25" s="49">
        <v>29.15</v>
      </c>
      <c r="F25" s="50">
        <v>11.4</v>
      </c>
      <c r="G25" s="51">
        <v>12.2</v>
      </c>
      <c r="H25" s="52">
        <v>12.45</v>
      </c>
      <c r="I25" s="53">
        <v>24.65</v>
      </c>
      <c r="J25" s="54">
        <v>24.75</v>
      </c>
      <c r="L25" s="43">
        <v>100</v>
      </c>
      <c r="M25" s="28">
        <f t="shared" si="0"/>
        <v>395.43888888888858</v>
      </c>
      <c r="N25" s="29">
        <f t="shared" si="6"/>
        <v>20.93499999999937</v>
      </c>
      <c r="O25" s="28">
        <f t="shared" si="1"/>
        <v>355.89499999999987</v>
      </c>
      <c r="P25" s="28">
        <f t="shared" si="2"/>
        <v>3000</v>
      </c>
      <c r="Q25" s="29">
        <f t="shared" si="3"/>
        <v>0.52113593003060821</v>
      </c>
      <c r="R25" s="29">
        <f t="shared" si="7"/>
        <v>0.13956666666666248</v>
      </c>
      <c r="S25" s="29">
        <f t="shared" si="14"/>
        <v>0.11863166666666662</v>
      </c>
      <c r="T25" s="41">
        <f t="shared" si="8"/>
        <v>2.1836865767501596E-3</v>
      </c>
      <c r="U25" s="36"/>
      <c r="V25" s="31">
        <f t="shared" si="16"/>
        <v>8.1</v>
      </c>
      <c r="W25" s="32">
        <f t="shared" si="16"/>
        <v>15.099999999999998</v>
      </c>
      <c r="X25" s="32">
        <f t="shared" si="10"/>
        <v>2.8999999999999986</v>
      </c>
      <c r="Y25" s="32">
        <f t="shared" si="11"/>
        <v>1.1333333333333329</v>
      </c>
      <c r="Z25" s="32">
        <f t="shared" si="4"/>
        <v>12.016666666666666</v>
      </c>
      <c r="AA25" s="33">
        <f t="shared" si="12"/>
        <v>41.069611780455098</v>
      </c>
      <c r="AB25" s="34">
        <f t="shared" si="13"/>
        <v>804.97530864197461</v>
      </c>
      <c r="AC25" s="42">
        <f t="shared" si="15"/>
        <v>41.069611780455098</v>
      </c>
      <c r="AD25" s="35">
        <f t="shared" si="15"/>
        <v>804.97530864197461</v>
      </c>
    </row>
    <row r="26" spans="1:30" x14ac:dyDescent="0.3">
      <c r="A26" s="46">
        <v>42353.699340277781</v>
      </c>
      <c r="B26" s="47">
        <v>6300</v>
      </c>
      <c r="C26" s="47">
        <v>105</v>
      </c>
      <c r="D26" s="48">
        <v>20.65</v>
      </c>
      <c r="E26" s="49">
        <v>28.25</v>
      </c>
      <c r="F26" s="50">
        <v>11.45</v>
      </c>
      <c r="G26" s="51">
        <v>12.25</v>
      </c>
      <c r="H26" s="52">
        <v>12.55</v>
      </c>
      <c r="I26" s="53">
        <v>25.1</v>
      </c>
      <c r="J26" s="54">
        <v>25.15</v>
      </c>
      <c r="L26" s="43">
        <v>105</v>
      </c>
      <c r="M26" s="28">
        <f t="shared" si="0"/>
        <v>418.70000000000022</v>
      </c>
      <c r="N26" s="29">
        <f t="shared" si="6"/>
        <v>20.935000000000485</v>
      </c>
      <c r="O26" s="28">
        <f t="shared" si="1"/>
        <v>376.83000000000033</v>
      </c>
      <c r="P26" s="28">
        <f t="shared" si="2"/>
        <v>3150</v>
      </c>
      <c r="Q26" s="29">
        <f t="shared" si="3"/>
        <v>0.45787665528700855</v>
      </c>
      <c r="R26" s="29">
        <f t="shared" si="7"/>
        <v>0.13956666666666989</v>
      </c>
      <c r="S26" s="29">
        <f t="shared" si="14"/>
        <v>0.11962857142857153</v>
      </c>
      <c r="T26" s="41">
        <f t="shared" si="8"/>
        <v>2.6315789473684223E-3</v>
      </c>
      <c r="U26" s="36"/>
      <c r="V26" s="31">
        <f t="shared" si="16"/>
        <v>8.2499999999999982</v>
      </c>
      <c r="W26" s="32">
        <f t="shared" si="16"/>
        <v>14.2</v>
      </c>
      <c r="X26" s="32">
        <f t="shared" si="10"/>
        <v>3.3500000000000014</v>
      </c>
      <c r="Y26" s="32">
        <f t="shared" si="11"/>
        <v>1.2000000000000011</v>
      </c>
      <c r="Z26" s="32">
        <f t="shared" si="4"/>
        <v>12.083333333333334</v>
      </c>
      <c r="AA26" s="33">
        <f t="shared" si="12"/>
        <v>43.528089887640469</v>
      </c>
      <c r="AB26" s="34">
        <f t="shared" si="13"/>
        <v>851.33333333333371</v>
      </c>
      <c r="AC26" s="42">
        <f t="shared" si="15"/>
        <v>43.528089887640469</v>
      </c>
      <c r="AD26" s="35">
        <f t="shared" si="15"/>
        <v>851.33333333333371</v>
      </c>
    </row>
    <row r="27" spans="1:30" x14ac:dyDescent="0.3">
      <c r="A27" s="46">
        <v>42353.7028125</v>
      </c>
      <c r="B27" s="47">
        <v>6600</v>
      </c>
      <c r="C27" s="47">
        <v>110</v>
      </c>
      <c r="D27" s="48">
        <v>20.6</v>
      </c>
      <c r="E27" s="49">
        <v>27.35</v>
      </c>
      <c r="F27" s="50">
        <v>11.45</v>
      </c>
      <c r="G27" s="51">
        <v>12.3</v>
      </c>
      <c r="H27" s="52">
        <v>12.55</v>
      </c>
      <c r="I27" s="53">
        <v>23.05</v>
      </c>
      <c r="J27" s="54">
        <v>23.1</v>
      </c>
      <c r="L27" s="43">
        <v>110</v>
      </c>
      <c r="M27" s="28">
        <f t="shared" si="0"/>
        <v>424.51527777777784</v>
      </c>
      <c r="N27" s="29">
        <f t="shared" si="6"/>
        <v>5.2337499999997021</v>
      </c>
      <c r="O27" s="28">
        <f t="shared" si="1"/>
        <v>382.06375000000008</v>
      </c>
      <c r="P27" s="28">
        <f t="shared" si="2"/>
        <v>3300</v>
      </c>
      <c r="Q27" s="29">
        <f t="shared" si="3"/>
        <v>0.40666676620885617</v>
      </c>
      <c r="R27" s="29">
        <f t="shared" si="7"/>
        <v>3.4891666666664677E-2</v>
      </c>
      <c r="S27" s="29">
        <f t="shared" si="14"/>
        <v>0.11577689393939397</v>
      </c>
      <c r="T27" s="41">
        <f t="shared" si="8"/>
        <v>3.0041152263374487E-3</v>
      </c>
      <c r="V27" s="31">
        <f t="shared" si="16"/>
        <v>8.2000000000000011</v>
      </c>
      <c r="W27" s="32">
        <f t="shared" si="16"/>
        <v>13.3</v>
      </c>
      <c r="X27" s="32">
        <f t="shared" si="10"/>
        <v>1.3000000000000007</v>
      </c>
      <c r="Y27" s="32">
        <f t="shared" si="11"/>
        <v>1.2166666666666668</v>
      </c>
      <c r="Z27" s="32">
        <f t="shared" si="4"/>
        <v>12.1</v>
      </c>
      <c r="AA27" s="33">
        <f t="shared" si="12"/>
        <v>81.434807256235871</v>
      </c>
      <c r="AB27" s="34">
        <f t="shared" si="13"/>
        <v>899.81172839506189</v>
      </c>
      <c r="AC27" s="42">
        <f t="shared" si="15"/>
        <v>81.434807256235871</v>
      </c>
      <c r="AD27" s="35">
        <f t="shared" si="15"/>
        <v>899.81172839506189</v>
      </c>
    </row>
    <row r="28" spans="1:30" x14ac:dyDescent="0.3">
      <c r="A28" s="46">
        <v>42353.706284722219</v>
      </c>
      <c r="B28" s="47">
        <v>6900</v>
      </c>
      <c r="C28" s="47">
        <v>115</v>
      </c>
      <c r="D28" s="48">
        <v>20.55</v>
      </c>
      <c r="E28" s="49">
        <v>26.7</v>
      </c>
      <c r="F28" s="50">
        <v>11.5</v>
      </c>
      <c r="G28" s="51">
        <v>12.35</v>
      </c>
      <c r="H28" s="52">
        <v>12.6</v>
      </c>
      <c r="I28" s="53">
        <v>22.05</v>
      </c>
      <c r="J28" s="54">
        <v>21.75</v>
      </c>
      <c r="L28" s="43">
        <v>115</v>
      </c>
      <c r="M28" s="28">
        <f t="shared" si="0"/>
        <v>441.96111111111134</v>
      </c>
      <c r="N28" s="29">
        <f t="shared" si="6"/>
        <v>15.701250000000224</v>
      </c>
      <c r="O28" s="28">
        <f t="shared" si="1"/>
        <v>397.76500000000027</v>
      </c>
      <c r="P28" s="28">
        <f t="shared" si="2"/>
        <v>3450</v>
      </c>
      <c r="Q28" s="29">
        <f t="shared" si="3"/>
        <v>0.37051860921251334</v>
      </c>
      <c r="R28" s="29">
        <f t="shared" si="7"/>
        <v>0.10467500000000149</v>
      </c>
      <c r="S28" s="29">
        <f t="shared" si="14"/>
        <v>0.1152942028985508</v>
      </c>
      <c r="T28" s="41">
        <f t="shared" si="8"/>
        <v>3.4327009936766062E-3</v>
      </c>
      <c r="V28" s="31">
        <f t="shared" si="16"/>
        <v>8.15</v>
      </c>
      <c r="W28" s="32">
        <f t="shared" si="16"/>
        <v>12.649999999999999</v>
      </c>
      <c r="X28" s="32">
        <f t="shared" si="10"/>
        <v>0.30000000000000071</v>
      </c>
      <c r="Y28" s="32">
        <f t="shared" si="11"/>
        <v>1.2666666666666675</v>
      </c>
      <c r="Z28" s="32">
        <f t="shared" si="4"/>
        <v>12.15</v>
      </c>
      <c r="AA28" s="33">
        <f t="shared" si="12"/>
        <v>144.64074074074088</v>
      </c>
      <c r="AB28" s="34">
        <f t="shared" si="13"/>
        <v>955.46913580246962</v>
      </c>
      <c r="AC28" s="42">
        <f t="shared" si="15"/>
        <v>144.64074074074088</v>
      </c>
      <c r="AD28" s="35">
        <f t="shared" si="15"/>
        <v>955.46913580246962</v>
      </c>
    </row>
    <row r="29" spans="1:30" ht="19.5" thickBot="1" x14ac:dyDescent="0.35">
      <c r="A29" s="46">
        <v>42353.709756944438</v>
      </c>
      <c r="B29" s="47">
        <v>7200</v>
      </c>
      <c r="C29" s="47">
        <v>120</v>
      </c>
      <c r="D29" s="48">
        <v>20.55</v>
      </c>
      <c r="E29" s="49">
        <v>26.35</v>
      </c>
      <c r="F29" s="50">
        <v>11.55</v>
      </c>
      <c r="G29" s="51">
        <v>12.35</v>
      </c>
      <c r="H29" s="52">
        <v>12.6</v>
      </c>
      <c r="I29" s="53">
        <v>22.05</v>
      </c>
      <c r="J29" s="54">
        <v>22</v>
      </c>
      <c r="L29" s="43">
        <v>120</v>
      </c>
      <c r="M29" s="28">
        <f t="shared" si="0"/>
        <v>447.77638888888879</v>
      </c>
      <c r="N29" s="29">
        <f t="shared" si="6"/>
        <v>5.2337499999997021</v>
      </c>
      <c r="O29" s="28">
        <f t="shared" si="1"/>
        <v>402.99874999999997</v>
      </c>
      <c r="P29" s="28">
        <f t="shared" si="2"/>
        <v>3600</v>
      </c>
      <c r="Q29" s="29">
        <f t="shared" si="3"/>
        <v>0.34943218429798018</v>
      </c>
      <c r="R29" s="29">
        <f t="shared" si="7"/>
        <v>3.4891666666664677E-2</v>
      </c>
      <c r="S29" s="29">
        <f t="shared" si="14"/>
        <v>0.11194409722222222</v>
      </c>
      <c r="T29" s="41">
        <f t="shared" si="8"/>
        <v>3.6877394636015311E-3</v>
      </c>
      <c r="V29" s="31">
        <f t="shared" si="16"/>
        <v>8.15</v>
      </c>
      <c r="W29" s="32">
        <f t="shared" si="16"/>
        <v>12.3</v>
      </c>
      <c r="X29" s="32">
        <f t="shared" si="10"/>
        <v>0.30000000000000071</v>
      </c>
      <c r="Y29" s="32">
        <f t="shared" si="11"/>
        <v>1.2833333333333332</v>
      </c>
      <c r="Z29" s="32">
        <f t="shared" si="4"/>
        <v>12.166666666666666</v>
      </c>
      <c r="AA29" s="33">
        <f t="shared" si="12"/>
        <v>148.51759259259254</v>
      </c>
      <c r="AB29" s="34">
        <f t="shared" si="13"/>
        <v>968.39197530864169</v>
      </c>
      <c r="AC29" s="42">
        <f t="shared" si="15"/>
        <v>148.51759259259254</v>
      </c>
      <c r="AD29" s="35">
        <f t="shared" si="15"/>
        <v>968.39197530864169</v>
      </c>
    </row>
    <row r="30" spans="1:30" ht="19.5" thickTop="1" x14ac:dyDescent="0.3">
      <c r="L30" s="110" t="s">
        <v>23</v>
      </c>
      <c r="M30" s="107">
        <f>AVERAGE(M6:M29)</f>
        <v>228.49195601851861</v>
      </c>
      <c r="N30" s="65">
        <f>AVERAGE(N6:N29)</f>
        <v>16.791614583333331</v>
      </c>
      <c r="O30" s="65">
        <f t="shared" ref="O30:S30" si="17">AVERAGE(O6:O29)</f>
        <v>205.64276041666679</v>
      </c>
      <c r="P30" s="65">
        <f t="shared" si="17"/>
        <v>1875</v>
      </c>
      <c r="Q30" s="65">
        <f>AVERAGE(Q6:Q29)</f>
        <v>0.44796101499981722</v>
      </c>
      <c r="R30" s="65">
        <f t="shared" si="17"/>
        <v>0.11194409722222221</v>
      </c>
      <c r="S30" s="65">
        <f t="shared" si="17"/>
        <v>0.10054591906611775</v>
      </c>
      <c r="T30" s="66">
        <f>AVERAGE(T6:T29)</f>
        <v>1.4389044262535934E-3</v>
      </c>
      <c r="U30" s="101" t="s">
        <v>23</v>
      </c>
      <c r="V30" s="104">
        <f>AVERAGE(V6:V29)</f>
        <v>6.3395833333333336</v>
      </c>
      <c r="W30" s="65">
        <f>AVERAGE(W6:W29)</f>
        <v>12.124999999999998</v>
      </c>
      <c r="X30" s="65">
        <f>AVERAGE(X6:X29)</f>
        <v>2.0458333333333329</v>
      </c>
      <c r="Y30" s="65">
        <f t="shared" ref="Y30:Z30" si="18">AVERAGE(Y6:Y29)</f>
        <v>0.65486111111111145</v>
      </c>
      <c r="Z30" s="65">
        <f t="shared" si="18"/>
        <v>11.538194444444445</v>
      </c>
      <c r="AA30" s="65">
        <f>AVERAGE(AA6:AA29)</f>
        <v>15.907876510053038</v>
      </c>
      <c r="AB30" s="65">
        <f t="shared" ref="AB30:AD30" si="19">AVERAGE(AB6:AB29)</f>
        <v>417.87101337448576</v>
      </c>
      <c r="AC30" s="65">
        <f t="shared" si="19"/>
        <v>25.099570451744523</v>
      </c>
      <c r="AD30" s="66">
        <f t="shared" si="19"/>
        <v>432.28999485596728</v>
      </c>
    </row>
    <row r="31" spans="1:30" x14ac:dyDescent="0.3">
      <c r="L31" s="111" t="s">
        <v>24</v>
      </c>
      <c r="M31" s="108">
        <f>MIN(M6:M29)</f>
        <v>17.445833333332956</v>
      </c>
      <c r="N31" s="29">
        <f>MIN(N6:N29)</f>
        <v>0</v>
      </c>
      <c r="O31" s="29">
        <f>MIN(O6:O29)</f>
        <v>15.701249999999666</v>
      </c>
      <c r="P31" s="29">
        <f>MIN(P6:P29)</f>
        <v>150</v>
      </c>
      <c r="Q31" s="29">
        <f>MIN(Q6:Q29)</f>
        <v>9.6395085323580709E-2</v>
      </c>
      <c r="R31" s="29">
        <f t="shared" ref="R31:T31" si="20">MIN(R6:R29)</f>
        <v>0</v>
      </c>
      <c r="S31" s="29">
        <f t="shared" si="20"/>
        <v>5.2337499999998885E-2</v>
      </c>
      <c r="T31" s="68">
        <f t="shared" si="20"/>
        <v>3.3875338753387762E-4</v>
      </c>
      <c r="U31" s="102" t="s">
        <v>24</v>
      </c>
      <c r="V31" s="105">
        <f t="shared" ref="V31:AA31" si="21">MIN(V6:V29)</f>
        <v>1</v>
      </c>
      <c r="W31" s="29">
        <f t="shared" si="21"/>
        <v>0.94999999999999929</v>
      </c>
      <c r="X31" s="29">
        <f t="shared" si="21"/>
        <v>0.30000000000000071</v>
      </c>
      <c r="Y31" s="29">
        <f t="shared" si="21"/>
        <v>4.9999999999998934E-2</v>
      </c>
      <c r="Z31" s="29">
        <f t="shared" si="21"/>
        <v>10.933333333333332</v>
      </c>
      <c r="AA31" s="29">
        <f t="shared" si="21"/>
        <v>-25.445355191256766</v>
      </c>
      <c r="AB31" s="29">
        <f t="shared" ref="AB31:AC31" si="22">MIN(AB6:AB29)</f>
        <v>-120.34259259259345</v>
      </c>
      <c r="AC31" s="29">
        <f t="shared" si="22"/>
        <v>0</v>
      </c>
      <c r="AD31" s="68">
        <f>MIN(AD6:AD29)</f>
        <v>0</v>
      </c>
    </row>
    <row r="32" spans="1:30" ht="19.5" thickBot="1" x14ac:dyDescent="0.35">
      <c r="L32" s="112" t="s">
        <v>25</v>
      </c>
      <c r="M32" s="109">
        <f t="shared" ref="M32:T32" si="23">MAX(M6:M29)</f>
        <v>447.77638888888879</v>
      </c>
      <c r="N32" s="70">
        <f t="shared" si="23"/>
        <v>41.87000000000041</v>
      </c>
      <c r="O32" s="70">
        <f t="shared" si="23"/>
        <v>402.99874999999997</v>
      </c>
      <c r="P32" s="70">
        <f t="shared" si="23"/>
        <v>3600</v>
      </c>
      <c r="Q32" s="70">
        <f t="shared" si="23"/>
        <v>0.56029643344331304</v>
      </c>
      <c r="R32" s="70">
        <f t="shared" si="23"/>
        <v>0.27913333333333606</v>
      </c>
      <c r="S32" s="70">
        <f t="shared" si="23"/>
        <v>0.12212083333333322</v>
      </c>
      <c r="T32" s="71">
        <f t="shared" si="23"/>
        <v>3.6877394636015311E-3</v>
      </c>
      <c r="U32" s="103" t="s">
        <v>25</v>
      </c>
      <c r="V32" s="106">
        <f t="shared" ref="V32:AC32" si="24">MAX(V6:V29)</f>
        <v>8.2499999999999982</v>
      </c>
      <c r="W32" s="70">
        <f t="shared" si="24"/>
        <v>15.099999999999998</v>
      </c>
      <c r="X32" s="70">
        <f t="shared" si="24"/>
        <v>3.3500000000000014</v>
      </c>
      <c r="Y32" s="70">
        <f t="shared" si="24"/>
        <v>1.2833333333333332</v>
      </c>
      <c r="Z32" s="70">
        <f t="shared" si="24"/>
        <v>12.166666666666666</v>
      </c>
      <c r="AA32" s="70">
        <f t="shared" si="24"/>
        <v>148.51759259259254</v>
      </c>
      <c r="AB32" s="70">
        <f t="shared" si="24"/>
        <v>968.39197530864169</v>
      </c>
      <c r="AC32" s="70">
        <f t="shared" si="24"/>
        <v>148.51759259259254</v>
      </c>
      <c r="AD32" s="71">
        <f>MAX(AD6:AD29)</f>
        <v>968.39197530864169</v>
      </c>
    </row>
    <row r="33" ht="19.5" thickTop="1" x14ac:dyDescent="0.3"/>
  </sheetData>
  <mergeCells count="6">
    <mergeCell ref="V3:Z3"/>
    <mergeCell ref="A1:J1"/>
    <mergeCell ref="A2:J2"/>
    <mergeCell ref="A3:A4"/>
    <mergeCell ref="B3:C3"/>
    <mergeCell ref="D3:J3"/>
  </mergeCells>
  <printOptions horizontalCentered="1"/>
  <pageMargins left="0.75" right="0.75" top="1" bottom="1" header="0.5" footer="0.5"/>
  <pageSetup paperSize="9" fitToHeight="0" orientation="portrait" r:id="rId1"/>
  <headerFooter>
    <oddHeader>&amp;C&amp;"Times New Roman,Bold"&amp;14&amp;K000000d10l10x20v0,15V15лI600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3"/>
  <sheetViews>
    <sheetView zoomScale="85" zoomScaleNormal="85" workbookViewId="0">
      <selection activeCell="M30" sqref="M30:S30"/>
    </sheetView>
  </sheetViews>
  <sheetFormatPr defaultColWidth="11.42578125" defaultRowHeight="18.75" x14ac:dyDescent="0.3"/>
  <cols>
    <col min="1" max="1" width="27.140625" style="45" customWidth="1"/>
    <col min="2" max="2" width="8.5703125" style="45" customWidth="1"/>
    <col min="3" max="3" width="9" style="45" customWidth="1"/>
    <col min="4" max="4" width="8.28515625" style="45" customWidth="1"/>
    <col min="5" max="5" width="7.5703125" style="45" customWidth="1"/>
    <col min="6" max="6" width="7.42578125" style="45" customWidth="1"/>
    <col min="7" max="10" width="7.28515625" style="45" customWidth="1"/>
    <col min="11" max="11" width="23.28515625" style="45" customWidth="1"/>
    <col min="12" max="12" width="9.5703125" style="45" customWidth="1"/>
    <col min="13" max="13" width="13.140625" style="45" customWidth="1"/>
    <col min="14" max="14" width="12.5703125" style="45" customWidth="1"/>
    <col min="15" max="15" width="11.42578125" style="45"/>
    <col min="16" max="16" width="16.140625" style="45" customWidth="1"/>
    <col min="17" max="17" width="10.5703125" style="45" customWidth="1"/>
    <col min="18" max="18" width="9.85546875" style="45" customWidth="1"/>
    <col min="19" max="19" width="11.140625" style="45" customWidth="1"/>
    <col min="20" max="20" width="11" style="45" customWidth="1"/>
    <col min="21" max="21" width="10.5703125" style="45" customWidth="1"/>
    <col min="22" max="22" width="9.42578125" style="45" customWidth="1"/>
    <col min="23" max="24" width="11.42578125" style="45"/>
    <col min="25" max="25" width="10.28515625" style="45" customWidth="1"/>
    <col min="26" max="26" width="14.7109375" style="45" customWidth="1"/>
    <col min="27" max="27" width="12.7109375" style="45" customWidth="1"/>
    <col min="28" max="28" width="10.42578125" style="45" customWidth="1"/>
    <col min="29" max="16384" width="11.42578125" style="45"/>
  </cols>
  <sheetData>
    <row r="1" spans="1:30" ht="23.25" customHeight="1" thickBot="1" x14ac:dyDescent="0.35">
      <c r="A1" s="115" t="s">
        <v>60</v>
      </c>
      <c r="B1" s="116"/>
      <c r="C1" s="116"/>
      <c r="D1" s="116"/>
      <c r="E1" s="116"/>
      <c r="F1" s="116"/>
      <c r="G1" s="116"/>
      <c r="H1" s="116"/>
      <c r="I1" s="116"/>
      <c r="J1" s="117"/>
      <c r="L1" s="1" t="s">
        <v>30</v>
      </c>
      <c r="M1" s="2">
        <f>T30</f>
        <v>7.2741688836532872E-4</v>
      </c>
      <c r="O1" s="3" t="s">
        <v>0</v>
      </c>
      <c r="P1" s="4">
        <v>0.2</v>
      </c>
      <c r="Z1" s="3" t="s">
        <v>1</v>
      </c>
      <c r="AA1" s="4">
        <v>8</v>
      </c>
    </row>
    <row r="2" spans="1:30" ht="31.5" customHeight="1" thickBot="1" x14ac:dyDescent="0.4">
      <c r="A2" s="118" t="s">
        <v>61</v>
      </c>
      <c r="B2" s="116"/>
      <c r="C2" s="116"/>
      <c r="D2" s="116"/>
      <c r="E2" s="116"/>
      <c r="F2" s="116"/>
      <c r="G2" s="116"/>
      <c r="H2" s="116"/>
      <c r="I2" s="116"/>
      <c r="J2" s="117"/>
      <c r="L2" s="5" t="s">
        <v>2</v>
      </c>
      <c r="M2" s="6">
        <v>500</v>
      </c>
      <c r="O2" s="7" t="s">
        <v>3</v>
      </c>
      <c r="P2" s="8">
        <v>15</v>
      </c>
      <c r="Z2" s="7" t="s">
        <v>4</v>
      </c>
      <c r="AA2" s="9">
        <v>0.45</v>
      </c>
    </row>
    <row r="3" spans="1:30" ht="23.25" customHeight="1" thickBot="1" x14ac:dyDescent="0.35">
      <c r="A3" s="115" t="s">
        <v>5</v>
      </c>
      <c r="B3" s="120" t="s">
        <v>6</v>
      </c>
      <c r="C3" s="121"/>
      <c r="D3" s="122" t="s">
        <v>7</v>
      </c>
      <c r="E3" s="123"/>
      <c r="F3" s="123"/>
      <c r="G3" s="123"/>
      <c r="H3" s="123"/>
      <c r="I3" s="123"/>
      <c r="J3" s="121"/>
      <c r="V3" s="124" t="s">
        <v>8</v>
      </c>
      <c r="W3" s="125"/>
      <c r="X3" s="125"/>
      <c r="Y3" s="125"/>
      <c r="Z3" s="125"/>
    </row>
    <row r="4" spans="1:30" ht="128.25" customHeight="1" thickBot="1" x14ac:dyDescent="0.35">
      <c r="A4" s="119"/>
      <c r="B4" s="10" t="s">
        <v>9</v>
      </c>
      <c r="C4" s="10" t="s">
        <v>10</v>
      </c>
      <c r="D4" s="55" t="s">
        <v>35</v>
      </c>
      <c r="E4" s="56" t="s">
        <v>36</v>
      </c>
      <c r="F4" s="57" t="s">
        <v>37</v>
      </c>
      <c r="G4" s="58" t="s">
        <v>38</v>
      </c>
      <c r="H4" s="59" t="s">
        <v>39</v>
      </c>
      <c r="I4" s="60" t="s">
        <v>40</v>
      </c>
      <c r="J4" s="61" t="s">
        <v>41</v>
      </c>
      <c r="L4" s="11" t="s">
        <v>11</v>
      </c>
      <c r="M4" s="12" t="s">
        <v>12</v>
      </c>
      <c r="N4" s="12" t="s">
        <v>28</v>
      </c>
      <c r="O4" s="12" t="s">
        <v>29</v>
      </c>
      <c r="P4" s="12" t="s">
        <v>13</v>
      </c>
      <c r="Q4" s="12" t="s">
        <v>14</v>
      </c>
      <c r="R4" s="12" t="s">
        <v>31</v>
      </c>
      <c r="S4" s="13" t="s">
        <v>15</v>
      </c>
      <c r="T4" s="14" t="s">
        <v>32</v>
      </c>
      <c r="U4" s="15"/>
      <c r="V4" s="37" t="s">
        <v>26</v>
      </c>
      <c r="W4" s="38" t="s">
        <v>16</v>
      </c>
      <c r="X4" s="38" t="s">
        <v>17</v>
      </c>
      <c r="Y4" s="38" t="s">
        <v>18</v>
      </c>
      <c r="Z4" s="38" t="s">
        <v>27</v>
      </c>
      <c r="AA4" s="38" t="s">
        <v>19</v>
      </c>
      <c r="AB4" s="38" t="s">
        <v>20</v>
      </c>
      <c r="AC4" s="38" t="s">
        <v>21</v>
      </c>
      <c r="AD4" s="39" t="s">
        <v>22</v>
      </c>
    </row>
    <row r="5" spans="1:30" x14ac:dyDescent="0.3">
      <c r="A5" s="46">
        <v>42353.501423611109</v>
      </c>
      <c r="B5" s="47">
        <v>0</v>
      </c>
      <c r="C5" s="47">
        <v>0</v>
      </c>
      <c r="D5" s="48">
        <v>12</v>
      </c>
      <c r="E5" s="49">
        <v>13.75</v>
      </c>
      <c r="F5" s="50">
        <v>11.5</v>
      </c>
      <c r="G5" s="51">
        <v>11.6</v>
      </c>
      <c r="H5" s="52">
        <v>11.5</v>
      </c>
      <c r="I5" s="53">
        <v>18.7</v>
      </c>
      <c r="J5" s="54">
        <v>18.75</v>
      </c>
      <c r="L5" s="16">
        <v>0</v>
      </c>
      <c r="M5" s="17">
        <f t="shared" ref="M5:M29" si="0">4187*T5*(E5-D5)/$P$1</f>
        <v>0</v>
      </c>
      <c r="N5" s="18">
        <f>4.187*$P$2*(Z5-Z5)/$P$1</f>
        <v>0</v>
      </c>
      <c r="O5" s="17">
        <f t="shared" ref="O5:O29" si="1">4.187*$P$2*(Z5-$Z$5)/$P$1</f>
        <v>0</v>
      </c>
      <c r="P5" s="17">
        <f t="shared" ref="P5:P29" si="2">$M$2*B5/1000</f>
        <v>0</v>
      </c>
      <c r="Q5" s="18">
        <f t="shared" ref="Q5:Q29" si="3">4187*$M$1*(E5-D5)/($P$1*$M$2)</f>
        <v>5.3299653952748549E-2</v>
      </c>
      <c r="R5" s="19">
        <v>0</v>
      </c>
      <c r="S5" s="19">
        <v>0</v>
      </c>
      <c r="T5" s="20">
        <f>O5/(300*4.187*$P$2*(E5-D5))</f>
        <v>0</v>
      </c>
      <c r="U5" s="21"/>
      <c r="V5" s="22">
        <f>D5-D5</f>
        <v>0</v>
      </c>
      <c r="W5" s="23">
        <f>E5-E5</f>
        <v>0</v>
      </c>
      <c r="X5" s="23">
        <f>I5-I5</f>
        <v>0</v>
      </c>
      <c r="Y5" s="23">
        <f>Z5-Z5</f>
        <v>0</v>
      </c>
      <c r="Z5" s="23">
        <f t="shared" ref="Z5:Z29" si="4">(F5+G5+H5)/3</f>
        <v>11.533333333333333</v>
      </c>
      <c r="AA5" s="24">
        <f>($M$2*$AA$2-M5)/(D5-I5)</f>
        <v>-33.582089552238813</v>
      </c>
      <c r="AB5" s="25">
        <f>($AA$1*(D5-I5)+M5)/$AA$2</f>
        <v>-119.1111111111111</v>
      </c>
      <c r="AC5" s="40">
        <f t="shared" ref="AC5:AD20" si="5">IF(AA5&gt;0,AA5,0)</f>
        <v>0</v>
      </c>
      <c r="AD5" s="26">
        <f t="shared" si="5"/>
        <v>0</v>
      </c>
    </row>
    <row r="6" spans="1:30" x14ac:dyDescent="0.3">
      <c r="A6" s="46">
        <v>42353.504895833343</v>
      </c>
      <c r="B6" s="47">
        <v>300</v>
      </c>
      <c r="C6" s="47">
        <v>5</v>
      </c>
      <c r="D6" s="48">
        <v>12.5</v>
      </c>
      <c r="E6" s="49">
        <v>14.45</v>
      </c>
      <c r="F6" s="50">
        <v>11.55</v>
      </c>
      <c r="G6" s="51">
        <v>11.6</v>
      </c>
      <c r="H6" s="52">
        <v>11.55</v>
      </c>
      <c r="I6" s="53">
        <v>19.25</v>
      </c>
      <c r="J6" s="54">
        <v>19.25</v>
      </c>
      <c r="L6" s="27">
        <v>5</v>
      </c>
      <c r="M6" s="28">
        <f t="shared" si="0"/>
        <v>11.630555555556132</v>
      </c>
      <c r="N6" s="29">
        <f t="shared" ref="N6:N29" si="6">4.187*$P$2*(Z6-Z5)/$P$1</f>
        <v>10.467500000000522</v>
      </c>
      <c r="O6" s="28">
        <f t="shared" si="1"/>
        <v>10.467500000000522</v>
      </c>
      <c r="P6" s="28">
        <f t="shared" si="2"/>
        <v>150</v>
      </c>
      <c r="Q6" s="29">
        <f t="shared" si="3"/>
        <v>5.9391042975919787E-2</v>
      </c>
      <c r="R6" s="29">
        <f t="shared" ref="R6:R29" si="7">1000*N6/((B6-B5)*$M$2)</f>
        <v>6.9783333333336819E-2</v>
      </c>
      <c r="S6" s="29">
        <f>O6/P6</f>
        <v>6.9783333333336806E-2</v>
      </c>
      <c r="T6" s="41">
        <f t="shared" ref="T6:T29" si="8">O6/(300*4.187*$P$2*(E6-D6))</f>
        <v>2.8490028490029914E-4</v>
      </c>
      <c r="U6" s="30"/>
      <c r="V6" s="31">
        <f t="shared" ref="V6:W21" si="9">V5+(D6-D5)</f>
        <v>0.5</v>
      </c>
      <c r="W6" s="32">
        <f t="shared" si="9"/>
        <v>0.69999999999999929</v>
      </c>
      <c r="X6" s="32">
        <f t="shared" ref="X6:X29" si="10">X5+(I6-I5)</f>
        <v>0.55000000000000071</v>
      </c>
      <c r="Y6" s="32">
        <f t="shared" ref="Y6:Y29" si="11">Y5+(Z6-Z5)</f>
        <v>3.3333333333334991E-2</v>
      </c>
      <c r="Z6" s="32">
        <f t="shared" si="4"/>
        <v>11.566666666666668</v>
      </c>
      <c r="AA6" s="33">
        <f t="shared" ref="AA6:AA29" si="12">($M$2*$AA$2-M6)/(D6-I6)</f>
        <v>-31.610288065843537</v>
      </c>
      <c r="AB6" s="34">
        <f t="shared" ref="AB6:AB29" si="13">($AA$1*(D6-I6)+M6)/$AA$2</f>
        <v>-94.154320987653051</v>
      </c>
      <c r="AC6" s="42">
        <f t="shared" si="5"/>
        <v>0</v>
      </c>
      <c r="AD6" s="35">
        <f t="shared" si="5"/>
        <v>0</v>
      </c>
    </row>
    <row r="7" spans="1:30" x14ac:dyDescent="0.3">
      <c r="A7" s="46">
        <v>42353.508368055547</v>
      </c>
      <c r="B7" s="47">
        <v>600</v>
      </c>
      <c r="C7" s="47">
        <v>10</v>
      </c>
      <c r="D7" s="48">
        <v>13.1</v>
      </c>
      <c r="E7" s="49">
        <v>15.45</v>
      </c>
      <c r="F7" s="50">
        <v>11.55</v>
      </c>
      <c r="G7" s="51">
        <v>11.65</v>
      </c>
      <c r="H7" s="52">
        <v>11.55</v>
      </c>
      <c r="I7" s="53">
        <v>20</v>
      </c>
      <c r="J7" s="54">
        <v>20.05</v>
      </c>
      <c r="L7" s="27">
        <v>10</v>
      </c>
      <c r="M7" s="28">
        <f t="shared" si="0"/>
        <v>17.445833333333578</v>
      </c>
      <c r="N7" s="29">
        <f t="shared" si="6"/>
        <v>5.2337499999997021</v>
      </c>
      <c r="O7" s="28">
        <f t="shared" si="1"/>
        <v>15.701250000000224</v>
      </c>
      <c r="P7" s="28">
        <f t="shared" si="2"/>
        <v>300</v>
      </c>
      <c r="Q7" s="29">
        <f t="shared" si="3"/>
        <v>7.1573821022262327E-2</v>
      </c>
      <c r="R7" s="29">
        <f t="shared" si="7"/>
        <v>3.4891666666664677E-2</v>
      </c>
      <c r="S7" s="29">
        <f t="shared" ref="S7:S29" si="14">O7/P7</f>
        <v>5.2337500000000745E-2</v>
      </c>
      <c r="T7" s="41">
        <f t="shared" si="8"/>
        <v>3.5460992907801925E-4</v>
      </c>
      <c r="U7" s="30"/>
      <c r="V7" s="31">
        <f t="shared" si="9"/>
        <v>1.0999999999999996</v>
      </c>
      <c r="W7" s="32">
        <f t="shared" si="9"/>
        <v>1.6999999999999993</v>
      </c>
      <c r="X7" s="32">
        <f t="shared" si="10"/>
        <v>1.3000000000000007</v>
      </c>
      <c r="Y7" s="32">
        <f t="shared" si="11"/>
        <v>5.0000000000000711E-2</v>
      </c>
      <c r="Z7" s="32">
        <f t="shared" si="4"/>
        <v>11.583333333333334</v>
      </c>
      <c r="AA7" s="33">
        <f t="shared" si="12"/>
        <v>-30.080314009661798</v>
      </c>
      <c r="AB7" s="34">
        <f t="shared" si="13"/>
        <v>-83.898148148147598</v>
      </c>
      <c r="AC7" s="42">
        <f t="shared" si="5"/>
        <v>0</v>
      </c>
      <c r="AD7" s="35">
        <f>IF(AB7&gt;0,AB7,0)</f>
        <v>0</v>
      </c>
    </row>
    <row r="8" spans="1:30" x14ac:dyDescent="0.3">
      <c r="A8" s="46">
        <v>42353.511840277781</v>
      </c>
      <c r="B8" s="47">
        <v>900</v>
      </c>
      <c r="C8" s="47">
        <v>15</v>
      </c>
      <c r="D8" s="48">
        <v>13.6</v>
      </c>
      <c r="E8" s="49">
        <v>17.7</v>
      </c>
      <c r="F8" s="50">
        <v>11.55</v>
      </c>
      <c r="G8" s="51">
        <v>11.65</v>
      </c>
      <c r="H8" s="52">
        <v>11.6</v>
      </c>
      <c r="I8" s="53">
        <v>20.45</v>
      </c>
      <c r="J8" s="54">
        <v>20.5</v>
      </c>
      <c r="L8" s="27">
        <v>15</v>
      </c>
      <c r="M8" s="28">
        <f t="shared" si="0"/>
        <v>23.261111111111642</v>
      </c>
      <c r="N8" s="29">
        <f t="shared" si="6"/>
        <v>5.2337500000002608</v>
      </c>
      <c r="O8" s="28">
        <f t="shared" si="1"/>
        <v>20.935000000000485</v>
      </c>
      <c r="P8" s="28">
        <f t="shared" si="2"/>
        <v>450</v>
      </c>
      <c r="Q8" s="29">
        <f t="shared" si="3"/>
        <v>0.12487347497501088</v>
      </c>
      <c r="R8" s="29">
        <f t="shared" si="7"/>
        <v>3.489166666666841E-2</v>
      </c>
      <c r="S8" s="29">
        <f t="shared" si="14"/>
        <v>4.6522222222223304E-2</v>
      </c>
      <c r="T8" s="41">
        <f t="shared" si="8"/>
        <v>2.710027100271065E-4</v>
      </c>
      <c r="U8" s="30"/>
      <c r="V8" s="31">
        <f t="shared" si="9"/>
        <v>1.5999999999999996</v>
      </c>
      <c r="W8" s="32">
        <f t="shared" si="9"/>
        <v>3.9499999999999993</v>
      </c>
      <c r="X8" s="32">
        <f t="shared" si="10"/>
        <v>1.75</v>
      </c>
      <c r="Y8" s="32">
        <f t="shared" si="11"/>
        <v>6.6666666666668206E-2</v>
      </c>
      <c r="Z8" s="32">
        <f t="shared" si="4"/>
        <v>11.600000000000001</v>
      </c>
      <c r="AA8" s="33">
        <f t="shared" si="12"/>
        <v>-29.450932684509251</v>
      </c>
      <c r="AB8" s="34">
        <f t="shared" si="13"/>
        <v>-70.086419753085238</v>
      </c>
      <c r="AC8" s="42">
        <f t="shared" si="5"/>
        <v>0</v>
      </c>
      <c r="AD8" s="35">
        <f t="shared" si="5"/>
        <v>0</v>
      </c>
    </row>
    <row r="9" spans="1:30" x14ac:dyDescent="0.3">
      <c r="A9" s="46">
        <v>42353.5153125</v>
      </c>
      <c r="B9" s="47">
        <v>1200</v>
      </c>
      <c r="C9" s="47">
        <v>20</v>
      </c>
      <c r="D9" s="48">
        <v>14.25</v>
      </c>
      <c r="E9" s="49">
        <v>20.5</v>
      </c>
      <c r="F9" s="50">
        <v>11.55</v>
      </c>
      <c r="G9" s="51">
        <v>11.65</v>
      </c>
      <c r="H9" s="52">
        <v>11.65</v>
      </c>
      <c r="I9" s="53">
        <v>20.55</v>
      </c>
      <c r="J9" s="54">
        <v>20.6</v>
      </c>
      <c r="L9" s="27">
        <v>20</v>
      </c>
      <c r="M9" s="28">
        <f t="shared" si="0"/>
        <v>29.076388888889088</v>
      </c>
      <c r="N9" s="29">
        <f t="shared" si="6"/>
        <v>5.2337499999997021</v>
      </c>
      <c r="O9" s="28">
        <f t="shared" si="1"/>
        <v>26.168750000000188</v>
      </c>
      <c r="P9" s="28">
        <f t="shared" si="2"/>
        <v>600</v>
      </c>
      <c r="Q9" s="29">
        <f t="shared" si="3"/>
        <v>0.19035590697410196</v>
      </c>
      <c r="R9" s="29">
        <f t="shared" si="7"/>
        <v>3.4891666666664677E-2</v>
      </c>
      <c r="S9" s="29">
        <f t="shared" si="14"/>
        <v>4.3614583333333644E-2</v>
      </c>
      <c r="T9" s="41">
        <f t="shared" si="8"/>
        <v>2.2222222222222375E-4</v>
      </c>
      <c r="U9" s="30"/>
      <c r="V9" s="31">
        <f t="shared" si="9"/>
        <v>2.25</v>
      </c>
      <c r="W9" s="32">
        <f t="shared" si="9"/>
        <v>6.75</v>
      </c>
      <c r="X9" s="32">
        <f t="shared" si="10"/>
        <v>1.8500000000000014</v>
      </c>
      <c r="Y9" s="32">
        <f t="shared" si="11"/>
        <v>8.3333333333333925E-2</v>
      </c>
      <c r="Z9" s="32">
        <f t="shared" si="4"/>
        <v>11.616666666666667</v>
      </c>
      <c r="AA9" s="33">
        <f t="shared" si="12"/>
        <v>-31.098985890652521</v>
      </c>
      <c r="AB9" s="34">
        <f t="shared" si="13"/>
        <v>-47.385802469135371</v>
      </c>
      <c r="AC9" s="42">
        <f t="shared" si="5"/>
        <v>0</v>
      </c>
      <c r="AD9" s="35">
        <f t="shared" si="5"/>
        <v>0</v>
      </c>
    </row>
    <row r="10" spans="1:30" x14ac:dyDescent="0.3">
      <c r="A10" s="46">
        <v>42353.518784722219</v>
      </c>
      <c r="B10" s="47">
        <v>1500</v>
      </c>
      <c r="C10" s="47">
        <v>25</v>
      </c>
      <c r="D10" s="48">
        <v>14.65</v>
      </c>
      <c r="E10" s="49">
        <v>23.1</v>
      </c>
      <c r="F10" s="50">
        <v>11.6</v>
      </c>
      <c r="G10" s="51">
        <v>11.7</v>
      </c>
      <c r="H10" s="52">
        <v>11.65</v>
      </c>
      <c r="I10" s="53">
        <v>20.7</v>
      </c>
      <c r="J10" s="54">
        <v>20.75</v>
      </c>
      <c r="L10" s="27">
        <v>25</v>
      </c>
      <c r="M10" s="28">
        <f t="shared" si="0"/>
        <v>40.706944444443991</v>
      </c>
      <c r="N10" s="29">
        <f t="shared" si="6"/>
        <v>10.467499999999404</v>
      </c>
      <c r="O10" s="28">
        <f t="shared" si="1"/>
        <v>36.636249999999592</v>
      </c>
      <c r="P10" s="28">
        <f t="shared" si="2"/>
        <v>750</v>
      </c>
      <c r="Q10" s="29">
        <f t="shared" si="3"/>
        <v>0.25736118622898585</v>
      </c>
      <c r="R10" s="29">
        <f t="shared" si="7"/>
        <v>6.9783333333329353E-2</v>
      </c>
      <c r="S10" s="29">
        <f t="shared" si="14"/>
        <v>4.8848333333332786E-2</v>
      </c>
      <c r="T10" s="41">
        <f t="shared" si="8"/>
        <v>2.3011176857330441E-4</v>
      </c>
      <c r="U10" s="30"/>
      <c r="V10" s="31">
        <f t="shared" si="9"/>
        <v>2.6500000000000004</v>
      </c>
      <c r="W10" s="32">
        <f t="shared" si="9"/>
        <v>9.3500000000000014</v>
      </c>
      <c r="X10" s="32">
        <f t="shared" si="10"/>
        <v>2</v>
      </c>
      <c r="Y10" s="32">
        <f t="shared" si="11"/>
        <v>0.11666666666666536</v>
      </c>
      <c r="Z10" s="32">
        <f t="shared" si="4"/>
        <v>11.649999999999999</v>
      </c>
      <c r="AA10" s="33">
        <f t="shared" si="12"/>
        <v>-30.46166207529852</v>
      </c>
      <c r="AB10" s="34">
        <f t="shared" si="13"/>
        <v>-17.095679012346668</v>
      </c>
      <c r="AC10" s="42">
        <f t="shared" si="5"/>
        <v>0</v>
      </c>
      <c r="AD10" s="35">
        <f t="shared" si="5"/>
        <v>0</v>
      </c>
    </row>
    <row r="11" spans="1:30" x14ac:dyDescent="0.3">
      <c r="A11" s="46">
        <v>42353.522256944438</v>
      </c>
      <c r="B11" s="47">
        <v>1800</v>
      </c>
      <c r="C11" s="47">
        <v>30</v>
      </c>
      <c r="D11" s="48">
        <v>15.2</v>
      </c>
      <c r="E11" s="49">
        <v>25.05</v>
      </c>
      <c r="F11" s="50">
        <v>11.6</v>
      </c>
      <c r="G11" s="51">
        <v>11.7</v>
      </c>
      <c r="H11" s="52">
        <v>11.7</v>
      </c>
      <c r="I11" s="53">
        <v>21.2</v>
      </c>
      <c r="J11" s="54">
        <v>21.3</v>
      </c>
      <c r="L11" s="27">
        <v>30</v>
      </c>
      <c r="M11" s="28">
        <f t="shared" si="0"/>
        <v>46.522222222222048</v>
      </c>
      <c r="N11" s="29">
        <f t="shared" si="6"/>
        <v>5.2337500000002608</v>
      </c>
      <c r="O11" s="28">
        <f t="shared" si="1"/>
        <v>41.869999999999848</v>
      </c>
      <c r="P11" s="28">
        <f t="shared" si="2"/>
        <v>900</v>
      </c>
      <c r="Q11" s="29">
        <f t="shared" si="3"/>
        <v>0.30000090939118473</v>
      </c>
      <c r="R11" s="29">
        <f t="shared" si="7"/>
        <v>3.489166666666841E-2</v>
      </c>
      <c r="S11" s="29">
        <f t="shared" si="14"/>
        <v>4.6522222222222055E-2</v>
      </c>
      <c r="T11" s="41">
        <f t="shared" si="8"/>
        <v>2.2560631697687448E-4</v>
      </c>
      <c r="U11" s="30"/>
      <c r="V11" s="31">
        <f t="shared" si="9"/>
        <v>3.1999999999999993</v>
      </c>
      <c r="W11" s="32">
        <f t="shared" si="9"/>
        <v>11.3</v>
      </c>
      <c r="X11" s="32">
        <f t="shared" si="10"/>
        <v>2.5</v>
      </c>
      <c r="Y11" s="32">
        <f t="shared" si="11"/>
        <v>0.13333333333333286</v>
      </c>
      <c r="Z11" s="32">
        <f t="shared" si="4"/>
        <v>11.666666666666666</v>
      </c>
      <c r="AA11" s="33">
        <f t="shared" si="12"/>
        <v>-29.746296296296325</v>
      </c>
      <c r="AB11" s="34">
        <f t="shared" si="13"/>
        <v>-3.2839506172843373</v>
      </c>
      <c r="AC11" s="42">
        <f t="shared" si="5"/>
        <v>0</v>
      </c>
      <c r="AD11" s="35">
        <f t="shared" si="5"/>
        <v>0</v>
      </c>
    </row>
    <row r="12" spans="1:30" x14ac:dyDescent="0.3">
      <c r="A12" s="46">
        <v>42353.525729166657</v>
      </c>
      <c r="B12" s="47">
        <v>2100</v>
      </c>
      <c r="C12" s="47">
        <v>35</v>
      </c>
      <c r="D12" s="48">
        <v>15.55</v>
      </c>
      <c r="E12" s="49">
        <v>26.25</v>
      </c>
      <c r="F12" s="50">
        <v>11.6</v>
      </c>
      <c r="G12" s="51">
        <v>12</v>
      </c>
      <c r="H12" s="52">
        <v>11.75</v>
      </c>
      <c r="I12" s="53">
        <v>21.35</v>
      </c>
      <c r="J12" s="54">
        <v>21.4</v>
      </c>
      <c r="L12" s="27">
        <v>35</v>
      </c>
      <c r="M12" s="28">
        <f t="shared" si="0"/>
        <v>87.229166666666657</v>
      </c>
      <c r="N12" s="29">
        <f t="shared" si="6"/>
        <v>36.636250000000153</v>
      </c>
      <c r="O12" s="28">
        <f t="shared" si="1"/>
        <v>78.506250000000009</v>
      </c>
      <c r="P12" s="28">
        <f t="shared" si="2"/>
        <v>1050</v>
      </c>
      <c r="Q12" s="29">
        <f t="shared" si="3"/>
        <v>0.32588931273966254</v>
      </c>
      <c r="R12" s="29">
        <f t="shared" si="7"/>
        <v>0.24424166666666769</v>
      </c>
      <c r="S12" s="29">
        <f t="shared" si="14"/>
        <v>7.476785714285715E-2</v>
      </c>
      <c r="T12" s="41">
        <f t="shared" si="8"/>
        <v>3.8940809968847351E-4</v>
      </c>
      <c r="U12" s="30"/>
      <c r="V12" s="31">
        <f t="shared" si="9"/>
        <v>3.5500000000000007</v>
      </c>
      <c r="W12" s="32">
        <f t="shared" si="9"/>
        <v>12.5</v>
      </c>
      <c r="X12" s="32">
        <f t="shared" si="10"/>
        <v>2.6500000000000021</v>
      </c>
      <c r="Y12" s="32">
        <f t="shared" si="11"/>
        <v>0.25</v>
      </c>
      <c r="Z12" s="32">
        <f t="shared" si="4"/>
        <v>11.783333333333333</v>
      </c>
      <c r="AA12" s="33">
        <f t="shared" si="12"/>
        <v>-23.753591954022987</v>
      </c>
      <c r="AB12" s="34">
        <f t="shared" si="13"/>
        <v>90.731481481481453</v>
      </c>
      <c r="AC12" s="42">
        <f t="shared" si="5"/>
        <v>0</v>
      </c>
      <c r="AD12" s="35">
        <f t="shared" si="5"/>
        <v>90.731481481481453</v>
      </c>
    </row>
    <row r="13" spans="1:30" x14ac:dyDescent="0.3">
      <c r="A13" s="46">
        <v>42353.52920138889</v>
      </c>
      <c r="B13" s="47">
        <v>2400</v>
      </c>
      <c r="C13" s="47">
        <v>40</v>
      </c>
      <c r="D13" s="48">
        <v>16.05</v>
      </c>
      <c r="E13" s="49">
        <v>27.55</v>
      </c>
      <c r="F13" s="50">
        <v>11.65</v>
      </c>
      <c r="G13" s="51">
        <v>12</v>
      </c>
      <c r="H13" s="52">
        <v>12</v>
      </c>
      <c r="I13" s="53">
        <v>21.55</v>
      </c>
      <c r="J13" s="54">
        <v>21.65</v>
      </c>
      <c r="L13" s="27">
        <v>40</v>
      </c>
      <c r="M13" s="28">
        <f t="shared" si="0"/>
        <v>122.12083333333321</v>
      </c>
      <c r="N13" s="29">
        <f t="shared" si="6"/>
        <v>31.402499999999893</v>
      </c>
      <c r="O13" s="28">
        <f t="shared" si="1"/>
        <v>109.9087499999999</v>
      </c>
      <c r="P13" s="28">
        <f t="shared" si="2"/>
        <v>1200</v>
      </c>
      <c r="Q13" s="29">
        <f t="shared" si="3"/>
        <v>0.35025486883234763</v>
      </c>
      <c r="R13" s="29">
        <f t="shared" si="7"/>
        <v>0.20934999999999929</v>
      </c>
      <c r="S13" s="29">
        <f t="shared" si="14"/>
        <v>9.1590624999999912E-2</v>
      </c>
      <c r="T13" s="41">
        <f t="shared" si="8"/>
        <v>5.0724637681159369E-4</v>
      </c>
      <c r="U13" s="30"/>
      <c r="V13" s="31">
        <f t="shared" si="9"/>
        <v>4.0500000000000007</v>
      </c>
      <c r="W13" s="32">
        <f t="shared" si="9"/>
        <v>13.8</v>
      </c>
      <c r="X13" s="32">
        <f t="shared" si="10"/>
        <v>2.8500000000000014</v>
      </c>
      <c r="Y13" s="32">
        <f t="shared" si="11"/>
        <v>0.34999999999999964</v>
      </c>
      <c r="Z13" s="32">
        <f t="shared" si="4"/>
        <v>11.883333333333333</v>
      </c>
      <c r="AA13" s="33">
        <f t="shared" si="12"/>
        <v>-18.705303030303053</v>
      </c>
      <c r="AB13" s="34">
        <f t="shared" si="13"/>
        <v>173.60185185185156</v>
      </c>
      <c r="AC13" s="42">
        <f t="shared" si="5"/>
        <v>0</v>
      </c>
      <c r="AD13" s="35">
        <f t="shared" si="5"/>
        <v>173.60185185185156</v>
      </c>
    </row>
    <row r="14" spans="1:30" x14ac:dyDescent="0.3">
      <c r="A14" s="46">
        <v>42353.532673611109</v>
      </c>
      <c r="B14" s="47">
        <v>2700</v>
      </c>
      <c r="C14" s="47">
        <v>45</v>
      </c>
      <c r="D14" s="48">
        <v>16.350000000000001</v>
      </c>
      <c r="E14" s="49">
        <v>29.45</v>
      </c>
      <c r="F14" s="50">
        <v>11.65</v>
      </c>
      <c r="G14" s="51">
        <v>12</v>
      </c>
      <c r="H14" s="52">
        <v>12.05</v>
      </c>
      <c r="I14" s="53">
        <v>21.65</v>
      </c>
      <c r="J14" s="54">
        <v>21.65</v>
      </c>
      <c r="L14" s="27">
        <v>45</v>
      </c>
      <c r="M14" s="28">
        <f t="shared" si="0"/>
        <v>127.93611111111126</v>
      </c>
      <c r="N14" s="29">
        <f t="shared" si="6"/>
        <v>5.2337500000002608</v>
      </c>
      <c r="O14" s="28">
        <f t="shared" si="1"/>
        <v>115.14250000000015</v>
      </c>
      <c r="P14" s="28">
        <f t="shared" si="2"/>
        <v>1350</v>
      </c>
      <c r="Q14" s="29">
        <f t="shared" si="3"/>
        <v>0.39898598101771759</v>
      </c>
      <c r="R14" s="29">
        <f t="shared" si="7"/>
        <v>3.489166666666841E-2</v>
      </c>
      <c r="S14" s="29">
        <f t="shared" si="14"/>
        <v>8.5290740740740861E-2</v>
      </c>
      <c r="T14" s="41">
        <f t="shared" si="8"/>
        <v>4.6649703138252821E-4</v>
      </c>
      <c r="U14" s="30"/>
      <c r="V14" s="31">
        <f t="shared" si="9"/>
        <v>4.3500000000000014</v>
      </c>
      <c r="W14" s="32">
        <f t="shared" si="9"/>
        <v>15.7</v>
      </c>
      <c r="X14" s="32">
        <f t="shared" si="10"/>
        <v>2.9499999999999993</v>
      </c>
      <c r="Y14" s="32">
        <f t="shared" si="11"/>
        <v>0.36666666666666714</v>
      </c>
      <c r="Z14" s="32">
        <f t="shared" si="4"/>
        <v>11.9</v>
      </c>
      <c r="AA14" s="33">
        <f t="shared" si="12"/>
        <v>-18.31394129979034</v>
      </c>
      <c r="AB14" s="34">
        <f t="shared" si="13"/>
        <v>190.08024691358062</v>
      </c>
      <c r="AC14" s="42">
        <f t="shared" si="5"/>
        <v>0</v>
      </c>
      <c r="AD14" s="35">
        <f t="shared" si="5"/>
        <v>190.08024691358062</v>
      </c>
    </row>
    <row r="15" spans="1:30" x14ac:dyDescent="0.3">
      <c r="A15" s="46">
        <v>42353.536145833343</v>
      </c>
      <c r="B15" s="47">
        <v>3000</v>
      </c>
      <c r="C15" s="47">
        <v>50</v>
      </c>
      <c r="D15" s="48">
        <v>16.600000000000001</v>
      </c>
      <c r="E15" s="49">
        <v>30.45</v>
      </c>
      <c r="F15" s="50">
        <v>11.65</v>
      </c>
      <c r="G15" s="51">
        <v>12.1</v>
      </c>
      <c r="H15" s="52">
        <v>12.1</v>
      </c>
      <c r="I15" s="53">
        <v>21.55</v>
      </c>
      <c r="J15" s="54">
        <v>21.6</v>
      </c>
      <c r="L15" s="27">
        <v>50</v>
      </c>
      <c r="M15" s="28">
        <f t="shared" si="0"/>
        <v>145.3819444444448</v>
      </c>
      <c r="N15" s="29">
        <f t="shared" si="6"/>
        <v>15.701250000000224</v>
      </c>
      <c r="O15" s="28">
        <f t="shared" si="1"/>
        <v>130.84375000000037</v>
      </c>
      <c r="P15" s="28">
        <f t="shared" si="2"/>
        <v>1500</v>
      </c>
      <c r="Q15" s="29">
        <f t="shared" si="3"/>
        <v>0.42182868985460986</v>
      </c>
      <c r="R15" s="29">
        <f t="shared" si="7"/>
        <v>0.10467500000000149</v>
      </c>
      <c r="S15" s="29">
        <f t="shared" si="14"/>
        <v>8.7229166666666913E-2</v>
      </c>
      <c r="T15" s="41">
        <f t="shared" si="8"/>
        <v>5.0140393100682045E-4</v>
      </c>
      <c r="U15" s="30"/>
      <c r="V15" s="31">
        <f t="shared" si="9"/>
        <v>4.6000000000000014</v>
      </c>
      <c r="W15" s="32">
        <f t="shared" si="9"/>
        <v>16.7</v>
      </c>
      <c r="X15" s="32">
        <f t="shared" si="10"/>
        <v>2.8500000000000014</v>
      </c>
      <c r="Y15" s="32">
        <f t="shared" si="11"/>
        <v>0.41666666666666785</v>
      </c>
      <c r="Z15" s="32">
        <f t="shared" si="4"/>
        <v>11.950000000000001</v>
      </c>
      <c r="AA15" s="33">
        <f t="shared" si="12"/>
        <v>-16.084455667788934</v>
      </c>
      <c r="AB15" s="34">
        <f t="shared" si="13"/>
        <v>235.07098765432178</v>
      </c>
      <c r="AC15" s="42">
        <f t="shared" si="5"/>
        <v>0</v>
      </c>
      <c r="AD15" s="35">
        <f t="shared" si="5"/>
        <v>235.07098765432178</v>
      </c>
    </row>
    <row r="16" spans="1:30" x14ac:dyDescent="0.3">
      <c r="A16" s="46">
        <v>42353.539618055547</v>
      </c>
      <c r="B16" s="47">
        <v>3300</v>
      </c>
      <c r="C16" s="47">
        <v>55</v>
      </c>
      <c r="D16" s="48">
        <v>17.05</v>
      </c>
      <c r="E16" s="49">
        <v>31.2</v>
      </c>
      <c r="F16" s="50">
        <v>11.7</v>
      </c>
      <c r="G16" s="51">
        <v>12.15</v>
      </c>
      <c r="H16" s="52">
        <v>12.15</v>
      </c>
      <c r="I16" s="53">
        <v>22.15</v>
      </c>
      <c r="J16" s="54">
        <v>22.2</v>
      </c>
      <c r="L16" s="27">
        <v>55</v>
      </c>
      <c r="M16" s="28">
        <f t="shared" si="0"/>
        <v>162.82777777777775</v>
      </c>
      <c r="N16" s="29">
        <f t="shared" si="6"/>
        <v>15.701249999999666</v>
      </c>
      <c r="O16" s="28">
        <f t="shared" si="1"/>
        <v>146.54500000000004</v>
      </c>
      <c r="P16" s="28">
        <f t="shared" si="2"/>
        <v>1650</v>
      </c>
      <c r="Q16" s="29">
        <f t="shared" si="3"/>
        <v>0.43096577338936676</v>
      </c>
      <c r="R16" s="29">
        <f t="shared" si="7"/>
        <v>0.10467499999999777</v>
      </c>
      <c r="S16" s="29">
        <f t="shared" si="14"/>
        <v>8.8815151515151541E-2</v>
      </c>
      <c r="T16" s="41">
        <f t="shared" si="8"/>
        <v>5.4966627404789959E-4</v>
      </c>
      <c r="U16" s="30"/>
      <c r="V16" s="31">
        <f t="shared" si="9"/>
        <v>5.0500000000000007</v>
      </c>
      <c r="W16" s="32">
        <f t="shared" si="9"/>
        <v>17.45</v>
      </c>
      <c r="X16" s="32">
        <f t="shared" si="10"/>
        <v>3.4499999999999993</v>
      </c>
      <c r="Y16" s="32">
        <f t="shared" si="11"/>
        <v>0.46666666666666679</v>
      </c>
      <c r="Z16" s="32">
        <f t="shared" si="4"/>
        <v>12</v>
      </c>
      <c r="AA16" s="33">
        <f t="shared" si="12"/>
        <v>-12.190631808278876</v>
      </c>
      <c r="AB16" s="34">
        <f t="shared" si="13"/>
        <v>271.17283950617281</v>
      </c>
      <c r="AC16" s="42">
        <f t="shared" si="5"/>
        <v>0</v>
      </c>
      <c r="AD16" s="35">
        <f t="shared" si="5"/>
        <v>271.17283950617281</v>
      </c>
    </row>
    <row r="17" spans="1:30" x14ac:dyDescent="0.3">
      <c r="A17" s="46">
        <v>42353.543090277781</v>
      </c>
      <c r="B17" s="47">
        <v>3600</v>
      </c>
      <c r="C17" s="47">
        <v>60</v>
      </c>
      <c r="D17" s="48">
        <v>17.25</v>
      </c>
      <c r="E17" s="49">
        <v>31.7</v>
      </c>
      <c r="F17" s="50">
        <v>11.7</v>
      </c>
      <c r="G17" s="51">
        <v>12.2</v>
      </c>
      <c r="H17" s="52">
        <v>12.25</v>
      </c>
      <c r="I17" s="53">
        <v>22.45</v>
      </c>
      <c r="J17" s="54">
        <v>22.45</v>
      </c>
      <c r="L17" s="27">
        <v>60</v>
      </c>
      <c r="M17" s="28">
        <f t="shared" si="0"/>
        <v>180.27361111111071</v>
      </c>
      <c r="N17" s="29">
        <f t="shared" si="6"/>
        <v>15.701249999999666</v>
      </c>
      <c r="O17" s="28">
        <f t="shared" si="1"/>
        <v>162.24624999999969</v>
      </c>
      <c r="P17" s="28">
        <f t="shared" si="2"/>
        <v>1800</v>
      </c>
      <c r="Q17" s="29">
        <f t="shared" si="3"/>
        <v>0.44010285692412365</v>
      </c>
      <c r="R17" s="29">
        <f t="shared" si="7"/>
        <v>0.10467499999999777</v>
      </c>
      <c r="S17" s="29">
        <f t="shared" si="14"/>
        <v>9.013680555555538E-2</v>
      </c>
      <c r="T17" s="41">
        <f t="shared" si="8"/>
        <v>5.9592464436754972E-4</v>
      </c>
      <c r="U17" s="30"/>
      <c r="V17" s="31">
        <f t="shared" si="9"/>
        <v>5.25</v>
      </c>
      <c r="W17" s="32">
        <f t="shared" si="9"/>
        <v>17.95</v>
      </c>
      <c r="X17" s="32">
        <f t="shared" si="10"/>
        <v>3.75</v>
      </c>
      <c r="Y17" s="32">
        <f t="shared" si="11"/>
        <v>0.51666666666666572</v>
      </c>
      <c r="Z17" s="32">
        <f t="shared" si="4"/>
        <v>12.049999999999999</v>
      </c>
      <c r="AA17" s="33">
        <f t="shared" si="12"/>
        <v>-8.6012286324787102</v>
      </c>
      <c r="AB17" s="34">
        <f t="shared" si="13"/>
        <v>308.16358024691272</v>
      </c>
      <c r="AC17" s="42">
        <f>IF(AA17&gt;0,AA17,0)</f>
        <v>0</v>
      </c>
      <c r="AD17" s="35">
        <f t="shared" si="5"/>
        <v>308.16358024691272</v>
      </c>
    </row>
    <row r="18" spans="1:30" x14ac:dyDescent="0.3">
      <c r="A18" s="46">
        <v>42353.5465625</v>
      </c>
      <c r="B18" s="47">
        <v>3900</v>
      </c>
      <c r="C18" s="47">
        <v>65</v>
      </c>
      <c r="D18" s="48">
        <v>17.3</v>
      </c>
      <c r="E18" s="49">
        <v>34.1</v>
      </c>
      <c r="F18" s="50">
        <v>11.75</v>
      </c>
      <c r="G18" s="51">
        <v>12.25</v>
      </c>
      <c r="H18" s="52">
        <v>12.35</v>
      </c>
      <c r="I18" s="53">
        <v>22.6</v>
      </c>
      <c r="J18" s="54">
        <v>22.6</v>
      </c>
      <c r="L18" s="27">
        <v>65</v>
      </c>
      <c r="M18" s="28">
        <f t="shared" si="0"/>
        <v>203.53472222222237</v>
      </c>
      <c r="N18" s="29">
        <f t="shared" si="6"/>
        <v>20.935000000000485</v>
      </c>
      <c r="O18" s="28">
        <f t="shared" si="1"/>
        <v>183.18125000000018</v>
      </c>
      <c r="P18" s="28">
        <f t="shared" si="2"/>
        <v>1950</v>
      </c>
      <c r="Q18" s="29">
        <f t="shared" si="3"/>
        <v>0.51167667794638616</v>
      </c>
      <c r="R18" s="29">
        <f t="shared" si="7"/>
        <v>0.13956666666666989</v>
      </c>
      <c r="S18" s="29">
        <f t="shared" si="14"/>
        <v>9.393910256410265E-2</v>
      </c>
      <c r="T18" s="41">
        <f t="shared" si="8"/>
        <v>5.7870370370370411E-4</v>
      </c>
      <c r="U18" s="30"/>
      <c r="V18" s="31">
        <f t="shared" si="9"/>
        <v>5.3000000000000007</v>
      </c>
      <c r="W18" s="32">
        <f t="shared" si="9"/>
        <v>20.350000000000001</v>
      </c>
      <c r="X18" s="32">
        <f t="shared" si="10"/>
        <v>3.9000000000000021</v>
      </c>
      <c r="Y18" s="32">
        <f t="shared" si="11"/>
        <v>0.58333333333333393</v>
      </c>
      <c r="Z18" s="32">
        <f t="shared" si="4"/>
        <v>12.116666666666667</v>
      </c>
      <c r="AA18" s="33">
        <f t="shared" si="12"/>
        <v>-4.0500524109014391</v>
      </c>
      <c r="AB18" s="34">
        <f t="shared" si="13"/>
        <v>358.07716049382748</v>
      </c>
      <c r="AC18" s="42">
        <f t="shared" ref="AC18:AD29" si="15">IF(AA18&gt;0,AA18,0)</f>
        <v>0</v>
      </c>
      <c r="AD18" s="35">
        <f t="shared" si="5"/>
        <v>358.07716049382748</v>
      </c>
    </row>
    <row r="19" spans="1:30" x14ac:dyDescent="0.3">
      <c r="A19" s="46">
        <v>42353.550034722219</v>
      </c>
      <c r="B19" s="47">
        <v>4200</v>
      </c>
      <c r="C19" s="47">
        <v>70</v>
      </c>
      <c r="D19" s="48">
        <v>17.3</v>
      </c>
      <c r="E19" s="49">
        <v>35.35</v>
      </c>
      <c r="F19" s="50">
        <v>11.75</v>
      </c>
      <c r="G19" s="51">
        <v>12.35</v>
      </c>
      <c r="H19" s="52">
        <v>12.5</v>
      </c>
      <c r="I19" s="53">
        <v>22.75</v>
      </c>
      <c r="J19" s="54">
        <v>22.75</v>
      </c>
      <c r="L19" s="27">
        <v>70</v>
      </c>
      <c r="M19" s="28">
        <f t="shared" si="0"/>
        <v>232.61111111111143</v>
      </c>
      <c r="N19" s="29">
        <f t="shared" si="6"/>
        <v>26.168750000000188</v>
      </c>
      <c r="O19" s="28">
        <f t="shared" si="1"/>
        <v>209.35000000000036</v>
      </c>
      <c r="P19" s="28">
        <f t="shared" si="2"/>
        <v>2100</v>
      </c>
      <c r="Q19" s="29">
        <f t="shared" si="3"/>
        <v>0.54974785934120651</v>
      </c>
      <c r="R19" s="29">
        <f t="shared" si="7"/>
        <v>0.1744583333333346</v>
      </c>
      <c r="S19" s="29">
        <f t="shared" si="14"/>
        <v>9.9690476190476357E-2</v>
      </c>
      <c r="T19" s="41">
        <f t="shared" si="8"/>
        <v>6.155740227762398E-4</v>
      </c>
      <c r="U19" s="30"/>
      <c r="V19" s="31">
        <f t="shared" si="9"/>
        <v>5.3000000000000007</v>
      </c>
      <c r="W19" s="32">
        <f t="shared" si="9"/>
        <v>21.6</v>
      </c>
      <c r="X19" s="32">
        <f t="shared" si="10"/>
        <v>4.0500000000000007</v>
      </c>
      <c r="Y19" s="32">
        <f t="shared" si="11"/>
        <v>0.66666666666666785</v>
      </c>
      <c r="Z19" s="32">
        <f t="shared" si="4"/>
        <v>12.200000000000001</v>
      </c>
      <c r="AA19" s="33">
        <f t="shared" si="12"/>
        <v>1.3965341488277849</v>
      </c>
      <c r="AB19" s="34">
        <f t="shared" si="13"/>
        <v>420.02469135802539</v>
      </c>
      <c r="AC19" s="42">
        <f t="shared" si="15"/>
        <v>1.3965341488277849</v>
      </c>
      <c r="AD19" s="35">
        <f t="shared" si="5"/>
        <v>420.02469135802539</v>
      </c>
    </row>
    <row r="20" spans="1:30" x14ac:dyDescent="0.3">
      <c r="A20" s="46">
        <v>42353.553506944438</v>
      </c>
      <c r="B20" s="47">
        <v>4500</v>
      </c>
      <c r="C20" s="47">
        <v>75</v>
      </c>
      <c r="D20" s="48">
        <v>17.350000000000001</v>
      </c>
      <c r="E20" s="49">
        <v>35.35</v>
      </c>
      <c r="F20" s="50">
        <v>12</v>
      </c>
      <c r="G20" s="51">
        <v>12.4</v>
      </c>
      <c r="H20" s="52">
        <v>12.6</v>
      </c>
      <c r="I20" s="53">
        <v>23.1</v>
      </c>
      <c r="J20" s="54">
        <v>23.1</v>
      </c>
      <c r="L20" s="27">
        <v>75</v>
      </c>
      <c r="M20" s="28">
        <f t="shared" si="0"/>
        <v>279.13333333333355</v>
      </c>
      <c r="N20" s="29">
        <f t="shared" si="6"/>
        <v>41.869999999999848</v>
      </c>
      <c r="O20" s="28">
        <f t="shared" si="1"/>
        <v>251.22000000000023</v>
      </c>
      <c r="P20" s="28">
        <f t="shared" si="2"/>
        <v>2250</v>
      </c>
      <c r="Q20" s="29">
        <f t="shared" si="3"/>
        <v>0.54822501208541363</v>
      </c>
      <c r="R20" s="29">
        <f t="shared" si="7"/>
        <v>0.27913333333333229</v>
      </c>
      <c r="S20" s="29">
        <f t="shared" si="14"/>
        <v>0.11165333333333344</v>
      </c>
      <c r="T20" s="41">
        <f t="shared" si="8"/>
        <v>7.4074074074074125E-4</v>
      </c>
      <c r="U20" s="30"/>
      <c r="V20" s="31">
        <f t="shared" si="9"/>
        <v>5.3500000000000014</v>
      </c>
      <c r="W20" s="32">
        <f t="shared" si="9"/>
        <v>21.6</v>
      </c>
      <c r="X20" s="32">
        <f t="shared" si="10"/>
        <v>4.4000000000000021</v>
      </c>
      <c r="Y20" s="32">
        <f t="shared" si="11"/>
        <v>0.80000000000000071</v>
      </c>
      <c r="Z20" s="32">
        <f t="shared" si="4"/>
        <v>12.333333333333334</v>
      </c>
      <c r="AA20" s="33">
        <f t="shared" si="12"/>
        <v>9.414492753623227</v>
      </c>
      <c r="AB20" s="34">
        <f t="shared" si="13"/>
        <v>518.07407407407459</v>
      </c>
      <c r="AC20" s="42">
        <f t="shared" si="15"/>
        <v>9.414492753623227</v>
      </c>
      <c r="AD20" s="35">
        <f t="shared" si="5"/>
        <v>518.07407407407459</v>
      </c>
    </row>
    <row r="21" spans="1:30" x14ac:dyDescent="0.3">
      <c r="A21" s="46">
        <v>42353.556979166657</v>
      </c>
      <c r="B21" s="47">
        <v>4800</v>
      </c>
      <c r="C21" s="47">
        <v>80</v>
      </c>
      <c r="D21" s="48">
        <v>17.399999999999999</v>
      </c>
      <c r="E21" s="49">
        <v>35.049999999999997</v>
      </c>
      <c r="F21" s="50">
        <v>12</v>
      </c>
      <c r="G21" s="51">
        <v>12.5</v>
      </c>
      <c r="H21" s="52">
        <v>12.7</v>
      </c>
      <c r="I21" s="53">
        <v>23.2</v>
      </c>
      <c r="J21" s="54">
        <v>23.2</v>
      </c>
      <c r="L21" s="27">
        <v>80</v>
      </c>
      <c r="M21" s="28">
        <f t="shared" si="0"/>
        <v>302.39444444444456</v>
      </c>
      <c r="N21" s="29">
        <f t="shared" si="6"/>
        <v>20.934999999999924</v>
      </c>
      <c r="O21" s="28">
        <f t="shared" si="1"/>
        <v>272.15500000000014</v>
      </c>
      <c r="P21" s="28">
        <f t="shared" si="2"/>
        <v>2400</v>
      </c>
      <c r="Q21" s="29">
        <f t="shared" si="3"/>
        <v>0.53756508129486391</v>
      </c>
      <c r="R21" s="29">
        <f t="shared" si="7"/>
        <v>0.13956666666666614</v>
      </c>
      <c r="S21" s="29">
        <f t="shared" si="14"/>
        <v>0.11339791666666672</v>
      </c>
      <c r="T21" s="41">
        <f t="shared" si="8"/>
        <v>8.1838212149826911E-4</v>
      </c>
      <c r="U21" s="30"/>
      <c r="V21" s="31">
        <f t="shared" si="9"/>
        <v>5.3999999999999986</v>
      </c>
      <c r="W21" s="32">
        <f t="shared" si="9"/>
        <v>21.299999999999997</v>
      </c>
      <c r="X21" s="32">
        <f t="shared" si="10"/>
        <v>4.5</v>
      </c>
      <c r="Y21" s="32">
        <f t="shared" si="11"/>
        <v>0.86666666666666714</v>
      </c>
      <c r="Z21" s="32">
        <f t="shared" si="4"/>
        <v>12.4</v>
      </c>
      <c r="AA21" s="33">
        <f t="shared" si="12"/>
        <v>13.343869731800785</v>
      </c>
      <c r="AB21" s="34">
        <f t="shared" si="13"/>
        <v>568.87654320987679</v>
      </c>
      <c r="AC21" s="42">
        <f t="shared" si="15"/>
        <v>13.343869731800785</v>
      </c>
      <c r="AD21" s="35">
        <f t="shared" si="15"/>
        <v>568.87654320987679</v>
      </c>
    </row>
    <row r="22" spans="1:30" x14ac:dyDescent="0.3">
      <c r="A22" s="46">
        <v>42353.56045138889</v>
      </c>
      <c r="B22" s="47">
        <v>5100</v>
      </c>
      <c r="C22" s="47">
        <v>85</v>
      </c>
      <c r="D22" s="48">
        <v>17.350000000000001</v>
      </c>
      <c r="E22" s="49">
        <v>36.15</v>
      </c>
      <c r="F22" s="50">
        <v>12.05</v>
      </c>
      <c r="G22" s="51">
        <v>12.6</v>
      </c>
      <c r="H22" s="52">
        <v>13.05</v>
      </c>
      <c r="I22" s="53">
        <v>23.4</v>
      </c>
      <c r="J22" s="54">
        <v>23.4</v>
      </c>
      <c r="L22" s="27">
        <v>85</v>
      </c>
      <c r="M22" s="28">
        <f t="shared" si="0"/>
        <v>360.54722222222273</v>
      </c>
      <c r="N22" s="29">
        <f t="shared" si="6"/>
        <v>52.337500000000375</v>
      </c>
      <c r="O22" s="28">
        <f t="shared" si="1"/>
        <v>324.49250000000052</v>
      </c>
      <c r="P22" s="28">
        <f t="shared" si="2"/>
        <v>2550</v>
      </c>
      <c r="Q22" s="29">
        <f t="shared" si="3"/>
        <v>0.57259056817809861</v>
      </c>
      <c r="R22" s="29">
        <f t="shared" si="7"/>
        <v>0.34891666666666921</v>
      </c>
      <c r="S22" s="29">
        <f t="shared" si="14"/>
        <v>0.12725196078431392</v>
      </c>
      <c r="T22" s="41">
        <f t="shared" si="8"/>
        <v>9.1607565011820474E-4</v>
      </c>
      <c r="U22" s="30"/>
      <c r="V22" s="31">
        <f t="shared" ref="V22:W29" si="16">V21+(D22-D21)</f>
        <v>5.3500000000000014</v>
      </c>
      <c r="W22" s="32">
        <f t="shared" si="16"/>
        <v>22.4</v>
      </c>
      <c r="X22" s="32">
        <f t="shared" si="10"/>
        <v>4.6999999999999993</v>
      </c>
      <c r="Y22" s="32">
        <f t="shared" si="11"/>
        <v>1.033333333333335</v>
      </c>
      <c r="Z22" s="32">
        <f t="shared" si="4"/>
        <v>12.566666666666668</v>
      </c>
      <c r="AA22" s="33">
        <f t="shared" si="12"/>
        <v>22.40449954086327</v>
      </c>
      <c r="AB22" s="34">
        <f t="shared" si="13"/>
        <v>693.66049382716164</v>
      </c>
      <c r="AC22" s="42">
        <f t="shared" si="15"/>
        <v>22.40449954086327</v>
      </c>
      <c r="AD22" s="35">
        <f t="shared" si="15"/>
        <v>693.66049382716164</v>
      </c>
    </row>
    <row r="23" spans="1:30" x14ac:dyDescent="0.3">
      <c r="A23" s="46">
        <v>42353.563923611109</v>
      </c>
      <c r="B23" s="47">
        <v>5400</v>
      </c>
      <c r="C23" s="47">
        <v>90</v>
      </c>
      <c r="D23" s="48">
        <v>17.399999999999999</v>
      </c>
      <c r="E23" s="49">
        <v>36.700000000000003</v>
      </c>
      <c r="F23" s="50">
        <v>12.1</v>
      </c>
      <c r="G23" s="51">
        <v>12.75</v>
      </c>
      <c r="H23" s="52">
        <v>13.2</v>
      </c>
      <c r="I23" s="53">
        <v>23.5</v>
      </c>
      <c r="J23" s="54">
        <v>23.55</v>
      </c>
      <c r="L23" s="27">
        <v>90</v>
      </c>
      <c r="M23" s="28">
        <f t="shared" si="0"/>
        <v>401.25416666666609</v>
      </c>
      <c r="N23" s="29">
        <f t="shared" si="6"/>
        <v>36.636249999999038</v>
      </c>
      <c r="O23" s="28">
        <f t="shared" si="1"/>
        <v>361.12874999999957</v>
      </c>
      <c r="P23" s="28">
        <f t="shared" si="2"/>
        <v>2700</v>
      </c>
      <c r="Q23" s="29">
        <f t="shared" si="3"/>
        <v>0.58781904073602698</v>
      </c>
      <c r="R23" s="29">
        <f t="shared" si="7"/>
        <v>0.24424166666666025</v>
      </c>
      <c r="S23" s="29">
        <f t="shared" si="14"/>
        <v>0.13375138888888874</v>
      </c>
      <c r="T23" s="41">
        <f t="shared" si="8"/>
        <v>9.9309153713298629E-4</v>
      </c>
      <c r="U23" s="30"/>
      <c r="V23" s="31">
        <f t="shared" si="16"/>
        <v>5.3999999999999986</v>
      </c>
      <c r="W23" s="32">
        <f t="shared" si="16"/>
        <v>22.950000000000003</v>
      </c>
      <c r="X23" s="32">
        <f t="shared" si="10"/>
        <v>4.8000000000000007</v>
      </c>
      <c r="Y23" s="32">
        <f t="shared" si="11"/>
        <v>1.1499999999999986</v>
      </c>
      <c r="Z23" s="32">
        <f t="shared" si="4"/>
        <v>12.683333333333332</v>
      </c>
      <c r="AA23" s="33">
        <f t="shared" si="12"/>
        <v>28.894125683060008</v>
      </c>
      <c r="AB23" s="34">
        <f t="shared" si="13"/>
        <v>783.23148148148016</v>
      </c>
      <c r="AC23" s="42">
        <f t="shared" si="15"/>
        <v>28.894125683060008</v>
      </c>
      <c r="AD23" s="35">
        <f t="shared" si="15"/>
        <v>783.23148148148016</v>
      </c>
    </row>
    <row r="24" spans="1:30" ht="15.75" customHeight="1" x14ac:dyDescent="0.3">
      <c r="A24" s="46">
        <v>42353.567395833343</v>
      </c>
      <c r="B24" s="47">
        <v>5700</v>
      </c>
      <c r="C24" s="47">
        <v>95</v>
      </c>
      <c r="D24" s="48">
        <v>17.45</v>
      </c>
      <c r="E24" s="49">
        <v>37</v>
      </c>
      <c r="F24" s="50">
        <v>12.15</v>
      </c>
      <c r="G24" s="51">
        <v>13.05</v>
      </c>
      <c r="H24" s="52">
        <v>13.35</v>
      </c>
      <c r="I24" s="53">
        <v>23.6</v>
      </c>
      <c r="J24" s="54">
        <v>23.65</v>
      </c>
      <c r="L24" s="43">
        <v>95</v>
      </c>
      <c r="M24" s="28">
        <f t="shared" si="0"/>
        <v>459.40694444444489</v>
      </c>
      <c r="N24" s="29">
        <f t="shared" si="6"/>
        <v>52.337500000000936</v>
      </c>
      <c r="O24" s="28">
        <f t="shared" si="1"/>
        <v>413.46625000000051</v>
      </c>
      <c r="P24" s="28">
        <f t="shared" si="2"/>
        <v>2850</v>
      </c>
      <c r="Q24" s="29">
        <f t="shared" si="3"/>
        <v>0.59543327701499094</v>
      </c>
      <c r="R24" s="29">
        <f t="shared" si="7"/>
        <v>0.34891666666667293</v>
      </c>
      <c r="S24" s="29">
        <f t="shared" si="14"/>
        <v>0.14507587719298265</v>
      </c>
      <c r="T24" s="41">
        <f t="shared" si="8"/>
        <v>1.1224779766979267E-3</v>
      </c>
      <c r="U24" s="30"/>
      <c r="V24" s="31">
        <f t="shared" si="16"/>
        <v>5.4499999999999993</v>
      </c>
      <c r="W24" s="32">
        <f t="shared" si="16"/>
        <v>23.25</v>
      </c>
      <c r="X24" s="32">
        <f t="shared" si="10"/>
        <v>4.9000000000000021</v>
      </c>
      <c r="Y24" s="32">
        <f t="shared" si="11"/>
        <v>1.3166666666666682</v>
      </c>
      <c r="Z24" s="32">
        <f t="shared" si="4"/>
        <v>12.850000000000001</v>
      </c>
      <c r="AA24" s="33">
        <f t="shared" si="12"/>
        <v>38.114950316169889</v>
      </c>
      <c r="AB24" s="34">
        <f t="shared" si="13"/>
        <v>911.57098765432181</v>
      </c>
      <c r="AC24" s="42">
        <f t="shared" si="15"/>
        <v>38.114950316169889</v>
      </c>
      <c r="AD24" s="35">
        <f t="shared" si="15"/>
        <v>911.57098765432181</v>
      </c>
    </row>
    <row r="25" spans="1:30" x14ac:dyDescent="0.3">
      <c r="A25" s="46">
        <v>42353.570868055547</v>
      </c>
      <c r="B25" s="47">
        <v>6000</v>
      </c>
      <c r="C25" s="47">
        <v>100</v>
      </c>
      <c r="D25" s="48">
        <v>17.5</v>
      </c>
      <c r="E25" s="49">
        <v>36.700000000000003</v>
      </c>
      <c r="F25" s="50">
        <v>12.2</v>
      </c>
      <c r="G25" s="51">
        <v>13.15</v>
      </c>
      <c r="H25" s="52">
        <v>13.5</v>
      </c>
      <c r="I25" s="53">
        <v>23.75</v>
      </c>
      <c r="J25" s="54">
        <v>23.75</v>
      </c>
      <c r="L25" s="43">
        <v>100</v>
      </c>
      <c r="M25" s="28">
        <f t="shared" si="0"/>
        <v>494.29861111111148</v>
      </c>
      <c r="N25" s="29">
        <f t="shared" si="6"/>
        <v>31.402499999999893</v>
      </c>
      <c r="O25" s="28">
        <f t="shared" si="1"/>
        <v>444.86875000000038</v>
      </c>
      <c r="P25" s="28">
        <f t="shared" si="2"/>
        <v>3000</v>
      </c>
      <c r="Q25" s="29">
        <f t="shared" si="3"/>
        <v>0.58477334622444133</v>
      </c>
      <c r="R25" s="29">
        <f t="shared" si="7"/>
        <v>0.20934999999999929</v>
      </c>
      <c r="S25" s="29">
        <f t="shared" si="14"/>
        <v>0.14828958333333345</v>
      </c>
      <c r="T25" s="41">
        <f t="shared" si="8"/>
        <v>1.2297453703703711E-3</v>
      </c>
      <c r="U25" s="36"/>
      <c r="V25" s="31">
        <f t="shared" si="16"/>
        <v>5.5</v>
      </c>
      <c r="W25" s="32">
        <f t="shared" si="16"/>
        <v>22.950000000000003</v>
      </c>
      <c r="X25" s="32">
        <f t="shared" si="10"/>
        <v>5.0500000000000007</v>
      </c>
      <c r="Y25" s="32">
        <f t="shared" si="11"/>
        <v>1.4166666666666679</v>
      </c>
      <c r="Z25" s="32">
        <f t="shared" si="4"/>
        <v>12.950000000000001</v>
      </c>
      <c r="AA25" s="33">
        <f t="shared" si="12"/>
        <v>43.087777777777838</v>
      </c>
      <c r="AB25" s="34">
        <f t="shared" si="13"/>
        <v>987.33024691358105</v>
      </c>
      <c r="AC25" s="42">
        <f t="shared" si="15"/>
        <v>43.087777777777838</v>
      </c>
      <c r="AD25" s="35">
        <f t="shared" si="15"/>
        <v>987.33024691358105</v>
      </c>
    </row>
    <row r="26" spans="1:30" x14ac:dyDescent="0.3">
      <c r="A26" s="46">
        <v>42353.574340277781</v>
      </c>
      <c r="B26" s="47">
        <v>6300</v>
      </c>
      <c r="C26" s="47">
        <v>105</v>
      </c>
      <c r="D26" s="48">
        <v>17.600000000000001</v>
      </c>
      <c r="E26" s="49">
        <v>36.25</v>
      </c>
      <c r="F26" s="50">
        <v>12.2</v>
      </c>
      <c r="G26" s="51">
        <v>13.25</v>
      </c>
      <c r="H26" s="52">
        <v>13.65</v>
      </c>
      <c r="I26" s="53">
        <v>24.05</v>
      </c>
      <c r="J26" s="54">
        <v>24.05</v>
      </c>
      <c r="L26" s="43">
        <v>105</v>
      </c>
      <c r="M26" s="28">
        <f t="shared" si="0"/>
        <v>523.375</v>
      </c>
      <c r="N26" s="29">
        <f t="shared" si="6"/>
        <v>26.16874999999963</v>
      </c>
      <c r="O26" s="28">
        <f t="shared" si="1"/>
        <v>471.03750000000002</v>
      </c>
      <c r="P26" s="28">
        <f t="shared" si="2"/>
        <v>3150</v>
      </c>
      <c r="Q26" s="29">
        <f t="shared" si="3"/>
        <v>0.56802202641072019</v>
      </c>
      <c r="R26" s="29">
        <f t="shared" si="7"/>
        <v>0.17445833333333086</v>
      </c>
      <c r="S26" s="29">
        <f t="shared" si="14"/>
        <v>0.1495357142857143</v>
      </c>
      <c r="T26" s="41">
        <f t="shared" si="8"/>
        <v>1.3404825737265416E-3</v>
      </c>
      <c r="U26" s="36"/>
      <c r="V26" s="31">
        <f t="shared" si="16"/>
        <v>5.6000000000000014</v>
      </c>
      <c r="W26" s="32">
        <f t="shared" si="16"/>
        <v>22.5</v>
      </c>
      <c r="X26" s="32">
        <f t="shared" si="10"/>
        <v>5.3500000000000014</v>
      </c>
      <c r="Y26" s="32">
        <f t="shared" si="11"/>
        <v>1.5</v>
      </c>
      <c r="Z26" s="32">
        <f t="shared" si="4"/>
        <v>13.033333333333333</v>
      </c>
      <c r="AA26" s="33">
        <f t="shared" si="12"/>
        <v>46.259689922480625</v>
      </c>
      <c r="AB26" s="34">
        <f t="shared" si="13"/>
        <v>1048.3888888888889</v>
      </c>
      <c r="AC26" s="42">
        <f t="shared" si="15"/>
        <v>46.259689922480625</v>
      </c>
      <c r="AD26" s="35">
        <f t="shared" si="15"/>
        <v>1048.3888888888889</v>
      </c>
    </row>
    <row r="27" spans="1:30" x14ac:dyDescent="0.3">
      <c r="A27" s="46">
        <v>42353.5778125</v>
      </c>
      <c r="B27" s="47">
        <v>6600</v>
      </c>
      <c r="C27" s="47">
        <v>110</v>
      </c>
      <c r="D27" s="48">
        <v>17.7</v>
      </c>
      <c r="E27" s="49">
        <v>36.200000000000003</v>
      </c>
      <c r="F27" s="50">
        <v>12.25</v>
      </c>
      <c r="G27" s="51">
        <v>13.4</v>
      </c>
      <c r="H27" s="52">
        <v>13.75</v>
      </c>
      <c r="I27" s="53">
        <v>24.1</v>
      </c>
      <c r="J27" s="54">
        <v>24.1</v>
      </c>
      <c r="L27" s="43">
        <v>110</v>
      </c>
      <c r="M27" s="28">
        <f t="shared" si="0"/>
        <v>558.26666666666631</v>
      </c>
      <c r="N27" s="29">
        <f t="shared" si="6"/>
        <v>31.402499999999893</v>
      </c>
      <c r="O27" s="28">
        <f t="shared" si="1"/>
        <v>502.43999999999988</v>
      </c>
      <c r="P27" s="28">
        <f t="shared" si="2"/>
        <v>3300</v>
      </c>
      <c r="Q27" s="29">
        <f t="shared" si="3"/>
        <v>0.56345348464334188</v>
      </c>
      <c r="R27" s="29">
        <f t="shared" si="7"/>
        <v>0.20934999999999929</v>
      </c>
      <c r="S27" s="29">
        <f t="shared" si="14"/>
        <v>0.15225454545454542</v>
      </c>
      <c r="T27" s="41">
        <f t="shared" si="8"/>
        <v>1.4414414414414406E-3</v>
      </c>
      <c r="V27" s="31">
        <f t="shared" si="16"/>
        <v>5.6999999999999993</v>
      </c>
      <c r="W27" s="32">
        <f t="shared" si="16"/>
        <v>22.450000000000003</v>
      </c>
      <c r="X27" s="32">
        <f t="shared" si="10"/>
        <v>5.4000000000000021</v>
      </c>
      <c r="Y27" s="32">
        <f t="shared" si="11"/>
        <v>1.5999999999999996</v>
      </c>
      <c r="Z27" s="32">
        <f t="shared" si="4"/>
        <v>13.133333333333333</v>
      </c>
      <c r="AA27" s="33">
        <f t="shared" si="12"/>
        <v>52.072916666666593</v>
      </c>
      <c r="AB27" s="34">
        <f t="shared" si="13"/>
        <v>1126.8148148148139</v>
      </c>
      <c r="AC27" s="42">
        <f t="shared" si="15"/>
        <v>52.072916666666593</v>
      </c>
      <c r="AD27" s="35">
        <f t="shared" si="15"/>
        <v>1126.8148148148139</v>
      </c>
    </row>
    <row r="28" spans="1:30" x14ac:dyDescent="0.3">
      <c r="A28" s="46">
        <v>42353.581284722219</v>
      </c>
      <c r="B28" s="47">
        <v>6900</v>
      </c>
      <c r="C28" s="47">
        <v>115</v>
      </c>
      <c r="D28" s="48">
        <v>17.75</v>
      </c>
      <c r="E28" s="49">
        <v>37.35</v>
      </c>
      <c r="F28" s="50">
        <v>12.3</v>
      </c>
      <c r="G28" s="51">
        <v>13.5</v>
      </c>
      <c r="H28" s="52">
        <v>14.15</v>
      </c>
      <c r="I28" s="53">
        <v>24.25</v>
      </c>
      <c r="J28" s="54">
        <v>24.25</v>
      </c>
      <c r="L28" s="43">
        <v>115</v>
      </c>
      <c r="M28" s="28">
        <f t="shared" si="0"/>
        <v>622.23472222222267</v>
      </c>
      <c r="N28" s="29">
        <f t="shared" si="6"/>
        <v>57.571250000000639</v>
      </c>
      <c r="O28" s="28">
        <f t="shared" si="1"/>
        <v>560.01125000000059</v>
      </c>
      <c r="P28" s="28">
        <f t="shared" si="2"/>
        <v>3450</v>
      </c>
      <c r="Q28" s="29">
        <f t="shared" si="3"/>
        <v>0.59695612427078382</v>
      </c>
      <c r="R28" s="29">
        <f t="shared" si="7"/>
        <v>0.38380833333333758</v>
      </c>
      <c r="S28" s="29">
        <f t="shared" si="14"/>
        <v>0.16232210144927553</v>
      </c>
      <c r="T28" s="41">
        <f t="shared" si="8"/>
        <v>1.5164399092970533E-3</v>
      </c>
      <c r="V28" s="31">
        <f t="shared" si="16"/>
        <v>5.75</v>
      </c>
      <c r="W28" s="32">
        <f t="shared" si="16"/>
        <v>23.6</v>
      </c>
      <c r="X28" s="32">
        <f t="shared" si="10"/>
        <v>5.5500000000000007</v>
      </c>
      <c r="Y28" s="32">
        <f t="shared" si="11"/>
        <v>1.783333333333335</v>
      </c>
      <c r="Z28" s="32">
        <f t="shared" si="4"/>
        <v>13.316666666666668</v>
      </c>
      <c r="AA28" s="33">
        <f t="shared" si="12"/>
        <v>61.113034188034256</v>
      </c>
      <c r="AB28" s="34">
        <f t="shared" si="13"/>
        <v>1267.1882716049392</v>
      </c>
      <c r="AC28" s="42">
        <f t="shared" si="15"/>
        <v>61.113034188034256</v>
      </c>
      <c r="AD28" s="35">
        <f t="shared" si="15"/>
        <v>1267.1882716049392</v>
      </c>
    </row>
    <row r="29" spans="1:30" ht="19.5" thickBot="1" x14ac:dyDescent="0.35">
      <c r="A29" s="46">
        <v>42353.584756944438</v>
      </c>
      <c r="B29" s="47">
        <v>7200</v>
      </c>
      <c r="C29" s="47">
        <v>120</v>
      </c>
      <c r="D29" s="48">
        <v>17.75</v>
      </c>
      <c r="E29" s="49">
        <v>38.049999999999997</v>
      </c>
      <c r="F29" s="50">
        <v>12.35</v>
      </c>
      <c r="G29" s="51">
        <v>13.6</v>
      </c>
      <c r="H29" s="52">
        <v>14.3</v>
      </c>
      <c r="I29" s="53">
        <v>24.35</v>
      </c>
      <c r="J29" s="54">
        <v>24.3</v>
      </c>
      <c r="L29" s="43">
        <v>120</v>
      </c>
      <c r="M29" s="28">
        <f t="shared" si="0"/>
        <v>657.12638888888853</v>
      </c>
      <c r="N29" s="29">
        <f t="shared" si="6"/>
        <v>31.402499999999332</v>
      </c>
      <c r="O29" s="28">
        <f t="shared" si="1"/>
        <v>591.41374999999982</v>
      </c>
      <c r="P29" s="28">
        <f t="shared" si="2"/>
        <v>3600</v>
      </c>
      <c r="Q29" s="29">
        <f t="shared" si="3"/>
        <v>0.61827598585188304</v>
      </c>
      <c r="R29" s="29">
        <f t="shared" si="7"/>
        <v>0.20934999999999554</v>
      </c>
      <c r="S29" s="29">
        <f t="shared" si="14"/>
        <v>0.16428159722222219</v>
      </c>
      <c r="T29" s="41">
        <f t="shared" si="8"/>
        <v>1.5462506841817181E-3</v>
      </c>
      <c r="V29" s="31">
        <f t="shared" si="16"/>
        <v>5.75</v>
      </c>
      <c r="W29" s="32">
        <f t="shared" si="16"/>
        <v>24.299999999999997</v>
      </c>
      <c r="X29" s="32">
        <f t="shared" si="10"/>
        <v>5.6500000000000021</v>
      </c>
      <c r="Y29" s="32">
        <f t="shared" si="11"/>
        <v>1.8833333333333329</v>
      </c>
      <c r="Z29" s="32">
        <f t="shared" si="4"/>
        <v>13.416666666666666</v>
      </c>
      <c r="AA29" s="33">
        <f t="shared" si="12"/>
        <v>65.473695286195223</v>
      </c>
      <c r="AB29" s="34">
        <f t="shared" si="13"/>
        <v>1342.9475308641966</v>
      </c>
      <c r="AC29" s="42">
        <f t="shared" si="15"/>
        <v>65.473695286195223</v>
      </c>
      <c r="AD29" s="35">
        <f t="shared" si="15"/>
        <v>1342.9475308641966</v>
      </c>
    </row>
    <row r="30" spans="1:30" ht="19.5" thickTop="1" x14ac:dyDescent="0.3">
      <c r="L30" s="110" t="s">
        <v>23</v>
      </c>
      <c r="M30" s="107">
        <f>AVERAGE(M6:M29)</f>
        <v>253.6914930555557</v>
      </c>
      <c r="N30" s="65">
        <f>AVERAGE(N6:N29)</f>
        <v>24.642239583333335</v>
      </c>
      <c r="O30" s="65">
        <f t="shared" ref="O30:S30" si="17">AVERAGE(O6:O29)</f>
        <v>228.3223437500001</v>
      </c>
      <c r="P30" s="65">
        <f t="shared" si="17"/>
        <v>1875</v>
      </c>
      <c r="Q30" s="65">
        <f>AVERAGE(Q6:Q29)</f>
        <v>0.42525509618014379</v>
      </c>
      <c r="R30" s="65">
        <f t="shared" si="17"/>
        <v>0.16428159722222219</v>
      </c>
      <c r="S30" s="65">
        <f t="shared" si="17"/>
        <v>0.10112092243463654</v>
      </c>
      <c r="T30" s="66">
        <f>AVERAGE(T6:T29)</f>
        <v>7.2741688836532872E-4</v>
      </c>
      <c r="U30" s="101" t="s">
        <v>23</v>
      </c>
      <c r="V30" s="104">
        <f>AVERAGE(V6:V29)</f>
        <v>4.3333333333333339</v>
      </c>
      <c r="W30" s="65">
        <f>AVERAGE(W6:W29)</f>
        <v>16.545833333333334</v>
      </c>
      <c r="X30" s="65">
        <f>AVERAGE(X6:X29)</f>
        <v>3.6125000000000012</v>
      </c>
      <c r="Y30" s="65">
        <f t="shared" ref="Y30:Z30" si="18">AVERAGE(Y6:Y29)</f>
        <v>0.72708333333333375</v>
      </c>
      <c r="Z30" s="65">
        <f t="shared" si="18"/>
        <v>12.260416666666666</v>
      </c>
      <c r="AA30" s="65">
        <f>AVERAGE(AA6:AA29)</f>
        <v>4.0594959245697178</v>
      </c>
      <c r="AB30" s="65">
        <f t="shared" ref="AB30:AD30" si="19">AVERAGE(AB6:AB29)</f>
        <v>457.46257716049394</v>
      </c>
      <c r="AC30" s="65">
        <f t="shared" si="19"/>
        <v>15.898982750645812</v>
      </c>
      <c r="AD30" s="66">
        <f t="shared" si="19"/>
        <v>470.62525720164609</v>
      </c>
    </row>
    <row r="31" spans="1:30" x14ac:dyDescent="0.3">
      <c r="L31" s="111" t="s">
        <v>24</v>
      </c>
      <c r="M31" s="108">
        <f>MIN(M6:M29)</f>
        <v>11.630555555556132</v>
      </c>
      <c r="N31" s="29">
        <f>MIN(N6:N29)</f>
        <v>5.2337499999997021</v>
      </c>
      <c r="O31" s="29">
        <f>MIN(O6:O29)</f>
        <v>10.467500000000522</v>
      </c>
      <c r="P31" s="29">
        <f>MIN(P6:P29)</f>
        <v>150</v>
      </c>
      <c r="Q31" s="29">
        <f>MIN(Q6:Q29)</f>
        <v>5.9391042975919787E-2</v>
      </c>
      <c r="R31" s="29">
        <f t="shared" ref="R31:T31" si="20">MIN(R6:R29)</f>
        <v>3.4891666666664677E-2</v>
      </c>
      <c r="S31" s="29">
        <f t="shared" si="20"/>
        <v>4.3614583333333644E-2</v>
      </c>
      <c r="T31" s="68">
        <f t="shared" si="20"/>
        <v>2.2222222222222375E-4</v>
      </c>
      <c r="U31" s="102" t="s">
        <v>24</v>
      </c>
      <c r="V31" s="105">
        <f t="shared" ref="V31:AA31" si="21">MIN(V6:V29)</f>
        <v>0.5</v>
      </c>
      <c r="W31" s="29">
        <f t="shared" si="21"/>
        <v>0.69999999999999929</v>
      </c>
      <c r="X31" s="29">
        <f t="shared" si="21"/>
        <v>0.55000000000000071</v>
      </c>
      <c r="Y31" s="29">
        <f t="shared" si="21"/>
        <v>3.3333333333334991E-2</v>
      </c>
      <c r="Z31" s="29">
        <f t="shared" si="21"/>
        <v>11.566666666666668</v>
      </c>
      <c r="AA31" s="29">
        <f t="shared" si="21"/>
        <v>-31.610288065843537</v>
      </c>
      <c r="AB31" s="29">
        <f t="shared" ref="AB31:AC31" si="22">MIN(AB6:AB29)</f>
        <v>-94.154320987653051</v>
      </c>
      <c r="AC31" s="29">
        <f t="shared" si="22"/>
        <v>0</v>
      </c>
      <c r="AD31" s="68">
        <f>MIN(AD6:AD29)</f>
        <v>0</v>
      </c>
    </row>
    <row r="32" spans="1:30" ht="19.5" thickBot="1" x14ac:dyDescent="0.35">
      <c r="L32" s="112" t="s">
        <v>25</v>
      </c>
      <c r="M32" s="109">
        <f t="shared" ref="M32:T32" si="23">MAX(M6:M29)</f>
        <v>657.12638888888853</v>
      </c>
      <c r="N32" s="70">
        <f t="shared" si="23"/>
        <v>57.571250000000639</v>
      </c>
      <c r="O32" s="70">
        <f t="shared" si="23"/>
        <v>591.41374999999982</v>
      </c>
      <c r="P32" s="70">
        <f t="shared" si="23"/>
        <v>3600</v>
      </c>
      <c r="Q32" s="70">
        <f t="shared" si="23"/>
        <v>0.61827598585188304</v>
      </c>
      <c r="R32" s="70">
        <f t="shared" si="23"/>
        <v>0.38380833333333758</v>
      </c>
      <c r="S32" s="70">
        <f t="shared" si="23"/>
        <v>0.16428159722222219</v>
      </c>
      <c r="T32" s="71">
        <f t="shared" si="23"/>
        <v>1.5462506841817181E-3</v>
      </c>
      <c r="U32" s="103" t="s">
        <v>25</v>
      </c>
      <c r="V32" s="106">
        <f t="shared" ref="V32:AC32" si="24">MAX(V6:V29)</f>
        <v>5.75</v>
      </c>
      <c r="W32" s="70">
        <f t="shared" si="24"/>
        <v>24.299999999999997</v>
      </c>
      <c r="X32" s="70">
        <f t="shared" si="24"/>
        <v>5.6500000000000021</v>
      </c>
      <c r="Y32" s="70">
        <f t="shared" si="24"/>
        <v>1.8833333333333329</v>
      </c>
      <c r="Z32" s="70">
        <f t="shared" si="24"/>
        <v>13.416666666666666</v>
      </c>
      <c r="AA32" s="70">
        <f t="shared" si="24"/>
        <v>65.473695286195223</v>
      </c>
      <c r="AB32" s="70">
        <f t="shared" si="24"/>
        <v>1342.9475308641966</v>
      </c>
      <c r="AC32" s="70">
        <f t="shared" si="24"/>
        <v>65.473695286195223</v>
      </c>
      <c r="AD32" s="71">
        <f>MAX(AD6:AD29)</f>
        <v>1342.9475308641966</v>
      </c>
    </row>
    <row r="33" ht="19.5" thickTop="1" x14ac:dyDescent="0.3"/>
  </sheetData>
  <mergeCells count="6">
    <mergeCell ref="V3:Z3"/>
    <mergeCell ref="A1:J1"/>
    <mergeCell ref="A2:J2"/>
    <mergeCell ref="A3:A4"/>
    <mergeCell ref="B3:C3"/>
    <mergeCell ref="D3:J3"/>
  </mergeCells>
  <printOptions horizontalCentered="1"/>
  <pageMargins left="0.75" right="0.75" top="1" bottom="1" header="0.5" footer="0.5"/>
  <pageSetup paperSize="9" fitToHeight="0" orientation="portrait" r:id="rId1"/>
  <headerFooter>
    <oddHeader>&amp;C&amp;"Times New Roman,Bold"&amp;14&amp;K000000d10l10x20v0,15V15лI600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3"/>
  <sheetViews>
    <sheetView topLeftCell="K1" zoomScale="85" zoomScaleNormal="85" workbookViewId="0">
      <selection activeCell="M30" sqref="M30:S30"/>
    </sheetView>
  </sheetViews>
  <sheetFormatPr defaultColWidth="11.42578125" defaultRowHeight="18.75" x14ac:dyDescent="0.3"/>
  <cols>
    <col min="1" max="1" width="27.140625" style="45" customWidth="1"/>
    <col min="2" max="2" width="8.5703125" style="45" customWidth="1"/>
    <col min="3" max="3" width="9" style="45" customWidth="1"/>
    <col min="4" max="4" width="8.28515625" style="45" customWidth="1"/>
    <col min="5" max="5" width="7.5703125" style="45" customWidth="1"/>
    <col min="6" max="6" width="7.42578125" style="45" customWidth="1"/>
    <col min="7" max="10" width="7.28515625" style="45" customWidth="1"/>
    <col min="11" max="11" width="23.28515625" style="45" customWidth="1"/>
    <col min="12" max="12" width="9.5703125" style="45" customWidth="1"/>
    <col min="13" max="13" width="13.140625" style="45" customWidth="1"/>
    <col min="14" max="14" width="12.5703125" style="45" customWidth="1"/>
    <col min="15" max="15" width="11.42578125" style="45"/>
    <col min="16" max="16" width="16.140625" style="45" customWidth="1"/>
    <col min="17" max="17" width="10.5703125" style="45" customWidth="1"/>
    <col min="18" max="18" width="9.85546875" style="45" customWidth="1"/>
    <col min="19" max="19" width="11.140625" style="45" customWidth="1"/>
    <col min="20" max="20" width="11" style="45" customWidth="1"/>
    <col min="21" max="21" width="10.5703125" style="45" customWidth="1"/>
    <col min="22" max="22" width="9.42578125" style="45" customWidth="1"/>
    <col min="23" max="24" width="11.42578125" style="45"/>
    <col min="25" max="25" width="10.28515625" style="45" customWidth="1"/>
    <col min="26" max="26" width="14.7109375" style="45" customWidth="1"/>
    <col min="27" max="27" width="12.7109375" style="45" customWidth="1"/>
    <col min="28" max="28" width="10.42578125" style="45" customWidth="1"/>
    <col min="29" max="16384" width="11.42578125" style="45"/>
  </cols>
  <sheetData>
    <row r="1" spans="1:30" ht="23.25" customHeight="1" thickBot="1" x14ac:dyDescent="0.35">
      <c r="A1" s="115" t="s">
        <v>59</v>
      </c>
      <c r="B1" s="116"/>
      <c r="C1" s="116"/>
      <c r="D1" s="116"/>
      <c r="E1" s="116"/>
      <c r="F1" s="116"/>
      <c r="G1" s="116"/>
      <c r="H1" s="116"/>
      <c r="I1" s="116"/>
      <c r="J1" s="117"/>
      <c r="L1" s="1" t="s">
        <v>30</v>
      </c>
      <c r="M1" s="2">
        <f>T30</f>
        <v>5.0682061336033502E-4</v>
      </c>
      <c r="O1" s="3" t="s">
        <v>0</v>
      </c>
      <c r="P1" s="4">
        <v>0.2</v>
      </c>
      <c r="Z1" s="3" t="s">
        <v>1</v>
      </c>
      <c r="AA1" s="4">
        <v>8</v>
      </c>
    </row>
    <row r="2" spans="1:30" ht="31.5" customHeight="1" thickBot="1" x14ac:dyDescent="0.4">
      <c r="A2" s="118" t="s">
        <v>46</v>
      </c>
      <c r="B2" s="116"/>
      <c r="C2" s="116"/>
      <c r="D2" s="116"/>
      <c r="E2" s="116"/>
      <c r="F2" s="116"/>
      <c r="G2" s="116"/>
      <c r="H2" s="116"/>
      <c r="I2" s="116"/>
      <c r="J2" s="117"/>
      <c r="L2" s="5" t="s">
        <v>2</v>
      </c>
      <c r="M2" s="6">
        <v>700</v>
      </c>
      <c r="O2" s="7" t="s">
        <v>3</v>
      </c>
      <c r="P2" s="8">
        <v>15</v>
      </c>
      <c r="Z2" s="7" t="s">
        <v>4</v>
      </c>
      <c r="AA2" s="9">
        <v>0.45</v>
      </c>
    </row>
    <row r="3" spans="1:30" ht="23.25" customHeight="1" thickBot="1" x14ac:dyDescent="0.35">
      <c r="A3" s="115" t="s">
        <v>5</v>
      </c>
      <c r="B3" s="120" t="s">
        <v>6</v>
      </c>
      <c r="C3" s="121"/>
      <c r="D3" s="122" t="s">
        <v>7</v>
      </c>
      <c r="E3" s="123"/>
      <c r="F3" s="123"/>
      <c r="G3" s="123"/>
      <c r="H3" s="123"/>
      <c r="I3" s="123"/>
      <c r="J3" s="121"/>
      <c r="V3" s="124" t="s">
        <v>8</v>
      </c>
      <c r="W3" s="125"/>
      <c r="X3" s="125"/>
      <c r="Y3" s="125"/>
      <c r="Z3" s="125"/>
    </row>
    <row r="4" spans="1:30" ht="128.25" customHeight="1" thickBot="1" x14ac:dyDescent="0.35">
      <c r="A4" s="119"/>
      <c r="B4" s="10" t="s">
        <v>9</v>
      </c>
      <c r="C4" s="10" t="s">
        <v>10</v>
      </c>
      <c r="D4" s="55" t="s">
        <v>35</v>
      </c>
      <c r="E4" s="56" t="s">
        <v>36</v>
      </c>
      <c r="F4" s="57" t="s">
        <v>37</v>
      </c>
      <c r="G4" s="58" t="s">
        <v>38</v>
      </c>
      <c r="H4" s="59" t="s">
        <v>39</v>
      </c>
      <c r="I4" s="60" t="s">
        <v>40</v>
      </c>
      <c r="J4" s="61" t="s">
        <v>41</v>
      </c>
      <c r="L4" s="11" t="s">
        <v>11</v>
      </c>
      <c r="M4" s="12" t="s">
        <v>12</v>
      </c>
      <c r="N4" s="12" t="s">
        <v>28</v>
      </c>
      <c r="O4" s="12" t="s">
        <v>29</v>
      </c>
      <c r="P4" s="12" t="s">
        <v>13</v>
      </c>
      <c r="Q4" s="12" t="s">
        <v>14</v>
      </c>
      <c r="R4" s="12" t="s">
        <v>31</v>
      </c>
      <c r="S4" s="13" t="s">
        <v>15</v>
      </c>
      <c r="T4" s="14" t="s">
        <v>32</v>
      </c>
      <c r="U4" s="15"/>
      <c r="V4" s="37" t="s">
        <v>26</v>
      </c>
      <c r="W4" s="38" t="s">
        <v>16</v>
      </c>
      <c r="X4" s="38" t="s">
        <v>17</v>
      </c>
      <c r="Y4" s="38" t="s">
        <v>18</v>
      </c>
      <c r="Z4" s="38" t="s">
        <v>27</v>
      </c>
      <c r="AA4" s="38" t="s">
        <v>19</v>
      </c>
      <c r="AB4" s="38" t="s">
        <v>20</v>
      </c>
      <c r="AC4" s="38" t="s">
        <v>21</v>
      </c>
      <c r="AD4" s="39" t="s">
        <v>22</v>
      </c>
    </row>
    <row r="5" spans="1:30" x14ac:dyDescent="0.3">
      <c r="A5" s="46">
        <v>42353.369479166657</v>
      </c>
      <c r="B5" s="47">
        <v>0</v>
      </c>
      <c r="C5" s="47">
        <v>0</v>
      </c>
      <c r="D5" s="48">
        <v>9.75</v>
      </c>
      <c r="E5" s="49">
        <v>10.1</v>
      </c>
      <c r="F5" s="50">
        <v>10.050000000000001</v>
      </c>
      <c r="G5" s="51">
        <v>10.1</v>
      </c>
      <c r="H5" s="52">
        <v>9.75</v>
      </c>
      <c r="I5" s="53">
        <v>12.05</v>
      </c>
      <c r="J5" s="54">
        <v>12.1</v>
      </c>
      <c r="L5" s="16">
        <v>0</v>
      </c>
      <c r="M5" s="17">
        <f t="shared" ref="M5:M29" si="0">4187*T5*(E5-D5)/$P$1</f>
        <v>0</v>
      </c>
      <c r="N5" s="18">
        <f>4.187*$P$2*(Z5-Z5)/$P$1</f>
        <v>0</v>
      </c>
      <c r="O5" s="17">
        <f t="shared" ref="O5:O29" si="1">4.187*$P$2*(Z5-$Z$5)/$P$1</f>
        <v>0</v>
      </c>
      <c r="P5" s="17">
        <f t="shared" ref="P5:P29" si="2">$M$2*B5/1000</f>
        <v>0</v>
      </c>
      <c r="Q5" s="18">
        <f t="shared" ref="Q5:Q29" si="3">4187*$M$1*(E5-D5)/($P$1*$M$2)</f>
        <v>5.3051447703493012E-3</v>
      </c>
      <c r="R5" s="19">
        <v>0</v>
      </c>
      <c r="S5" s="19">
        <v>0</v>
      </c>
      <c r="T5" s="20">
        <f>O5/(300*4.187*$P$2*(E5-D5))</f>
        <v>0</v>
      </c>
      <c r="U5" s="21"/>
      <c r="V5" s="22">
        <f>D5-D5</f>
        <v>0</v>
      </c>
      <c r="W5" s="23">
        <f>E5-E5</f>
        <v>0</v>
      </c>
      <c r="X5" s="23">
        <f>I5-I5</f>
        <v>0</v>
      </c>
      <c r="Y5" s="23">
        <f>Z5-Z5</f>
        <v>0</v>
      </c>
      <c r="Z5" s="23">
        <f t="shared" ref="Z5:Z29" si="4">(F5+G5+H5)/3</f>
        <v>9.9666666666666668</v>
      </c>
      <c r="AA5" s="24">
        <f>($M$2*$AA$2-M5)/(D5-I5)</f>
        <v>-136.95652173913038</v>
      </c>
      <c r="AB5" s="25">
        <f>($AA$1*(D5-I5)+M5)/$AA$2</f>
        <v>-40.8888888888889</v>
      </c>
      <c r="AC5" s="40">
        <f t="shared" ref="AC5:AD20" si="5">IF(AA5&gt;0,AA5,0)</f>
        <v>0</v>
      </c>
      <c r="AD5" s="26">
        <f t="shared" si="5"/>
        <v>0</v>
      </c>
    </row>
    <row r="6" spans="1:30" x14ac:dyDescent="0.3">
      <c r="A6" s="46">
        <v>42353.37295138889</v>
      </c>
      <c r="B6" s="47">
        <v>300</v>
      </c>
      <c r="C6" s="47">
        <v>5</v>
      </c>
      <c r="D6" s="48">
        <v>10.050000000000001</v>
      </c>
      <c r="E6" s="49">
        <v>10.25</v>
      </c>
      <c r="F6" s="50">
        <v>10.1</v>
      </c>
      <c r="G6" s="51">
        <v>10.1</v>
      </c>
      <c r="H6" s="52">
        <v>9.75</v>
      </c>
      <c r="I6" s="53">
        <v>12.25</v>
      </c>
      <c r="J6" s="54">
        <v>12.3</v>
      </c>
      <c r="L6" s="27">
        <v>5</v>
      </c>
      <c r="M6" s="28">
        <f t="shared" si="0"/>
        <v>5.8152777777774451</v>
      </c>
      <c r="N6" s="29">
        <f t="shared" ref="N6:N29" si="6">4.187*$P$2*(Z6-Z5)/$P$1</f>
        <v>5.2337499999997021</v>
      </c>
      <c r="O6" s="28">
        <f t="shared" si="1"/>
        <v>5.2337499999997021</v>
      </c>
      <c r="P6" s="28">
        <f t="shared" si="2"/>
        <v>210</v>
      </c>
      <c r="Q6" s="29">
        <f t="shared" si="3"/>
        <v>3.0315112973424503E-3</v>
      </c>
      <c r="R6" s="29">
        <f t="shared" ref="R6:R29" si="7">1000*N6/((B6-B5)*$M$2)</f>
        <v>2.4922619047617629E-2</v>
      </c>
      <c r="S6" s="29">
        <f>O6/P6</f>
        <v>2.4922619047617629E-2</v>
      </c>
      <c r="T6" s="41">
        <f t="shared" ref="T6:T29" si="8">O6/(300*4.187*$P$2*(E6-D6))</f>
        <v>1.3888888888888146E-3</v>
      </c>
      <c r="U6" s="30"/>
      <c r="V6" s="31">
        <f t="shared" ref="V6:W21" si="9">V5+(D6-D5)</f>
        <v>0.30000000000000071</v>
      </c>
      <c r="W6" s="32">
        <f t="shared" si="9"/>
        <v>0.15000000000000036</v>
      </c>
      <c r="X6" s="32">
        <f t="shared" ref="X6:X29" si="10">X5+(I6-I5)</f>
        <v>0.19999999999999929</v>
      </c>
      <c r="Y6" s="32">
        <f t="shared" ref="Y6:Y29" si="11">Y5+(Z6-Z5)</f>
        <v>1.6666666666665719E-2</v>
      </c>
      <c r="Z6" s="32">
        <f t="shared" si="4"/>
        <v>9.9833333333333325</v>
      </c>
      <c r="AA6" s="33">
        <f t="shared" ref="AA6:AA29" si="12">($M$2*$AA$2-M6)/(D6-I6)</f>
        <v>-140.5385101010103</v>
      </c>
      <c r="AB6" s="34">
        <f t="shared" ref="AB6:AB29" si="13">($AA$1*(D6-I6)+M6)/$AA$2</f>
        <v>-26.188271604938997</v>
      </c>
      <c r="AC6" s="42">
        <f t="shared" si="5"/>
        <v>0</v>
      </c>
      <c r="AD6" s="35">
        <f t="shared" si="5"/>
        <v>0</v>
      </c>
    </row>
    <row r="7" spans="1:30" x14ac:dyDescent="0.3">
      <c r="A7" s="46">
        <v>42353.376423611109</v>
      </c>
      <c r="B7" s="47">
        <v>600</v>
      </c>
      <c r="C7" s="47">
        <v>10</v>
      </c>
      <c r="D7" s="48">
        <v>10.199999999999999</v>
      </c>
      <c r="E7" s="49">
        <v>10.4</v>
      </c>
      <c r="F7" s="50">
        <v>10.1</v>
      </c>
      <c r="G7" s="51">
        <v>10.1</v>
      </c>
      <c r="H7" s="52">
        <v>9.75</v>
      </c>
      <c r="I7" s="53">
        <v>13</v>
      </c>
      <c r="J7" s="54">
        <v>13.05</v>
      </c>
      <c r="L7" s="27">
        <v>10</v>
      </c>
      <c r="M7" s="28">
        <f t="shared" si="0"/>
        <v>5.8152777777774451</v>
      </c>
      <c r="N7" s="29">
        <f t="shared" si="6"/>
        <v>0</v>
      </c>
      <c r="O7" s="28">
        <f t="shared" si="1"/>
        <v>5.2337499999997021</v>
      </c>
      <c r="P7" s="28">
        <f t="shared" si="2"/>
        <v>420</v>
      </c>
      <c r="Q7" s="29">
        <f t="shared" si="3"/>
        <v>3.0315112973424777E-3</v>
      </c>
      <c r="R7" s="29">
        <f t="shared" si="7"/>
        <v>0</v>
      </c>
      <c r="S7" s="29">
        <f t="shared" ref="S7:S29" si="14">O7/P7</f>
        <v>1.2461309523808814E-2</v>
      </c>
      <c r="T7" s="41">
        <f t="shared" si="8"/>
        <v>1.3888888888888022E-3</v>
      </c>
      <c r="U7" s="30"/>
      <c r="V7" s="31">
        <f t="shared" si="9"/>
        <v>0.44999999999999929</v>
      </c>
      <c r="W7" s="32">
        <f t="shared" si="9"/>
        <v>0.30000000000000071</v>
      </c>
      <c r="X7" s="32">
        <f t="shared" si="10"/>
        <v>0.94999999999999929</v>
      </c>
      <c r="Y7" s="32">
        <f t="shared" si="11"/>
        <v>1.6666666666665719E-2</v>
      </c>
      <c r="Z7" s="32">
        <f t="shared" si="4"/>
        <v>9.9833333333333325</v>
      </c>
      <c r="AA7" s="33">
        <f t="shared" si="12"/>
        <v>-110.42311507936516</v>
      </c>
      <c r="AB7" s="34">
        <f t="shared" si="13"/>
        <v>-36.85493827160569</v>
      </c>
      <c r="AC7" s="42">
        <f t="shared" si="5"/>
        <v>0</v>
      </c>
      <c r="AD7" s="35">
        <f>IF(AB7&gt;0,AB7,0)</f>
        <v>0</v>
      </c>
    </row>
    <row r="8" spans="1:30" x14ac:dyDescent="0.3">
      <c r="A8" s="46">
        <v>42353.379895833343</v>
      </c>
      <c r="B8" s="47">
        <v>900</v>
      </c>
      <c r="C8" s="47">
        <v>15</v>
      </c>
      <c r="D8" s="48">
        <v>10.35</v>
      </c>
      <c r="E8" s="49">
        <v>11.15</v>
      </c>
      <c r="F8" s="50">
        <v>10.1</v>
      </c>
      <c r="G8" s="51">
        <v>10.1</v>
      </c>
      <c r="H8" s="52">
        <v>9.75</v>
      </c>
      <c r="I8" s="53">
        <v>13.45</v>
      </c>
      <c r="J8" s="54">
        <v>13.5</v>
      </c>
      <c r="L8" s="27">
        <v>15</v>
      </c>
      <c r="M8" s="28">
        <f t="shared" si="0"/>
        <v>5.8152777777774443</v>
      </c>
      <c r="N8" s="29">
        <f t="shared" si="6"/>
        <v>0</v>
      </c>
      <c r="O8" s="28">
        <f t="shared" si="1"/>
        <v>5.2337499999997021</v>
      </c>
      <c r="P8" s="28">
        <f t="shared" si="2"/>
        <v>630</v>
      </c>
      <c r="Q8" s="29">
        <f t="shared" si="3"/>
        <v>1.2126045189369855E-2</v>
      </c>
      <c r="R8" s="29">
        <f t="shared" si="7"/>
        <v>0</v>
      </c>
      <c r="S8" s="29">
        <f t="shared" si="14"/>
        <v>8.3075396825392101E-3</v>
      </c>
      <c r="T8" s="41">
        <f t="shared" si="8"/>
        <v>3.4722222222220207E-4</v>
      </c>
      <c r="U8" s="30"/>
      <c r="V8" s="31">
        <f t="shared" si="9"/>
        <v>0.59999999999999964</v>
      </c>
      <c r="W8" s="32">
        <f t="shared" si="9"/>
        <v>1.0500000000000007</v>
      </c>
      <c r="X8" s="32">
        <f t="shared" si="10"/>
        <v>1.3999999999999986</v>
      </c>
      <c r="Y8" s="32">
        <f t="shared" si="11"/>
        <v>1.6666666666665719E-2</v>
      </c>
      <c r="Z8" s="32">
        <f t="shared" si="4"/>
        <v>9.9833333333333325</v>
      </c>
      <c r="AA8" s="33">
        <f t="shared" si="12"/>
        <v>-99.737007168458902</v>
      </c>
      <c r="AB8" s="34">
        <f t="shared" si="13"/>
        <v>-42.188271604939004</v>
      </c>
      <c r="AC8" s="42">
        <f t="shared" si="5"/>
        <v>0</v>
      </c>
      <c r="AD8" s="35">
        <f t="shared" si="5"/>
        <v>0</v>
      </c>
    </row>
    <row r="9" spans="1:30" x14ac:dyDescent="0.3">
      <c r="A9" s="46">
        <v>42353.383368055547</v>
      </c>
      <c r="B9" s="47">
        <v>1200</v>
      </c>
      <c r="C9" s="47">
        <v>20</v>
      </c>
      <c r="D9" s="48">
        <v>10.5</v>
      </c>
      <c r="E9" s="49">
        <v>14.2</v>
      </c>
      <c r="F9" s="50">
        <v>10.1</v>
      </c>
      <c r="G9" s="51">
        <v>10.1</v>
      </c>
      <c r="H9" s="52">
        <v>9.75</v>
      </c>
      <c r="I9" s="53">
        <v>13.65</v>
      </c>
      <c r="J9" s="54">
        <v>13.75</v>
      </c>
      <c r="L9" s="27">
        <v>20</v>
      </c>
      <c r="M9" s="28">
        <f t="shared" si="0"/>
        <v>5.8152777777774451</v>
      </c>
      <c r="N9" s="29">
        <f t="shared" si="6"/>
        <v>0</v>
      </c>
      <c r="O9" s="28">
        <f t="shared" si="1"/>
        <v>5.2337499999997021</v>
      </c>
      <c r="P9" s="28">
        <f t="shared" si="2"/>
        <v>840</v>
      </c>
      <c r="Q9" s="29">
        <f t="shared" si="3"/>
        <v>5.6082959000835521E-2</v>
      </c>
      <c r="R9" s="29">
        <f t="shared" si="7"/>
        <v>0</v>
      </c>
      <c r="S9" s="29">
        <f t="shared" si="14"/>
        <v>6.2306547619044072E-3</v>
      </c>
      <c r="T9" s="41">
        <f t="shared" si="8"/>
        <v>7.5075075075070803E-5</v>
      </c>
      <c r="U9" s="30"/>
      <c r="V9" s="31">
        <f t="shared" si="9"/>
        <v>0.75</v>
      </c>
      <c r="W9" s="32">
        <f t="shared" si="9"/>
        <v>4.0999999999999996</v>
      </c>
      <c r="X9" s="32">
        <f t="shared" si="10"/>
        <v>1.5999999999999996</v>
      </c>
      <c r="Y9" s="32">
        <f t="shared" si="11"/>
        <v>1.6666666666665719E-2</v>
      </c>
      <c r="Z9" s="32">
        <f t="shared" si="4"/>
        <v>9.9833333333333325</v>
      </c>
      <c r="AA9" s="33">
        <f t="shared" si="12"/>
        <v>-98.153880070546833</v>
      </c>
      <c r="AB9" s="34">
        <f t="shared" si="13"/>
        <v>-43.077160493827904</v>
      </c>
      <c r="AC9" s="42">
        <f t="shared" si="5"/>
        <v>0</v>
      </c>
      <c r="AD9" s="35">
        <f t="shared" si="5"/>
        <v>0</v>
      </c>
    </row>
    <row r="10" spans="1:30" x14ac:dyDescent="0.3">
      <c r="A10" s="46">
        <v>42353.386840277781</v>
      </c>
      <c r="B10" s="47">
        <v>1500</v>
      </c>
      <c r="C10" s="47">
        <v>25</v>
      </c>
      <c r="D10" s="48">
        <v>10.65</v>
      </c>
      <c r="E10" s="49">
        <v>17.2</v>
      </c>
      <c r="F10" s="50">
        <v>10.1</v>
      </c>
      <c r="G10" s="51">
        <v>10.1</v>
      </c>
      <c r="H10" s="52">
        <v>10</v>
      </c>
      <c r="I10" s="53">
        <v>14</v>
      </c>
      <c r="J10" s="54">
        <v>14.05</v>
      </c>
      <c r="L10" s="27">
        <v>25</v>
      </c>
      <c r="M10" s="28">
        <f t="shared" si="0"/>
        <v>34.891666666666538</v>
      </c>
      <c r="N10" s="29">
        <f t="shared" si="6"/>
        <v>26.168750000000188</v>
      </c>
      <c r="O10" s="28">
        <f t="shared" si="1"/>
        <v>31.402499999999893</v>
      </c>
      <c r="P10" s="28">
        <f t="shared" si="2"/>
        <v>1050</v>
      </c>
      <c r="Q10" s="29">
        <f t="shared" si="3"/>
        <v>9.9281994987965583E-2</v>
      </c>
      <c r="R10" s="29">
        <f t="shared" si="7"/>
        <v>0.12461309523809613</v>
      </c>
      <c r="S10" s="29">
        <f t="shared" si="14"/>
        <v>2.9907142857142757E-2</v>
      </c>
      <c r="T10" s="41">
        <f t="shared" si="8"/>
        <v>2.5445292620865053E-4</v>
      </c>
      <c r="U10" s="30"/>
      <c r="V10" s="31">
        <f t="shared" si="9"/>
        <v>0.90000000000000036</v>
      </c>
      <c r="W10" s="32">
        <f t="shared" si="9"/>
        <v>7.1</v>
      </c>
      <c r="X10" s="32">
        <f t="shared" si="10"/>
        <v>1.9499999999999993</v>
      </c>
      <c r="Y10" s="32">
        <f t="shared" si="11"/>
        <v>9.9999999999999645E-2</v>
      </c>
      <c r="Z10" s="32">
        <f t="shared" si="4"/>
        <v>10.066666666666666</v>
      </c>
      <c r="AA10" s="33">
        <f t="shared" si="12"/>
        <v>-83.614427860696566</v>
      </c>
      <c r="AB10" s="34">
        <f t="shared" si="13"/>
        <v>17.9814814814812</v>
      </c>
      <c r="AC10" s="42">
        <f t="shared" si="5"/>
        <v>0</v>
      </c>
      <c r="AD10" s="35">
        <f t="shared" si="5"/>
        <v>17.9814814814812</v>
      </c>
    </row>
    <row r="11" spans="1:30" x14ac:dyDescent="0.3">
      <c r="A11" s="46">
        <v>42353.3903125</v>
      </c>
      <c r="B11" s="47">
        <v>1800</v>
      </c>
      <c r="C11" s="47">
        <v>30</v>
      </c>
      <c r="D11" s="48">
        <v>11.05</v>
      </c>
      <c r="E11" s="49">
        <v>19.399999999999999</v>
      </c>
      <c r="F11" s="50">
        <v>10.1</v>
      </c>
      <c r="G11" s="51">
        <v>10.15</v>
      </c>
      <c r="H11" s="52">
        <v>10</v>
      </c>
      <c r="I11" s="53">
        <v>14.1</v>
      </c>
      <c r="J11" s="54">
        <v>14.2</v>
      </c>
      <c r="L11" s="27">
        <v>30</v>
      </c>
      <c r="M11" s="28">
        <f t="shared" si="0"/>
        <v>40.706944444444602</v>
      </c>
      <c r="N11" s="29">
        <f t="shared" si="6"/>
        <v>5.2337500000002608</v>
      </c>
      <c r="O11" s="28">
        <f t="shared" si="1"/>
        <v>36.636250000000153</v>
      </c>
      <c r="P11" s="28">
        <f t="shared" si="2"/>
        <v>1260</v>
      </c>
      <c r="Q11" s="29">
        <f t="shared" si="3"/>
        <v>0.12656559666404774</v>
      </c>
      <c r="R11" s="29">
        <f t="shared" si="7"/>
        <v>2.492261904762029E-2</v>
      </c>
      <c r="S11" s="29">
        <f t="shared" si="14"/>
        <v>2.9076388888889009E-2</v>
      </c>
      <c r="T11" s="41">
        <f t="shared" si="8"/>
        <v>2.3286759813706019E-4</v>
      </c>
      <c r="U11" s="30"/>
      <c r="V11" s="31">
        <f t="shared" si="9"/>
        <v>1.3000000000000007</v>
      </c>
      <c r="W11" s="32">
        <f t="shared" si="9"/>
        <v>9.2999999999999989</v>
      </c>
      <c r="X11" s="32">
        <f t="shared" si="10"/>
        <v>2.0499999999999989</v>
      </c>
      <c r="Y11" s="32">
        <f t="shared" si="11"/>
        <v>0.11666666666666714</v>
      </c>
      <c r="Z11" s="32">
        <f t="shared" si="4"/>
        <v>10.083333333333334</v>
      </c>
      <c r="AA11" s="33">
        <f t="shared" si="12"/>
        <v>-89.932149362477205</v>
      </c>
      <c r="AB11" s="34">
        <f t="shared" si="13"/>
        <v>36.237654320988021</v>
      </c>
      <c r="AC11" s="42">
        <f t="shared" si="5"/>
        <v>0</v>
      </c>
      <c r="AD11" s="35">
        <f t="shared" si="5"/>
        <v>36.237654320988021</v>
      </c>
    </row>
    <row r="12" spans="1:30" x14ac:dyDescent="0.3">
      <c r="A12" s="46">
        <v>42353.393784722219</v>
      </c>
      <c r="B12" s="47">
        <v>2100</v>
      </c>
      <c r="C12" s="47">
        <v>35</v>
      </c>
      <c r="D12" s="48">
        <v>11.25</v>
      </c>
      <c r="E12" s="49">
        <v>20.100000000000001</v>
      </c>
      <c r="F12" s="50">
        <v>10.1</v>
      </c>
      <c r="G12" s="51">
        <v>10.15</v>
      </c>
      <c r="H12" s="52">
        <v>10.050000000000001</v>
      </c>
      <c r="I12" s="53">
        <v>14.25</v>
      </c>
      <c r="J12" s="54">
        <v>14.25</v>
      </c>
      <c r="L12" s="27">
        <v>35</v>
      </c>
      <c r="M12" s="28">
        <f t="shared" si="0"/>
        <v>46.522222222222048</v>
      </c>
      <c r="N12" s="29">
        <f t="shared" si="6"/>
        <v>5.2337499999997021</v>
      </c>
      <c r="O12" s="28">
        <f t="shared" si="1"/>
        <v>41.869999999999848</v>
      </c>
      <c r="P12" s="28">
        <f t="shared" si="2"/>
        <v>1470</v>
      </c>
      <c r="Q12" s="29">
        <f t="shared" si="3"/>
        <v>0.13414437490740394</v>
      </c>
      <c r="R12" s="29">
        <f t="shared" si="7"/>
        <v>2.4922619047617629E-2</v>
      </c>
      <c r="S12" s="29">
        <f t="shared" si="14"/>
        <v>2.8482993197278809E-2</v>
      </c>
      <c r="T12" s="41">
        <f t="shared" si="8"/>
        <v>2.5109855618330097E-4</v>
      </c>
      <c r="U12" s="30"/>
      <c r="V12" s="31">
        <f t="shared" si="9"/>
        <v>1.5</v>
      </c>
      <c r="W12" s="32">
        <f t="shared" si="9"/>
        <v>10.000000000000002</v>
      </c>
      <c r="X12" s="32">
        <f t="shared" si="10"/>
        <v>2.1999999999999993</v>
      </c>
      <c r="Y12" s="32">
        <f t="shared" si="11"/>
        <v>0.13333333333333286</v>
      </c>
      <c r="Z12" s="32">
        <f t="shared" si="4"/>
        <v>10.1</v>
      </c>
      <c r="AA12" s="33">
        <f t="shared" si="12"/>
        <v>-89.492592592592644</v>
      </c>
      <c r="AB12" s="34">
        <f t="shared" si="13"/>
        <v>50.049382716048996</v>
      </c>
      <c r="AC12" s="42">
        <f t="shared" si="5"/>
        <v>0</v>
      </c>
      <c r="AD12" s="35">
        <f t="shared" si="5"/>
        <v>50.049382716048996</v>
      </c>
    </row>
    <row r="13" spans="1:30" x14ac:dyDescent="0.3">
      <c r="A13" s="46">
        <v>42353.397256944438</v>
      </c>
      <c r="B13" s="47">
        <v>2400</v>
      </c>
      <c r="C13" s="47">
        <v>40</v>
      </c>
      <c r="D13" s="48">
        <v>11.4</v>
      </c>
      <c r="E13" s="49">
        <v>20.100000000000001</v>
      </c>
      <c r="F13" s="50">
        <v>10.1</v>
      </c>
      <c r="G13" s="51">
        <v>10.15</v>
      </c>
      <c r="H13" s="52">
        <v>10.050000000000001</v>
      </c>
      <c r="I13" s="53">
        <v>14.6</v>
      </c>
      <c r="J13" s="54">
        <v>14.6</v>
      </c>
      <c r="L13" s="27">
        <v>40</v>
      </c>
      <c r="M13" s="28">
        <f t="shared" si="0"/>
        <v>46.522222222222041</v>
      </c>
      <c r="N13" s="29">
        <f t="shared" si="6"/>
        <v>0</v>
      </c>
      <c r="O13" s="28">
        <f t="shared" si="1"/>
        <v>41.869999999999848</v>
      </c>
      <c r="P13" s="28">
        <f t="shared" si="2"/>
        <v>1680</v>
      </c>
      <c r="Q13" s="29">
        <f t="shared" si="3"/>
        <v>0.13187074143439709</v>
      </c>
      <c r="R13" s="29">
        <f t="shared" si="7"/>
        <v>0</v>
      </c>
      <c r="S13" s="29">
        <f t="shared" si="14"/>
        <v>2.4922619047618957E-2</v>
      </c>
      <c r="T13" s="41">
        <f t="shared" si="8"/>
        <v>2.5542784163473718E-4</v>
      </c>
      <c r="U13" s="30"/>
      <c r="V13" s="31">
        <f t="shared" si="9"/>
        <v>1.6500000000000004</v>
      </c>
      <c r="W13" s="32">
        <f t="shared" si="9"/>
        <v>10.000000000000002</v>
      </c>
      <c r="X13" s="32">
        <f t="shared" si="10"/>
        <v>2.5499999999999989</v>
      </c>
      <c r="Y13" s="32">
        <f t="shared" si="11"/>
        <v>0.13333333333333286</v>
      </c>
      <c r="Z13" s="32">
        <f t="shared" si="4"/>
        <v>10.1</v>
      </c>
      <c r="AA13" s="33">
        <f t="shared" si="12"/>
        <v>-83.899305555555642</v>
      </c>
      <c r="AB13" s="34">
        <f t="shared" si="13"/>
        <v>46.493827160493439</v>
      </c>
      <c r="AC13" s="42">
        <f t="shared" si="5"/>
        <v>0</v>
      </c>
      <c r="AD13" s="35">
        <f t="shared" si="5"/>
        <v>46.493827160493439</v>
      </c>
    </row>
    <row r="14" spans="1:30" x14ac:dyDescent="0.3">
      <c r="A14" s="46">
        <v>42353.400729166657</v>
      </c>
      <c r="B14" s="47">
        <v>2700</v>
      </c>
      <c r="C14" s="47">
        <v>45</v>
      </c>
      <c r="D14" s="48">
        <v>11.6</v>
      </c>
      <c r="E14" s="49">
        <v>19.600000000000001</v>
      </c>
      <c r="F14" s="50">
        <v>10.1</v>
      </c>
      <c r="G14" s="51">
        <v>10.15</v>
      </c>
      <c r="H14" s="52">
        <v>10.050000000000001</v>
      </c>
      <c r="I14" s="53">
        <v>14.55</v>
      </c>
      <c r="J14" s="54">
        <v>14.55</v>
      </c>
      <c r="L14" s="27">
        <v>45</v>
      </c>
      <c r="M14" s="28">
        <f t="shared" si="0"/>
        <v>46.522222222222041</v>
      </c>
      <c r="N14" s="29">
        <f t="shared" si="6"/>
        <v>0</v>
      </c>
      <c r="O14" s="28">
        <f t="shared" si="1"/>
        <v>41.869999999999848</v>
      </c>
      <c r="P14" s="28">
        <f t="shared" si="2"/>
        <v>1890</v>
      </c>
      <c r="Q14" s="29">
        <f t="shared" si="3"/>
        <v>0.12126045189369847</v>
      </c>
      <c r="R14" s="29">
        <f t="shared" si="7"/>
        <v>0</v>
      </c>
      <c r="S14" s="29">
        <f t="shared" si="14"/>
        <v>2.2153439153439074E-2</v>
      </c>
      <c r="T14" s="41">
        <f t="shared" si="8"/>
        <v>2.7777777777777664E-4</v>
      </c>
      <c r="U14" s="30"/>
      <c r="V14" s="31">
        <f t="shared" si="9"/>
        <v>1.8499999999999996</v>
      </c>
      <c r="W14" s="32">
        <f t="shared" si="9"/>
        <v>9.5000000000000018</v>
      </c>
      <c r="X14" s="32">
        <f t="shared" si="10"/>
        <v>2.5</v>
      </c>
      <c r="Y14" s="32">
        <f t="shared" si="11"/>
        <v>0.13333333333333286</v>
      </c>
      <c r="Z14" s="32">
        <f t="shared" si="4"/>
        <v>10.1</v>
      </c>
      <c r="AA14" s="33">
        <f t="shared" si="12"/>
        <v>-91.009416195856915</v>
      </c>
      <c r="AB14" s="34">
        <f t="shared" si="13"/>
        <v>50.938271604937846</v>
      </c>
      <c r="AC14" s="42">
        <f t="shared" si="5"/>
        <v>0</v>
      </c>
      <c r="AD14" s="35">
        <f t="shared" si="5"/>
        <v>50.938271604937846</v>
      </c>
    </row>
    <row r="15" spans="1:30" x14ac:dyDescent="0.3">
      <c r="A15" s="46">
        <v>42353.40420138889</v>
      </c>
      <c r="B15" s="47">
        <v>3000</v>
      </c>
      <c r="C15" s="47">
        <v>50</v>
      </c>
      <c r="D15" s="48">
        <v>11.75</v>
      </c>
      <c r="E15" s="49">
        <v>20.7</v>
      </c>
      <c r="F15" s="50">
        <v>10.15</v>
      </c>
      <c r="G15" s="51">
        <v>10.15</v>
      </c>
      <c r="H15" s="52">
        <v>10.050000000000001</v>
      </c>
      <c r="I15" s="53">
        <v>14.75</v>
      </c>
      <c r="J15" s="54">
        <v>15</v>
      </c>
      <c r="L15" s="27">
        <v>50</v>
      </c>
      <c r="M15" s="28">
        <f t="shared" si="0"/>
        <v>52.337500000000112</v>
      </c>
      <c r="N15" s="29">
        <f t="shared" si="6"/>
        <v>5.2337500000002608</v>
      </c>
      <c r="O15" s="28">
        <f t="shared" si="1"/>
        <v>47.103750000000112</v>
      </c>
      <c r="P15" s="28">
        <f t="shared" si="2"/>
        <v>2100</v>
      </c>
      <c r="Q15" s="29">
        <f t="shared" si="3"/>
        <v>0.13566013055607512</v>
      </c>
      <c r="R15" s="29">
        <f t="shared" si="7"/>
        <v>2.492261904762029E-2</v>
      </c>
      <c r="S15" s="29">
        <f t="shared" si="14"/>
        <v>2.2430357142857196E-2</v>
      </c>
      <c r="T15" s="41">
        <f t="shared" si="8"/>
        <v>2.7932960893854811E-4</v>
      </c>
      <c r="U15" s="30"/>
      <c r="V15" s="31">
        <f t="shared" si="9"/>
        <v>2</v>
      </c>
      <c r="W15" s="32">
        <f t="shared" si="9"/>
        <v>10.6</v>
      </c>
      <c r="X15" s="32">
        <f t="shared" si="10"/>
        <v>2.6999999999999993</v>
      </c>
      <c r="Y15" s="32">
        <f t="shared" si="11"/>
        <v>0.15000000000000036</v>
      </c>
      <c r="Z15" s="32">
        <f t="shared" si="4"/>
        <v>10.116666666666667</v>
      </c>
      <c r="AA15" s="33">
        <f t="shared" si="12"/>
        <v>-87.554166666666632</v>
      </c>
      <c r="AB15" s="34">
        <f t="shared" si="13"/>
        <v>62.97222222222247</v>
      </c>
      <c r="AC15" s="42">
        <f t="shared" si="5"/>
        <v>0</v>
      </c>
      <c r="AD15" s="35">
        <f t="shared" si="5"/>
        <v>62.97222222222247</v>
      </c>
    </row>
    <row r="16" spans="1:30" x14ac:dyDescent="0.3">
      <c r="A16" s="46">
        <v>42353.407673611109</v>
      </c>
      <c r="B16" s="47">
        <v>3300</v>
      </c>
      <c r="C16" s="47">
        <v>55</v>
      </c>
      <c r="D16" s="48">
        <v>12.05</v>
      </c>
      <c r="E16" s="49">
        <v>22.7</v>
      </c>
      <c r="F16" s="50">
        <v>10.1</v>
      </c>
      <c r="G16" s="51">
        <v>10.199999999999999</v>
      </c>
      <c r="H16" s="52">
        <v>10.1</v>
      </c>
      <c r="I16" s="53">
        <v>15.05</v>
      </c>
      <c r="J16" s="54">
        <v>15</v>
      </c>
      <c r="L16" s="27">
        <v>55</v>
      </c>
      <c r="M16" s="28">
        <f t="shared" si="0"/>
        <v>58.152777777777558</v>
      </c>
      <c r="N16" s="29">
        <f t="shared" si="6"/>
        <v>5.2337499999997021</v>
      </c>
      <c r="O16" s="28">
        <f t="shared" si="1"/>
        <v>52.337499999999814</v>
      </c>
      <c r="P16" s="28">
        <f t="shared" si="2"/>
        <v>2310</v>
      </c>
      <c r="Q16" s="29">
        <f t="shared" si="3"/>
        <v>0.16142797658348604</v>
      </c>
      <c r="R16" s="29">
        <f t="shared" si="7"/>
        <v>2.4922619047617629E-2</v>
      </c>
      <c r="S16" s="29">
        <f t="shared" si="14"/>
        <v>2.2656926406926327E-2</v>
      </c>
      <c r="T16" s="41">
        <f t="shared" si="8"/>
        <v>2.6082420448617538E-4</v>
      </c>
      <c r="U16" s="30"/>
      <c r="V16" s="31">
        <f t="shared" si="9"/>
        <v>2.3000000000000007</v>
      </c>
      <c r="W16" s="32">
        <f t="shared" si="9"/>
        <v>12.6</v>
      </c>
      <c r="X16" s="32">
        <f t="shared" si="10"/>
        <v>3</v>
      </c>
      <c r="Y16" s="32">
        <f t="shared" si="11"/>
        <v>0.16666666666666607</v>
      </c>
      <c r="Z16" s="32">
        <f t="shared" si="4"/>
        <v>10.133333333333333</v>
      </c>
      <c r="AA16" s="33">
        <f t="shared" si="12"/>
        <v>-85.615740740740819</v>
      </c>
      <c r="AB16" s="34">
        <f t="shared" si="13"/>
        <v>75.895061728394566</v>
      </c>
      <c r="AC16" s="42">
        <f t="shared" si="5"/>
        <v>0</v>
      </c>
      <c r="AD16" s="35">
        <f t="shared" si="5"/>
        <v>75.895061728394566</v>
      </c>
    </row>
    <row r="17" spans="1:30" x14ac:dyDescent="0.3">
      <c r="A17" s="46">
        <v>42353.411145833343</v>
      </c>
      <c r="B17" s="47">
        <v>3600</v>
      </c>
      <c r="C17" s="47">
        <v>60</v>
      </c>
      <c r="D17" s="48">
        <v>12.25</v>
      </c>
      <c r="E17" s="49">
        <v>23.2</v>
      </c>
      <c r="F17" s="50">
        <v>10.15</v>
      </c>
      <c r="G17" s="51">
        <v>10.199999999999999</v>
      </c>
      <c r="H17" s="52">
        <v>10.1</v>
      </c>
      <c r="I17" s="53">
        <v>15.2</v>
      </c>
      <c r="J17" s="54">
        <v>15.2</v>
      </c>
      <c r="L17" s="27">
        <v>60</v>
      </c>
      <c r="M17" s="28">
        <f t="shared" si="0"/>
        <v>63.968055555555615</v>
      </c>
      <c r="N17" s="29">
        <f t="shared" si="6"/>
        <v>5.2337500000002608</v>
      </c>
      <c r="O17" s="28">
        <f t="shared" si="1"/>
        <v>57.571250000000077</v>
      </c>
      <c r="P17" s="28">
        <f t="shared" si="2"/>
        <v>2520</v>
      </c>
      <c r="Q17" s="29">
        <f t="shared" si="3"/>
        <v>0.16597524352949974</v>
      </c>
      <c r="R17" s="29">
        <f t="shared" si="7"/>
        <v>2.492261904762029E-2</v>
      </c>
      <c r="S17" s="29">
        <f t="shared" si="14"/>
        <v>2.2845734126984159E-2</v>
      </c>
      <c r="T17" s="41">
        <f t="shared" si="8"/>
        <v>2.7904616945712869E-4</v>
      </c>
      <c r="U17" s="30"/>
      <c r="V17" s="31">
        <f t="shared" si="9"/>
        <v>2.5</v>
      </c>
      <c r="W17" s="32">
        <f t="shared" si="9"/>
        <v>13.1</v>
      </c>
      <c r="X17" s="32">
        <f t="shared" si="10"/>
        <v>3.1499999999999986</v>
      </c>
      <c r="Y17" s="32">
        <f t="shared" si="11"/>
        <v>0.18333333333333357</v>
      </c>
      <c r="Z17" s="32">
        <f t="shared" si="4"/>
        <v>10.15</v>
      </c>
      <c r="AA17" s="33">
        <f t="shared" si="12"/>
        <v>-85.095574387947266</v>
      </c>
      <c r="AB17" s="34">
        <f t="shared" si="13"/>
        <v>89.70679012345694</v>
      </c>
      <c r="AC17" s="42">
        <f>IF(AA17&gt;0,AA17,0)</f>
        <v>0</v>
      </c>
      <c r="AD17" s="35">
        <f t="shared" si="5"/>
        <v>89.70679012345694</v>
      </c>
    </row>
    <row r="18" spans="1:30" x14ac:dyDescent="0.3">
      <c r="A18" s="46">
        <v>42353.414618055547</v>
      </c>
      <c r="B18" s="47">
        <v>3900</v>
      </c>
      <c r="C18" s="47">
        <v>65</v>
      </c>
      <c r="D18" s="48">
        <v>12.45</v>
      </c>
      <c r="E18" s="49">
        <v>22.35</v>
      </c>
      <c r="F18" s="50">
        <v>10.15</v>
      </c>
      <c r="G18" s="51">
        <v>10.199999999999999</v>
      </c>
      <c r="H18" s="52">
        <v>10.15</v>
      </c>
      <c r="I18" s="53">
        <v>15.6</v>
      </c>
      <c r="J18" s="54">
        <v>15.65</v>
      </c>
      <c r="L18" s="27">
        <v>65</v>
      </c>
      <c r="M18" s="28">
        <f t="shared" si="0"/>
        <v>69.783333333333076</v>
      </c>
      <c r="N18" s="29">
        <f t="shared" si="6"/>
        <v>5.2337499999997021</v>
      </c>
      <c r="O18" s="28">
        <f t="shared" si="1"/>
        <v>62.804999999999787</v>
      </c>
      <c r="P18" s="28">
        <f t="shared" si="2"/>
        <v>2730</v>
      </c>
      <c r="Q18" s="29">
        <f t="shared" si="3"/>
        <v>0.15005980921845186</v>
      </c>
      <c r="R18" s="29">
        <f t="shared" si="7"/>
        <v>2.4922619047617629E-2</v>
      </c>
      <c r="S18" s="29">
        <f t="shared" si="14"/>
        <v>2.3005494505494429E-2</v>
      </c>
      <c r="T18" s="41">
        <f t="shared" si="8"/>
        <v>3.3670033670033542E-4</v>
      </c>
      <c r="U18" s="30"/>
      <c r="V18" s="31">
        <f t="shared" si="9"/>
        <v>2.6999999999999993</v>
      </c>
      <c r="W18" s="32">
        <f t="shared" si="9"/>
        <v>12.250000000000002</v>
      </c>
      <c r="X18" s="32">
        <f t="shared" si="10"/>
        <v>3.5499999999999989</v>
      </c>
      <c r="Y18" s="32">
        <f t="shared" si="11"/>
        <v>0.19999999999999929</v>
      </c>
      <c r="Z18" s="32">
        <f t="shared" si="4"/>
        <v>10.166666666666666</v>
      </c>
      <c r="AA18" s="33">
        <f t="shared" si="12"/>
        <v>-77.846560846560919</v>
      </c>
      <c r="AB18" s="34">
        <f t="shared" si="13"/>
        <v>99.074074074073494</v>
      </c>
      <c r="AC18" s="42">
        <f t="shared" ref="AC18:AD29" si="15">IF(AA18&gt;0,AA18,0)</f>
        <v>0</v>
      </c>
      <c r="AD18" s="35">
        <f t="shared" si="5"/>
        <v>99.074074074073494</v>
      </c>
    </row>
    <row r="19" spans="1:30" x14ac:dyDescent="0.3">
      <c r="A19" s="46">
        <v>42353.418090277781</v>
      </c>
      <c r="B19" s="47">
        <v>4200</v>
      </c>
      <c r="C19" s="47">
        <v>70</v>
      </c>
      <c r="D19" s="48">
        <v>12.6</v>
      </c>
      <c r="E19" s="49">
        <v>23.25</v>
      </c>
      <c r="F19" s="50">
        <v>10.15</v>
      </c>
      <c r="G19" s="51">
        <v>10.25</v>
      </c>
      <c r="H19" s="52">
        <v>10.15</v>
      </c>
      <c r="I19" s="53">
        <v>15.7</v>
      </c>
      <c r="J19" s="54">
        <v>16</v>
      </c>
      <c r="L19" s="27">
        <v>70</v>
      </c>
      <c r="M19" s="28">
        <f t="shared" si="0"/>
        <v>75.598611111110529</v>
      </c>
      <c r="N19" s="29">
        <f t="shared" si="6"/>
        <v>5.2337499999997021</v>
      </c>
      <c r="O19" s="28">
        <f t="shared" si="1"/>
        <v>68.038749999999482</v>
      </c>
      <c r="P19" s="28">
        <f t="shared" si="2"/>
        <v>2940</v>
      </c>
      <c r="Q19" s="29">
        <f t="shared" si="3"/>
        <v>0.16142797658348607</v>
      </c>
      <c r="R19" s="29">
        <f t="shared" si="7"/>
        <v>2.4922619047617629E-2</v>
      </c>
      <c r="S19" s="29">
        <f t="shared" si="14"/>
        <v>2.3142431972788938E-2</v>
      </c>
      <c r="T19" s="41">
        <f t="shared" si="8"/>
        <v>3.3907146583202658E-4</v>
      </c>
      <c r="U19" s="30"/>
      <c r="V19" s="31">
        <f t="shared" si="9"/>
        <v>2.8499999999999996</v>
      </c>
      <c r="W19" s="32">
        <f t="shared" si="9"/>
        <v>13.15</v>
      </c>
      <c r="X19" s="32">
        <f t="shared" si="10"/>
        <v>3.6499999999999986</v>
      </c>
      <c r="Y19" s="32">
        <f t="shared" si="11"/>
        <v>0.21666666666666501</v>
      </c>
      <c r="Z19" s="32">
        <f t="shared" si="4"/>
        <v>10.183333333333332</v>
      </c>
      <c r="AA19" s="33">
        <f t="shared" si="12"/>
        <v>-77.22625448028694</v>
      </c>
      <c r="AB19" s="34">
        <f t="shared" si="13"/>
        <v>112.88580246913452</v>
      </c>
      <c r="AC19" s="42">
        <f t="shared" si="15"/>
        <v>0</v>
      </c>
      <c r="AD19" s="35">
        <f t="shared" si="5"/>
        <v>112.88580246913452</v>
      </c>
    </row>
    <row r="20" spans="1:30" x14ac:dyDescent="0.3">
      <c r="A20" s="46">
        <v>42353.4215625</v>
      </c>
      <c r="B20" s="47">
        <v>4500</v>
      </c>
      <c r="C20" s="47">
        <v>75</v>
      </c>
      <c r="D20" s="48">
        <v>12.75</v>
      </c>
      <c r="E20" s="49">
        <v>23.55</v>
      </c>
      <c r="F20" s="50">
        <v>10.15</v>
      </c>
      <c r="G20" s="51">
        <v>10.25</v>
      </c>
      <c r="H20" s="52">
        <v>10.199999999999999</v>
      </c>
      <c r="I20" s="53">
        <v>16.100000000000001</v>
      </c>
      <c r="J20" s="54">
        <v>16.2</v>
      </c>
      <c r="L20" s="27">
        <v>75</v>
      </c>
      <c r="M20" s="28">
        <f t="shared" si="0"/>
        <v>81.413888888888593</v>
      </c>
      <c r="N20" s="29">
        <f t="shared" si="6"/>
        <v>5.2337500000002608</v>
      </c>
      <c r="O20" s="28">
        <f t="shared" si="1"/>
        <v>73.272499999999738</v>
      </c>
      <c r="P20" s="28">
        <f t="shared" si="2"/>
        <v>3150</v>
      </c>
      <c r="Q20" s="29">
        <f t="shared" si="3"/>
        <v>0.16370161005649292</v>
      </c>
      <c r="R20" s="29">
        <f t="shared" si="7"/>
        <v>2.492261904762029E-2</v>
      </c>
      <c r="S20" s="29">
        <f t="shared" si="14"/>
        <v>2.3261111111111028E-2</v>
      </c>
      <c r="T20" s="41">
        <f t="shared" si="8"/>
        <v>3.6008230452674764E-4</v>
      </c>
      <c r="U20" s="30"/>
      <c r="V20" s="31">
        <f t="shared" si="9"/>
        <v>3</v>
      </c>
      <c r="W20" s="32">
        <f t="shared" si="9"/>
        <v>13.450000000000001</v>
      </c>
      <c r="X20" s="32">
        <f t="shared" si="10"/>
        <v>4.0500000000000007</v>
      </c>
      <c r="Y20" s="32">
        <f t="shared" si="11"/>
        <v>0.2333333333333325</v>
      </c>
      <c r="Z20" s="32">
        <f t="shared" si="4"/>
        <v>10.199999999999999</v>
      </c>
      <c r="AA20" s="33">
        <f t="shared" si="12"/>
        <v>-69.727197346600391</v>
      </c>
      <c r="AB20" s="34">
        <f t="shared" si="13"/>
        <v>121.36419753086351</v>
      </c>
      <c r="AC20" s="42">
        <f t="shared" si="15"/>
        <v>0</v>
      </c>
      <c r="AD20" s="35">
        <f t="shared" si="5"/>
        <v>121.36419753086351</v>
      </c>
    </row>
    <row r="21" spans="1:30" x14ac:dyDescent="0.3">
      <c r="A21" s="46">
        <v>42353.425034722219</v>
      </c>
      <c r="B21" s="47">
        <v>4800</v>
      </c>
      <c r="C21" s="47">
        <v>80</v>
      </c>
      <c r="D21" s="48">
        <v>13.15</v>
      </c>
      <c r="E21" s="49">
        <v>23.55</v>
      </c>
      <c r="F21" s="50">
        <v>10.199999999999999</v>
      </c>
      <c r="G21" s="51">
        <v>10.25</v>
      </c>
      <c r="H21" s="52">
        <v>10.199999999999999</v>
      </c>
      <c r="I21" s="53">
        <v>16.25</v>
      </c>
      <c r="J21" s="54">
        <v>16.399999999999999</v>
      </c>
      <c r="L21" s="27">
        <v>80</v>
      </c>
      <c r="M21" s="28">
        <f t="shared" si="0"/>
        <v>87.229166666666657</v>
      </c>
      <c r="N21" s="29">
        <f t="shared" si="6"/>
        <v>5.2337500000002608</v>
      </c>
      <c r="O21" s="28">
        <f t="shared" si="1"/>
        <v>78.506250000000009</v>
      </c>
      <c r="P21" s="28">
        <f t="shared" si="2"/>
        <v>3360</v>
      </c>
      <c r="Q21" s="29">
        <f t="shared" si="3"/>
        <v>0.15763858746180801</v>
      </c>
      <c r="R21" s="29">
        <f t="shared" si="7"/>
        <v>2.492261904762029E-2</v>
      </c>
      <c r="S21" s="29">
        <f t="shared" si="14"/>
        <v>2.336495535714286E-2</v>
      </c>
      <c r="T21" s="41">
        <f t="shared" si="8"/>
        <v>4.0064102564102563E-4</v>
      </c>
      <c r="U21" s="30"/>
      <c r="V21" s="31">
        <f t="shared" si="9"/>
        <v>3.4000000000000004</v>
      </c>
      <c r="W21" s="32">
        <f t="shared" si="9"/>
        <v>13.450000000000001</v>
      </c>
      <c r="X21" s="32">
        <f t="shared" si="10"/>
        <v>4.1999999999999993</v>
      </c>
      <c r="Y21" s="32">
        <f t="shared" si="11"/>
        <v>0.25</v>
      </c>
      <c r="Z21" s="32">
        <f t="shared" si="4"/>
        <v>10.216666666666667</v>
      </c>
      <c r="AA21" s="33">
        <f t="shared" si="12"/>
        <v>-73.474462365591407</v>
      </c>
      <c r="AB21" s="34">
        <f t="shared" si="13"/>
        <v>138.73148148148147</v>
      </c>
      <c r="AC21" s="42">
        <f t="shared" si="15"/>
        <v>0</v>
      </c>
      <c r="AD21" s="35">
        <f t="shared" si="15"/>
        <v>138.73148148148147</v>
      </c>
    </row>
    <row r="22" spans="1:30" x14ac:dyDescent="0.3">
      <c r="A22" s="46">
        <v>42353.428506944438</v>
      </c>
      <c r="B22" s="47">
        <v>5100</v>
      </c>
      <c r="C22" s="47">
        <v>85</v>
      </c>
      <c r="D22" s="48">
        <v>13.3</v>
      </c>
      <c r="E22" s="49">
        <v>23.4</v>
      </c>
      <c r="F22" s="50">
        <v>10.199999999999999</v>
      </c>
      <c r="G22" s="51">
        <v>10.25</v>
      </c>
      <c r="H22" s="52">
        <v>10.25</v>
      </c>
      <c r="I22" s="53">
        <v>16.399999999999999</v>
      </c>
      <c r="J22" s="54">
        <v>16.600000000000001</v>
      </c>
      <c r="L22" s="27">
        <v>85</v>
      </c>
      <c r="M22" s="28">
        <f t="shared" si="0"/>
        <v>93.044444444444082</v>
      </c>
      <c r="N22" s="29">
        <f t="shared" si="6"/>
        <v>5.2337499999997021</v>
      </c>
      <c r="O22" s="28">
        <f t="shared" si="1"/>
        <v>83.739999999999696</v>
      </c>
      <c r="P22" s="28">
        <f t="shared" si="2"/>
        <v>3570</v>
      </c>
      <c r="Q22" s="29">
        <f t="shared" si="3"/>
        <v>0.15309132051579427</v>
      </c>
      <c r="R22" s="29">
        <f t="shared" si="7"/>
        <v>2.4922619047617629E-2</v>
      </c>
      <c r="S22" s="29">
        <f t="shared" si="14"/>
        <v>2.3456582633053138E-2</v>
      </c>
      <c r="T22" s="41">
        <f t="shared" si="8"/>
        <v>4.4004400440043846E-4</v>
      </c>
      <c r="U22" s="30"/>
      <c r="V22" s="31">
        <f t="shared" ref="V22:W29" si="16">V21+(D22-D21)</f>
        <v>3.5500000000000007</v>
      </c>
      <c r="W22" s="32">
        <f t="shared" si="16"/>
        <v>13.299999999999999</v>
      </c>
      <c r="X22" s="32">
        <f t="shared" si="10"/>
        <v>4.3499999999999979</v>
      </c>
      <c r="Y22" s="32">
        <f t="shared" si="11"/>
        <v>0.26666666666666572</v>
      </c>
      <c r="Z22" s="32">
        <f t="shared" si="4"/>
        <v>10.233333333333333</v>
      </c>
      <c r="AA22" s="33">
        <f t="shared" si="12"/>
        <v>-71.598566308243889</v>
      </c>
      <c r="AB22" s="34">
        <f t="shared" si="13"/>
        <v>151.65432098765356</v>
      </c>
      <c r="AC22" s="42">
        <f t="shared" si="15"/>
        <v>0</v>
      </c>
      <c r="AD22" s="35">
        <f t="shared" si="15"/>
        <v>151.65432098765356</v>
      </c>
    </row>
    <row r="23" spans="1:30" x14ac:dyDescent="0.3">
      <c r="A23" s="46">
        <v>42353.431979166657</v>
      </c>
      <c r="B23" s="47">
        <v>5400</v>
      </c>
      <c r="C23" s="47">
        <v>90</v>
      </c>
      <c r="D23" s="48">
        <v>13.5</v>
      </c>
      <c r="E23" s="49">
        <v>23.35</v>
      </c>
      <c r="F23" s="50">
        <v>10.199999999999999</v>
      </c>
      <c r="G23" s="51">
        <v>10.3</v>
      </c>
      <c r="H23" s="52">
        <v>10.25</v>
      </c>
      <c r="I23" s="53">
        <v>16.350000000000001</v>
      </c>
      <c r="J23" s="54">
        <v>16.399999999999999</v>
      </c>
      <c r="L23" s="27">
        <v>90</v>
      </c>
      <c r="M23" s="28">
        <f t="shared" si="0"/>
        <v>98.85972222222216</v>
      </c>
      <c r="N23" s="29">
        <f t="shared" si="6"/>
        <v>5.2337500000002608</v>
      </c>
      <c r="O23" s="28">
        <f t="shared" si="1"/>
        <v>88.973749999999967</v>
      </c>
      <c r="P23" s="28">
        <f t="shared" si="2"/>
        <v>3780</v>
      </c>
      <c r="Q23" s="29">
        <f t="shared" si="3"/>
        <v>0.14930193139411624</v>
      </c>
      <c r="R23" s="29">
        <f t="shared" si="7"/>
        <v>2.492261904762029E-2</v>
      </c>
      <c r="S23" s="29">
        <f t="shared" si="14"/>
        <v>2.3538029100529091E-2</v>
      </c>
      <c r="T23" s="41">
        <f t="shared" si="8"/>
        <v>4.7941342357585981E-4</v>
      </c>
      <c r="U23" s="30"/>
      <c r="V23" s="31">
        <f t="shared" si="16"/>
        <v>3.75</v>
      </c>
      <c r="W23" s="32">
        <f t="shared" si="16"/>
        <v>13.250000000000002</v>
      </c>
      <c r="X23" s="32">
        <f t="shared" si="10"/>
        <v>4.3000000000000007</v>
      </c>
      <c r="Y23" s="32">
        <f t="shared" si="11"/>
        <v>0.28333333333333321</v>
      </c>
      <c r="Z23" s="32">
        <f t="shared" si="4"/>
        <v>10.25</v>
      </c>
      <c r="AA23" s="33">
        <f t="shared" si="12"/>
        <v>-75.838693957114998</v>
      </c>
      <c r="AB23" s="34">
        <f t="shared" si="13"/>
        <v>169.02160493827145</v>
      </c>
      <c r="AC23" s="42">
        <f t="shared" si="15"/>
        <v>0</v>
      </c>
      <c r="AD23" s="35">
        <f t="shared" si="15"/>
        <v>169.02160493827145</v>
      </c>
    </row>
    <row r="24" spans="1:30" ht="15.75" customHeight="1" x14ac:dyDescent="0.3">
      <c r="A24" s="46">
        <v>42353.43545138889</v>
      </c>
      <c r="B24" s="47">
        <v>5700</v>
      </c>
      <c r="C24" s="47">
        <v>95</v>
      </c>
      <c r="D24" s="48">
        <v>13.65</v>
      </c>
      <c r="E24" s="49">
        <v>23.35</v>
      </c>
      <c r="F24" s="50">
        <v>10.199999999999999</v>
      </c>
      <c r="G24" s="51">
        <v>10.35</v>
      </c>
      <c r="H24" s="52">
        <v>10.3</v>
      </c>
      <c r="I24" s="53">
        <v>16.5</v>
      </c>
      <c r="J24" s="54">
        <v>16.55</v>
      </c>
      <c r="L24" s="43">
        <v>95</v>
      </c>
      <c r="M24" s="28">
        <f t="shared" si="0"/>
        <v>110.49027777777769</v>
      </c>
      <c r="N24" s="29">
        <f t="shared" si="6"/>
        <v>10.467499999999962</v>
      </c>
      <c r="O24" s="28">
        <f t="shared" si="1"/>
        <v>99.44124999999994</v>
      </c>
      <c r="P24" s="28">
        <f t="shared" si="2"/>
        <v>3990</v>
      </c>
      <c r="Q24" s="29">
        <f t="shared" si="3"/>
        <v>0.14702829792110939</v>
      </c>
      <c r="R24" s="29">
        <f t="shared" si="7"/>
        <v>4.9845238095237915E-2</v>
      </c>
      <c r="S24" s="29">
        <f t="shared" si="14"/>
        <v>2.4922619047619034E-2</v>
      </c>
      <c r="T24" s="41">
        <f t="shared" si="8"/>
        <v>5.4410080183276018E-4</v>
      </c>
      <c r="U24" s="30"/>
      <c r="V24" s="31">
        <f t="shared" si="16"/>
        <v>3.9000000000000004</v>
      </c>
      <c r="W24" s="32">
        <f t="shared" si="16"/>
        <v>13.250000000000002</v>
      </c>
      <c r="X24" s="32">
        <f t="shared" si="10"/>
        <v>4.4499999999999993</v>
      </c>
      <c r="Y24" s="32">
        <f t="shared" si="11"/>
        <v>0.31666666666666643</v>
      </c>
      <c r="Z24" s="32">
        <f t="shared" si="4"/>
        <v>10.283333333333333</v>
      </c>
      <c r="AA24" s="33">
        <f t="shared" si="12"/>
        <v>-71.757797270955209</v>
      </c>
      <c r="AB24" s="34">
        <f t="shared" si="13"/>
        <v>194.86728395061709</v>
      </c>
      <c r="AC24" s="42">
        <f t="shared" si="15"/>
        <v>0</v>
      </c>
      <c r="AD24" s="35">
        <f t="shared" si="15"/>
        <v>194.86728395061709</v>
      </c>
    </row>
    <row r="25" spans="1:30" x14ac:dyDescent="0.3">
      <c r="A25" s="46">
        <v>42353.438923611109</v>
      </c>
      <c r="B25" s="47">
        <v>6000</v>
      </c>
      <c r="C25" s="47">
        <v>100</v>
      </c>
      <c r="D25" s="48">
        <v>14</v>
      </c>
      <c r="E25" s="49">
        <v>23.1</v>
      </c>
      <c r="F25" s="50">
        <v>10.199999999999999</v>
      </c>
      <c r="G25" s="51">
        <v>10.35</v>
      </c>
      <c r="H25" s="52">
        <v>10.3</v>
      </c>
      <c r="I25" s="53">
        <v>16.75</v>
      </c>
      <c r="J25" s="54">
        <v>17</v>
      </c>
      <c r="L25" s="43">
        <v>100</v>
      </c>
      <c r="M25" s="28">
        <f t="shared" si="0"/>
        <v>110.49027777777768</v>
      </c>
      <c r="N25" s="29">
        <f t="shared" si="6"/>
        <v>0</v>
      </c>
      <c r="O25" s="28">
        <f t="shared" si="1"/>
        <v>99.44124999999994</v>
      </c>
      <c r="P25" s="28">
        <f t="shared" si="2"/>
        <v>4200</v>
      </c>
      <c r="Q25" s="29">
        <f t="shared" si="3"/>
        <v>0.137933764029082</v>
      </c>
      <c r="R25" s="29">
        <f t="shared" si="7"/>
        <v>0</v>
      </c>
      <c r="S25" s="29">
        <f t="shared" si="14"/>
        <v>2.367648809523808E-2</v>
      </c>
      <c r="T25" s="41">
        <f t="shared" si="8"/>
        <v>5.7997557997557943E-4</v>
      </c>
      <c r="U25" s="36"/>
      <c r="V25" s="31">
        <f t="shared" si="16"/>
        <v>4.25</v>
      </c>
      <c r="W25" s="32">
        <f t="shared" si="16"/>
        <v>13.000000000000002</v>
      </c>
      <c r="X25" s="32">
        <f t="shared" si="10"/>
        <v>4.6999999999999993</v>
      </c>
      <c r="Y25" s="32">
        <f t="shared" si="11"/>
        <v>0.31666666666666643</v>
      </c>
      <c r="Z25" s="32">
        <f t="shared" si="4"/>
        <v>10.283333333333333</v>
      </c>
      <c r="AA25" s="33">
        <f t="shared" si="12"/>
        <v>-74.367171717171743</v>
      </c>
      <c r="AB25" s="34">
        <f t="shared" si="13"/>
        <v>196.64506172839484</v>
      </c>
      <c r="AC25" s="42">
        <f t="shared" si="15"/>
        <v>0</v>
      </c>
      <c r="AD25" s="35">
        <f t="shared" si="15"/>
        <v>196.64506172839484</v>
      </c>
    </row>
    <row r="26" spans="1:30" x14ac:dyDescent="0.3">
      <c r="A26" s="46">
        <v>42353.442395833343</v>
      </c>
      <c r="B26" s="47">
        <v>6300</v>
      </c>
      <c r="C26" s="47">
        <v>105</v>
      </c>
      <c r="D26" s="48">
        <v>14.15</v>
      </c>
      <c r="E26" s="49">
        <v>22.7</v>
      </c>
      <c r="F26" s="50">
        <v>10.199999999999999</v>
      </c>
      <c r="G26" s="51">
        <v>10.35</v>
      </c>
      <c r="H26" s="52">
        <v>10.35</v>
      </c>
      <c r="I26" s="53">
        <v>17.100000000000001</v>
      </c>
      <c r="J26" s="54">
        <v>17.149999999999999</v>
      </c>
      <c r="L26" s="43">
        <v>105</v>
      </c>
      <c r="M26" s="28">
        <f t="shared" si="0"/>
        <v>116.30555555555512</v>
      </c>
      <c r="N26" s="29">
        <f t="shared" si="6"/>
        <v>5.2337499999997021</v>
      </c>
      <c r="O26" s="28">
        <f t="shared" si="1"/>
        <v>104.67499999999963</v>
      </c>
      <c r="P26" s="28">
        <f t="shared" si="2"/>
        <v>4410</v>
      </c>
      <c r="Q26" s="29">
        <f t="shared" si="3"/>
        <v>0.12959710796139021</v>
      </c>
      <c r="R26" s="29">
        <f t="shared" si="7"/>
        <v>2.4922619047617629E-2</v>
      </c>
      <c r="S26" s="29">
        <f t="shared" si="14"/>
        <v>2.3735827664399009E-2</v>
      </c>
      <c r="T26" s="41">
        <f t="shared" si="8"/>
        <v>6.4977257959713869E-4</v>
      </c>
      <c r="U26" s="36"/>
      <c r="V26" s="31">
        <f t="shared" si="16"/>
        <v>4.4000000000000004</v>
      </c>
      <c r="W26" s="32">
        <f t="shared" si="16"/>
        <v>12.6</v>
      </c>
      <c r="X26" s="32">
        <f t="shared" si="10"/>
        <v>5.0500000000000007</v>
      </c>
      <c r="Y26" s="32">
        <f t="shared" si="11"/>
        <v>0.33333333333333215</v>
      </c>
      <c r="Z26" s="32">
        <f t="shared" si="4"/>
        <v>10.299999999999999</v>
      </c>
      <c r="AA26" s="33">
        <f t="shared" si="12"/>
        <v>-67.354048964218578</v>
      </c>
      <c r="AB26" s="34">
        <f t="shared" si="13"/>
        <v>206.01234567901133</v>
      </c>
      <c r="AC26" s="42">
        <f t="shared" si="15"/>
        <v>0</v>
      </c>
      <c r="AD26" s="35">
        <f t="shared" si="15"/>
        <v>206.01234567901133</v>
      </c>
    </row>
    <row r="27" spans="1:30" x14ac:dyDescent="0.3">
      <c r="A27" s="46">
        <v>42353.445868055547</v>
      </c>
      <c r="B27" s="47">
        <v>6600</v>
      </c>
      <c r="C27" s="47">
        <v>110</v>
      </c>
      <c r="D27" s="48">
        <v>14.3</v>
      </c>
      <c r="E27" s="49">
        <v>22.1</v>
      </c>
      <c r="F27" s="50">
        <v>10.25</v>
      </c>
      <c r="G27" s="51">
        <v>10.4</v>
      </c>
      <c r="H27" s="52">
        <v>10.35</v>
      </c>
      <c r="I27" s="53">
        <v>17.25</v>
      </c>
      <c r="J27" s="54">
        <v>17.3</v>
      </c>
      <c r="L27" s="43">
        <v>110</v>
      </c>
      <c r="M27" s="28">
        <f t="shared" si="0"/>
        <v>127.93611111111126</v>
      </c>
      <c r="N27" s="29">
        <f t="shared" si="6"/>
        <v>10.467500000000522</v>
      </c>
      <c r="O27" s="28">
        <f t="shared" si="1"/>
        <v>115.14250000000015</v>
      </c>
      <c r="P27" s="28">
        <f t="shared" si="2"/>
        <v>4620</v>
      </c>
      <c r="Q27" s="29">
        <f t="shared" si="3"/>
        <v>0.118228940596356</v>
      </c>
      <c r="R27" s="29">
        <f t="shared" si="7"/>
        <v>4.9845238095240579E-2</v>
      </c>
      <c r="S27" s="29">
        <f t="shared" si="14"/>
        <v>2.4922619047619082E-2</v>
      </c>
      <c r="T27" s="41">
        <f t="shared" si="8"/>
        <v>7.8347578347578431E-4</v>
      </c>
      <c r="V27" s="31">
        <f t="shared" si="16"/>
        <v>4.5500000000000007</v>
      </c>
      <c r="W27" s="32">
        <f t="shared" si="16"/>
        <v>12.000000000000002</v>
      </c>
      <c r="X27" s="32">
        <f t="shared" si="10"/>
        <v>5.1999999999999993</v>
      </c>
      <c r="Y27" s="32">
        <f t="shared" si="11"/>
        <v>0.36666666666666714</v>
      </c>
      <c r="Z27" s="32">
        <f t="shared" si="4"/>
        <v>10.333333333333334</v>
      </c>
      <c r="AA27" s="33">
        <f t="shared" si="12"/>
        <v>-63.411487758945356</v>
      </c>
      <c r="AB27" s="34">
        <f t="shared" si="13"/>
        <v>231.85802469135837</v>
      </c>
      <c r="AC27" s="42">
        <f t="shared" si="15"/>
        <v>0</v>
      </c>
      <c r="AD27" s="35">
        <f t="shared" si="15"/>
        <v>231.85802469135837</v>
      </c>
    </row>
    <row r="28" spans="1:30" x14ac:dyDescent="0.3">
      <c r="A28" s="46">
        <v>42353.449340277781</v>
      </c>
      <c r="B28" s="47">
        <v>6900</v>
      </c>
      <c r="C28" s="47">
        <v>115</v>
      </c>
      <c r="D28" s="48">
        <v>14.45</v>
      </c>
      <c r="E28" s="49">
        <v>21.35</v>
      </c>
      <c r="F28" s="50">
        <v>10.25</v>
      </c>
      <c r="G28" s="51">
        <v>10.4</v>
      </c>
      <c r="H28" s="52">
        <v>10.4</v>
      </c>
      <c r="I28" s="53">
        <v>17.3</v>
      </c>
      <c r="J28" s="54">
        <v>17.25</v>
      </c>
      <c r="L28" s="43">
        <v>115</v>
      </c>
      <c r="M28" s="28">
        <f t="shared" si="0"/>
        <v>133.7513888888887</v>
      </c>
      <c r="N28" s="29">
        <f t="shared" si="6"/>
        <v>5.2337499999997021</v>
      </c>
      <c r="O28" s="28">
        <f t="shared" si="1"/>
        <v>120.37624999999986</v>
      </c>
      <c r="P28" s="28">
        <f t="shared" si="2"/>
        <v>4830</v>
      </c>
      <c r="Q28" s="29">
        <f t="shared" si="3"/>
        <v>0.10458713975831493</v>
      </c>
      <c r="R28" s="29">
        <f t="shared" si="7"/>
        <v>2.4922619047617629E-2</v>
      </c>
      <c r="S28" s="29">
        <f t="shared" si="14"/>
        <v>2.4922619047619016E-2</v>
      </c>
      <c r="T28" s="41">
        <f t="shared" si="8"/>
        <v>9.2592592592592433E-4</v>
      </c>
      <c r="V28" s="31">
        <f t="shared" si="16"/>
        <v>4.6999999999999993</v>
      </c>
      <c r="W28" s="32">
        <f t="shared" si="16"/>
        <v>11.250000000000002</v>
      </c>
      <c r="X28" s="32">
        <f t="shared" si="10"/>
        <v>5.25</v>
      </c>
      <c r="Y28" s="32">
        <f t="shared" si="11"/>
        <v>0.38333333333333286</v>
      </c>
      <c r="Z28" s="32">
        <f t="shared" si="4"/>
        <v>10.35</v>
      </c>
      <c r="AA28" s="33">
        <f t="shared" si="12"/>
        <v>-63.596003898635516</v>
      </c>
      <c r="AB28" s="34">
        <f t="shared" si="13"/>
        <v>246.55864197530818</v>
      </c>
      <c r="AC28" s="42">
        <f t="shared" si="15"/>
        <v>0</v>
      </c>
      <c r="AD28" s="35">
        <f t="shared" si="15"/>
        <v>246.55864197530818</v>
      </c>
    </row>
    <row r="29" spans="1:30" ht="19.5" thickBot="1" x14ac:dyDescent="0.35">
      <c r="A29" s="46">
        <v>42353.4528125</v>
      </c>
      <c r="B29" s="47">
        <v>7200</v>
      </c>
      <c r="C29" s="47">
        <v>120</v>
      </c>
      <c r="D29" s="48">
        <v>14.55</v>
      </c>
      <c r="E29" s="49">
        <v>21</v>
      </c>
      <c r="F29" s="50">
        <v>10.25</v>
      </c>
      <c r="G29" s="51">
        <v>10.45</v>
      </c>
      <c r="H29" s="52">
        <v>10.4</v>
      </c>
      <c r="I29" s="53">
        <v>17.100000000000001</v>
      </c>
      <c r="J29" s="54">
        <v>17.05</v>
      </c>
      <c r="L29" s="43">
        <v>120</v>
      </c>
      <c r="M29" s="28">
        <f t="shared" si="0"/>
        <v>139.56666666666678</v>
      </c>
      <c r="N29" s="29">
        <f t="shared" si="6"/>
        <v>5.2337500000002608</v>
      </c>
      <c r="O29" s="28">
        <f t="shared" si="1"/>
        <v>125.61000000000011</v>
      </c>
      <c r="P29" s="28">
        <f t="shared" si="2"/>
        <v>5040</v>
      </c>
      <c r="Q29" s="29">
        <f t="shared" si="3"/>
        <v>9.7766239339294361E-2</v>
      </c>
      <c r="R29" s="29">
        <f t="shared" si="7"/>
        <v>2.492261904762029E-2</v>
      </c>
      <c r="S29" s="29">
        <f t="shared" si="14"/>
        <v>2.4922619047619068E-2</v>
      </c>
      <c r="T29" s="41">
        <f t="shared" si="8"/>
        <v>1.0335917312661509E-3</v>
      </c>
      <c r="V29" s="31">
        <f t="shared" si="16"/>
        <v>4.8000000000000007</v>
      </c>
      <c r="W29" s="32">
        <f t="shared" si="16"/>
        <v>10.9</v>
      </c>
      <c r="X29" s="32">
        <f t="shared" si="10"/>
        <v>5.0500000000000007</v>
      </c>
      <c r="Y29" s="32">
        <f t="shared" si="11"/>
        <v>0.40000000000000036</v>
      </c>
      <c r="Z29" s="32">
        <f t="shared" si="4"/>
        <v>10.366666666666667</v>
      </c>
      <c r="AA29" s="33">
        <f t="shared" si="12"/>
        <v>-68.797385620914966</v>
      </c>
      <c r="AB29" s="34">
        <f t="shared" si="13"/>
        <v>264.81481481481507</v>
      </c>
      <c r="AC29" s="42">
        <f t="shared" si="15"/>
        <v>0</v>
      </c>
      <c r="AD29" s="35">
        <f t="shared" si="15"/>
        <v>264.81481481481507</v>
      </c>
    </row>
    <row r="30" spans="1:30" ht="19.5" thickTop="1" x14ac:dyDescent="0.3">
      <c r="L30" s="110" t="s">
        <v>23</v>
      </c>
      <c r="M30" s="107">
        <f>AVERAGE(M6:M29)</f>
        <v>69.056423611110958</v>
      </c>
      <c r="N30" s="65">
        <f>AVERAGE(N6:N29)</f>
        <v>5.2337500000000041</v>
      </c>
      <c r="O30" s="65">
        <f t="shared" ref="O30:S30" si="17">AVERAGE(O6:O29)</f>
        <v>62.150781249999859</v>
      </c>
      <c r="P30" s="65">
        <f t="shared" si="17"/>
        <v>2625</v>
      </c>
      <c r="Q30" s="65">
        <f>AVERAGE(Q6:Q29)</f>
        <v>0.11753421925738167</v>
      </c>
      <c r="R30" s="65">
        <f t="shared" si="17"/>
        <v>2.4922619047619065E-2</v>
      </c>
      <c r="S30" s="65">
        <f t="shared" si="17"/>
        <v>2.2552880019468299E-2</v>
      </c>
      <c r="T30" s="66">
        <f>AVERAGE(T6:T29)</f>
        <v>5.0682061336033502E-4</v>
      </c>
      <c r="U30" s="101" t="s">
        <v>23</v>
      </c>
      <c r="V30" s="104">
        <f>AVERAGE(V6:V29)</f>
        <v>2.5812499999999994</v>
      </c>
      <c r="W30" s="65">
        <f>AVERAGE(W6:W29)</f>
        <v>9.9854166666666675</v>
      </c>
      <c r="X30" s="65">
        <f>AVERAGE(X6:X29)</f>
        <v>3.2520833333333328</v>
      </c>
      <c r="Y30" s="65">
        <f t="shared" ref="Y30:Z30" si="18">AVERAGE(Y6:Y29)</f>
        <v>0.19791666666666621</v>
      </c>
      <c r="Z30" s="65">
        <f t="shared" si="18"/>
        <v>10.164583333333333</v>
      </c>
      <c r="AA30" s="65">
        <f>AVERAGE(AA6:AA29)</f>
        <v>-83.335896513214777</v>
      </c>
      <c r="AB30" s="65">
        <f t="shared" ref="AB30:AD30" si="19">AVERAGE(AB6:AB29)</f>
        <v>100.6439043209873</v>
      </c>
      <c r="AC30" s="65">
        <f t="shared" si="19"/>
        <v>0</v>
      </c>
      <c r="AD30" s="66">
        <f t="shared" si="19"/>
        <v>106.8234310699586</v>
      </c>
    </row>
    <row r="31" spans="1:30" x14ac:dyDescent="0.3">
      <c r="L31" s="111" t="s">
        <v>24</v>
      </c>
      <c r="M31" s="108">
        <f>MIN(M6:M29)</f>
        <v>5.8152777777774443</v>
      </c>
      <c r="N31" s="29">
        <f>MIN(N6:N29)</f>
        <v>0</v>
      </c>
      <c r="O31" s="29">
        <f>MIN(O6:O29)</f>
        <v>5.2337499999997021</v>
      </c>
      <c r="P31" s="29">
        <f>MIN(P6:P29)</f>
        <v>210</v>
      </c>
      <c r="Q31" s="29">
        <f>MIN(Q6:Q29)</f>
        <v>3.0315112973424503E-3</v>
      </c>
      <c r="R31" s="29">
        <f t="shared" ref="R31:T31" si="20">MIN(R6:R29)</f>
        <v>0</v>
      </c>
      <c r="S31" s="29">
        <f t="shared" si="20"/>
        <v>6.2306547619044072E-3</v>
      </c>
      <c r="T31" s="68">
        <f t="shared" si="20"/>
        <v>7.5075075075070803E-5</v>
      </c>
      <c r="U31" s="102" t="s">
        <v>24</v>
      </c>
      <c r="V31" s="105">
        <f t="shared" ref="V31:AA31" si="21">MIN(V6:V29)</f>
        <v>0.30000000000000071</v>
      </c>
      <c r="W31" s="29">
        <f t="shared" si="21"/>
        <v>0.15000000000000036</v>
      </c>
      <c r="X31" s="29">
        <f t="shared" si="21"/>
        <v>0.19999999999999929</v>
      </c>
      <c r="Y31" s="29">
        <f t="shared" si="21"/>
        <v>1.6666666666665719E-2</v>
      </c>
      <c r="Z31" s="29">
        <f t="shared" si="21"/>
        <v>9.9833333333333325</v>
      </c>
      <c r="AA31" s="29">
        <f t="shared" si="21"/>
        <v>-140.5385101010103</v>
      </c>
      <c r="AB31" s="29">
        <f t="shared" ref="AB31:AC31" si="22">MIN(AB6:AB29)</f>
        <v>-43.077160493827904</v>
      </c>
      <c r="AC31" s="29">
        <f t="shared" si="22"/>
        <v>0</v>
      </c>
      <c r="AD31" s="68">
        <f>MIN(AD6:AD29)</f>
        <v>0</v>
      </c>
    </row>
    <row r="32" spans="1:30" ht="19.5" thickBot="1" x14ac:dyDescent="0.35">
      <c r="L32" s="112" t="s">
        <v>25</v>
      </c>
      <c r="M32" s="109">
        <f t="shared" ref="M32:T32" si="23">MAX(M6:M29)</f>
        <v>139.56666666666678</v>
      </c>
      <c r="N32" s="70">
        <f t="shared" si="23"/>
        <v>26.168750000000188</v>
      </c>
      <c r="O32" s="70">
        <f t="shared" si="23"/>
        <v>125.61000000000011</v>
      </c>
      <c r="P32" s="70">
        <f t="shared" si="23"/>
        <v>5040</v>
      </c>
      <c r="Q32" s="70">
        <f t="shared" si="23"/>
        <v>0.16597524352949974</v>
      </c>
      <c r="R32" s="70">
        <f t="shared" si="23"/>
        <v>0.12461309523809613</v>
      </c>
      <c r="S32" s="70">
        <f t="shared" si="23"/>
        <v>2.9907142857142757E-2</v>
      </c>
      <c r="T32" s="71">
        <f t="shared" si="23"/>
        <v>1.3888888888888146E-3</v>
      </c>
      <c r="U32" s="103" t="s">
        <v>25</v>
      </c>
      <c r="V32" s="106">
        <f t="shared" ref="V32:AC32" si="24">MAX(V6:V29)</f>
        <v>4.8000000000000007</v>
      </c>
      <c r="W32" s="70">
        <f t="shared" si="24"/>
        <v>13.450000000000001</v>
      </c>
      <c r="X32" s="70">
        <f t="shared" si="24"/>
        <v>5.25</v>
      </c>
      <c r="Y32" s="70">
        <f t="shared" si="24"/>
        <v>0.40000000000000036</v>
      </c>
      <c r="Z32" s="70">
        <f t="shared" si="24"/>
        <v>10.366666666666667</v>
      </c>
      <c r="AA32" s="70">
        <f t="shared" si="24"/>
        <v>-63.411487758945356</v>
      </c>
      <c r="AB32" s="70">
        <f t="shared" si="24"/>
        <v>264.81481481481507</v>
      </c>
      <c r="AC32" s="70">
        <f t="shared" si="24"/>
        <v>0</v>
      </c>
      <c r="AD32" s="71">
        <f>MAX(AD6:AD29)</f>
        <v>264.81481481481507</v>
      </c>
    </row>
    <row r="33" ht="19.5" thickTop="1" x14ac:dyDescent="0.3"/>
  </sheetData>
  <mergeCells count="6">
    <mergeCell ref="V3:Z3"/>
    <mergeCell ref="A1:J1"/>
    <mergeCell ref="A2:J2"/>
    <mergeCell ref="A3:A4"/>
    <mergeCell ref="B3:C3"/>
    <mergeCell ref="D3:J3"/>
  </mergeCells>
  <printOptions horizontalCentered="1"/>
  <pageMargins left="0.75" right="0.75" top="1" bottom="1" header="0.5" footer="0.5"/>
  <pageSetup paperSize="9" fitToHeight="0" orientation="portrait" r:id="rId1"/>
  <headerFooter>
    <oddHeader>&amp;C&amp;"Times New Roman,Bold"&amp;14&amp;K000000d10l10x20v0,15V15лI600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24</vt:i4>
      </vt:variant>
    </vt:vector>
  </HeadingPairs>
  <TitlesOfParts>
    <vt:vector size="24" baseType="lpstr">
      <vt:lpstr>d5L5x1-V15-Vp4-a50-I500-b90</vt:lpstr>
      <vt:lpstr>d5L5x1-V15-Vp4-a50-I500-b10</vt:lpstr>
      <vt:lpstr>d5L5x1-V15-Vp4-a50-I900-b50</vt:lpstr>
      <vt:lpstr>d5L5x1-V15-Vp4-a50-I100-b50</vt:lpstr>
      <vt:lpstr>d5L5x1-V15-Vp4-a90-I500-b50</vt:lpstr>
      <vt:lpstr>d5L5x1-V15-Vp4-a10-I500-b50</vt:lpstr>
      <vt:lpstr>d5L5x1-V15-Vp6-a50-I500-b50</vt:lpstr>
      <vt:lpstr>d5L5x1-V15-Vp2-a50-I500-b50</vt:lpstr>
      <vt:lpstr>d5L5x1-V15-Vp5-a70-I700-b70</vt:lpstr>
      <vt:lpstr>d5L5x1-V15-Vp3-a70-I700-b70</vt:lpstr>
      <vt:lpstr>d5L5x1-V15-Vp5-a30-I700-b70</vt:lpstr>
      <vt:lpstr>d5L5x1-V15-Vp3-a30-I700-b70</vt:lpstr>
      <vt:lpstr>d5L5x1-V15-Vp5-a70-I300-b70</vt:lpstr>
      <vt:lpstr>d5L5x1-V15-Vp3-a70-I300-b70</vt:lpstr>
      <vt:lpstr>d5L5x1-V15-Vp5-a30-I300-b70</vt:lpstr>
      <vt:lpstr>d5L5x1-V15-Vp3-a30-I300-b70</vt:lpstr>
      <vt:lpstr>d5L5x1-V15-Vp5-a70-I700-b30</vt:lpstr>
      <vt:lpstr>d5L5x1-V15-Vp3-a70-I700-b30</vt:lpstr>
      <vt:lpstr>d5L5x1-V15-Vp5-a30-I700-b30</vt:lpstr>
      <vt:lpstr>d5L5x1-V15-Vp3-a30-I700-b30</vt:lpstr>
      <vt:lpstr>d5L5x1-V15-Vp5-a70-I300-b30</vt:lpstr>
      <vt:lpstr>d5L5x1-V15-Vp3-a70-I300-b30</vt:lpstr>
      <vt:lpstr>d5L5x1-V15-Vp5-a30-I300-b30</vt:lpstr>
      <vt:lpstr>d5L5x1-V15-Vp3-a30-I300-b30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Stepan</dc:creator>
  <cp:lastModifiedBy>shapovalstepan@mail.ru</cp:lastModifiedBy>
  <dcterms:created xsi:type="dcterms:W3CDTF">2015-07-01T20:32:33Z</dcterms:created>
  <dcterms:modified xsi:type="dcterms:W3CDTF">2017-05-14T14:40:50Z</dcterms:modified>
</cp:coreProperties>
</file>