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8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9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0.xml" ContentType="application/vnd.openxmlformats-officedocument.drawing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11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12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13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14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15.xml" ContentType="application/vnd.openxmlformats-officedocument.drawing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21.xml" ContentType="application/vnd.ms-office.chartcolorstyle+xml"/>
  <Override PartName="/xl/charts/style21.xml" ContentType="application/vnd.ms-office.chartstyle+xml"/>
  <Override PartName="/xl/charts/colors22.xml" ContentType="application/vnd.ms-office.chartcolorstyle+xml"/>
  <Override PartName="/xl/charts/style22.xml" ContentType="application/vnd.ms-office.chartstyle+xml"/>
  <Override PartName="/xl/charts/colors23.xml" ContentType="application/vnd.ms-office.chartcolorstyle+xml"/>
  <Override PartName="/xl/charts/style23.xml" ContentType="application/vnd.ms-office.chartstyle+xml"/>
  <Override PartName="/xl/charts/colors24.xml" ContentType="application/vnd.ms-office.chartcolorstyle+xml"/>
  <Override PartName="/xl/charts/style24.xml" ContentType="application/vnd.ms-office.chartstyle+xml"/>
  <Override PartName="/xl/charts/colors25.xml" ContentType="application/vnd.ms-office.chartcolorstyle+xml"/>
  <Override PartName="/xl/charts/style25.xml" ContentType="application/vnd.ms-office.chartstyle+xml"/>
  <Override PartName="/xl/charts/colors26.xml" ContentType="application/vnd.ms-office.chartcolorstyle+xml"/>
  <Override PartName="/xl/charts/style26.xml" ContentType="application/vnd.ms-office.chartstyle+xml"/>
  <Override PartName="/xl/charts/colors27.xml" ContentType="application/vnd.ms-office.chartcolorstyle+xml"/>
  <Override PartName="/xl/charts/style27.xml" ContentType="application/vnd.ms-office.chartstyle+xml"/>
  <Override PartName="/xl/charts/colors28.xml" ContentType="application/vnd.ms-office.chartcolorstyle+xml"/>
  <Override PartName="/xl/charts/style28.xml" ContentType="application/vnd.ms-office.chartstyle+xml"/>
  <Override PartName="/xl/charts/colors29.xml" ContentType="application/vnd.ms-office.chartcolorstyle+xml"/>
  <Override PartName="/xl/charts/style29.xml" ContentType="application/vnd.ms-office.chartstyle+xml"/>
  <Override PartName="/xl/charts/colors30.xml" ContentType="application/vnd.ms-office.chartcolorstyle+xml"/>
  <Override PartName="/xl/charts/style30.xml" ContentType="application/vnd.ms-office.chartstyle+xml"/>
  <Override PartName="/xl/charts/colors31.xml" ContentType="application/vnd.ms-office.chartcolorstyle+xml"/>
  <Override PartName="/xl/charts/style31.xml" ContentType="application/vnd.ms-office.chartstyle+xml"/>
  <Override PartName="/xl/charts/colors32.xml" ContentType="application/vnd.ms-office.chartcolorstyle+xml"/>
  <Override PartName="/xl/charts/style32.xml" ContentType="application/vnd.ms-office.chartstyle+xml"/>
  <Override PartName="/xl/charts/colors33.xml" ContentType="application/vnd.ms-office.chartcolorstyle+xml"/>
  <Override PartName="/xl/charts/style33.xml" ContentType="application/vnd.ms-office.chartstyle+xml"/>
  <Override PartName="/xl/charts/colors34.xml" ContentType="application/vnd.ms-office.chartcolorstyle+xml"/>
  <Override PartName="/xl/charts/style34.xml" ContentType="application/vnd.ms-office.chartstyle+xml"/>
  <Override PartName="/xl/charts/colors35.xml" ContentType="application/vnd.ms-office.chartcolorstyle+xml"/>
  <Override PartName="/xl/charts/style35.xml" ContentType="application/vnd.ms-office.chartstyle+xml"/>
  <Override PartName="/xl/charts/colors36.xml" ContentType="application/vnd.ms-office.chartcolorstyle+xml"/>
  <Override PartName="/xl/charts/style36.xml" ContentType="application/vnd.ms-office.chartstyle+xml"/>
  <Override PartName="/xl/charts/colors37.xml" ContentType="application/vnd.ms-office.chartcolorstyle+xml"/>
  <Override PartName="/xl/charts/style37.xml" ContentType="application/vnd.ms-office.chartstyle+xml"/>
  <Override PartName="/xl/charts/colors38.xml" ContentType="application/vnd.ms-office.chartcolorstyle+xml"/>
  <Override PartName="/xl/charts/style38.xml" ContentType="application/vnd.ms-office.chartstyle+xml"/>
  <Override PartName="/xl/charts/colors39.xml" ContentType="application/vnd.ms-office.chartcolorstyle+xml"/>
  <Override PartName="/xl/charts/style39.xml" ContentType="application/vnd.ms-office.chartstyle+xml"/>
  <Override PartName="/xl/charts/colors40.xml" ContentType="application/vnd.ms-office.chartcolorstyle+xml"/>
  <Override PartName="/xl/charts/style40.xml" ContentType="application/vnd.ms-office.chartstyle+xml"/>
  <Override PartName="/xl/charts/colors41.xml" ContentType="application/vnd.ms-office.chartcolorstyle+xml"/>
  <Override PartName="/xl/charts/style41.xml" ContentType="application/vnd.ms-office.chartstyle+xml"/>
  <Override PartName="/xl/charts/colors42.xml" ContentType="application/vnd.ms-office.chartcolorstyle+xml"/>
  <Override PartName="/xl/charts/style42.xml" ContentType="application/vnd.ms-office.chartstyle+xml"/>
  <Override PartName="/xl/charts/colors43.xml" ContentType="application/vnd.ms-office.chartcolorstyle+xml"/>
  <Override PartName="/xl/charts/style43.xml" ContentType="application/vnd.ms-office.chartstyle+xml"/>
  <Override PartName="/xl/charts/colors44.xml" ContentType="application/vnd.ms-office.chartcolorstyle+xml"/>
  <Override PartName="/xl/charts/style44.xml" ContentType="application/vnd.ms-office.chartstyle+xml"/>
  <Override PartName="/xl/charts/colors45.xml" ContentType="application/vnd.ms-office.chartcolorstyle+xml"/>
  <Override PartName="/xl/charts/style45.xml" ContentType="application/vnd.ms-office.chartstyle+xml"/>
  <Override PartName="/xl/charts/colors46.xml" ContentType="application/vnd.ms-office.chartcolorstyle+xml"/>
  <Override PartName="/xl/charts/style46.xml" ContentType="application/vnd.ms-office.chartstyle+xml"/>
  <Override PartName="/xl/charts/colors47.xml" ContentType="application/vnd.ms-office.chartcolorstyle+xml"/>
  <Override PartName="/xl/charts/style47.xml" ContentType="application/vnd.ms-office.chartstyle+xml"/>
  <Override PartName="/xl/charts/colors48.xml" ContentType="application/vnd.ms-office.chartcolorstyle+xml"/>
  <Override PartName="/xl/charts/style48.xml" ContentType="application/vnd.ms-office.chartstyle+xml"/>
  <Override PartName="/xl/charts/colors49.xml" ContentType="application/vnd.ms-office.chartcolorstyle+xml"/>
  <Override PartName="/xl/charts/style49.xml" ContentType="application/vnd.ms-office.chartstyle+xml"/>
  <Override PartName="/xl/charts/colors50.xml" ContentType="application/vnd.ms-office.chartcolorstyle+xml"/>
  <Override PartName="/xl/charts/style50.xml" ContentType="application/vnd.ms-office.chartstyle+xml"/>
  <Override PartName="/xl/charts/colors51.xml" ContentType="application/vnd.ms-office.chartcolorstyle+xml"/>
  <Override PartName="/xl/charts/style51.xml" ContentType="application/vnd.ms-office.chartstyle+xml"/>
  <Override PartName="/xl/charts/colors52.xml" ContentType="application/vnd.ms-office.chartcolorstyle+xml"/>
  <Override PartName="/xl/charts/style52.xml" ContentType="application/vnd.ms-office.chartstyle+xml"/>
  <Override PartName="/xl/charts/colors53.xml" ContentType="application/vnd.ms-office.chartcolorstyle+xml"/>
  <Override PartName="/xl/charts/style53.xml" ContentType="application/vnd.ms-office.chartstyle+xml"/>
  <Override PartName="/xl/charts/colors54.xml" ContentType="application/vnd.ms-office.chartcolorstyle+xml"/>
  <Override PartName="/xl/charts/style54.xml" ContentType="application/vnd.ms-office.chartstyle+xml"/>
  <Override PartName="/xl/charts/colors55.xml" ContentType="application/vnd.ms-office.chartcolorstyle+xml"/>
  <Override PartName="/xl/charts/style55.xml" ContentType="application/vnd.ms-office.chartstyle+xml"/>
  <Override PartName="/xl/charts/colors56.xml" ContentType="application/vnd.ms-office.chartcolorstyle+xml"/>
  <Override PartName="/xl/charts/style56.xml" ContentType="application/vnd.ms-office.chartstyle+xml"/>
  <Override PartName="/xl/charts/colors57.xml" ContentType="application/vnd.ms-office.chartcolorstyle+xml"/>
  <Override PartName="/xl/charts/style57.xml" ContentType="application/vnd.ms-office.chartstyle+xml"/>
  <Override PartName="/xl/charts/colors58.xml" ContentType="application/vnd.ms-office.chartcolorstyle+xml"/>
  <Override PartName="/xl/charts/style58.xml" ContentType="application/vnd.ms-office.chartstyle+xml"/>
  <Override PartName="/xl/charts/colors59.xml" ContentType="application/vnd.ms-office.chartcolorstyle+xml"/>
  <Override PartName="/xl/charts/style59.xml" ContentType="application/vnd.ms-office.chartstyle+xml"/>
  <Override PartName="/xl/charts/colors60.xml" ContentType="application/vnd.ms-office.chartcolorstyle+xml"/>
  <Override PartName="/xl/charts/style60.xml" ContentType="application/vnd.ms-office.chartstyle+xml"/>
  <Override PartName="/xl/charts/colors61.xml" ContentType="application/vnd.ms-office.chartcolorstyle+xml"/>
  <Override PartName="/xl/charts/style61.xml" ContentType="application/vnd.ms-office.chartstyle+xml"/>
  <Override PartName="/xl/charts/colors62.xml" ContentType="application/vnd.ms-office.chartcolorstyle+xml"/>
  <Override PartName="/xl/charts/style62.xml" ContentType="application/vnd.ms-office.chartstyle+xml"/>
  <Override PartName="/xl/charts/colors63.xml" ContentType="application/vnd.ms-office.chartcolorstyle+xml"/>
  <Override PartName="/xl/charts/style63.xml" ContentType="application/vnd.ms-office.chartstyle+xml"/>
  <Override PartName="/xl/charts/colors64.xml" ContentType="application/vnd.ms-office.chartcolorstyle+xml"/>
  <Override PartName="/xl/charts/style64.xml" ContentType="application/vnd.ms-office.chartstyle+xml"/>
  <Override PartName="/xl/charts/colors65.xml" ContentType="application/vnd.ms-office.chartcolorstyle+xml"/>
  <Override PartName="/xl/charts/style65.xml" ContentType="application/vnd.ms-office.chartstyle+xml"/>
  <Override PartName="/xl/charts/colors66.xml" ContentType="application/vnd.ms-office.chartcolorstyle+xml"/>
  <Override PartName="/xl/charts/style66.xml" ContentType="application/vnd.ms-office.chartstyle+xml"/>
  <Override PartName="/xl/charts/colors67.xml" ContentType="application/vnd.ms-office.chartcolorstyle+xml"/>
  <Override PartName="/xl/charts/style67.xml" ContentType="application/vnd.ms-office.chartstyle+xml"/>
  <Override PartName="/xl/charts/colors68.xml" ContentType="application/vnd.ms-office.chartcolorstyle+xml"/>
  <Override PartName="/xl/charts/style68.xml" ContentType="application/vnd.ms-office.chartstyle+xml"/>
  <Override PartName="/xl/charts/colors69.xml" ContentType="application/vnd.ms-office.chartcolorstyle+xml"/>
  <Override PartName="/xl/charts/style69.xml" ContentType="application/vnd.ms-office.chartstyle+xml"/>
  <Override PartName="/xl/charts/colors70.xml" ContentType="application/vnd.ms-office.chartcolorstyle+xml"/>
  <Override PartName="/xl/charts/style70.xml" ContentType="application/vnd.ms-office.chartstyle+xml"/>
  <Override PartName="/xl/charts/colors71.xml" ContentType="application/vnd.ms-office.chartcolorstyle+xml"/>
  <Override PartName="/xl/charts/style71.xml" ContentType="application/vnd.ms-office.chartstyle+xml"/>
  <Override PartName="/xl/charts/colors72.xml" ContentType="application/vnd.ms-office.chartcolorstyle+xml"/>
  <Override PartName="/xl/charts/style72.xml" ContentType="application/vnd.ms-office.chartstyle+xml"/>
  <Override PartName="/xl/charts/colors73.xml" ContentType="application/vnd.ms-office.chartcolorstyle+xml"/>
  <Override PartName="/xl/charts/style73.xml" ContentType="application/vnd.ms-office.chartstyle+xml"/>
  <Override PartName="/xl/charts/colors74.xml" ContentType="application/vnd.ms-office.chartcolorstyle+xml"/>
  <Override PartName="/xl/charts/style74.xml" ContentType="application/vnd.ms-office.chartstyle+xml"/>
  <Override PartName="/xl/charts/colors75.xml" ContentType="application/vnd.ms-office.chartcolorstyle+xml"/>
  <Override PartName="/xl/charts/style75.xml" ContentType="application/vnd.ms-office.chartstyle+xml"/>
  <Override PartName="/xl/charts/colors76.xml" ContentType="application/vnd.ms-office.chartcolorstyle+xml"/>
  <Override PartName="/xl/charts/style76.xml" ContentType="application/vnd.ms-office.chartstyle+xml"/>
  <Override PartName="/xl/charts/colors77.xml" ContentType="application/vnd.ms-office.chartcolorstyle+xml"/>
  <Override PartName="/xl/charts/style77.xml" ContentType="application/vnd.ms-office.chartstyle+xml"/>
  <Override PartName="/xl/charts/colors78.xml" ContentType="application/vnd.ms-office.chartcolorstyle+xml"/>
  <Override PartName="/xl/charts/style78.xml" ContentType="application/vnd.ms-office.chartstyle+xml"/>
  <Override PartName="/xl/charts/colors79.xml" ContentType="application/vnd.ms-office.chartcolorstyle+xml"/>
  <Override PartName="/xl/charts/style79.xml" ContentType="application/vnd.ms-office.chartstyle+xml"/>
  <Override PartName="/xl/charts/colors80.xml" ContentType="application/vnd.ms-office.chartcolorstyle+xml"/>
  <Override PartName="/xl/charts/style80.xml" ContentType="application/vnd.ms-office.chartstyle+xml"/>
  <Override PartName="/xl/charts/colors81.xml" ContentType="application/vnd.ms-office.chartcolorstyle+xml"/>
  <Override PartName="/xl/charts/style81.xml" ContentType="application/vnd.ms-office.chartstyle+xml"/>
  <Override PartName="/xl/charts/colors82.xml" ContentType="application/vnd.ms-office.chartcolorstyle+xml"/>
  <Override PartName="/xl/charts/style82.xml" ContentType="application/vnd.ms-office.chartstyle+xml"/>
  <Override PartName="/xl/charts/colors83.xml" ContentType="application/vnd.ms-office.chartcolorstyle+xml"/>
  <Override PartName="/xl/charts/style83.xml" ContentType="application/vnd.ms-office.chartstyle+xml"/>
  <Override PartName="/xl/charts/colors84.xml" ContentType="application/vnd.ms-office.chartcolorstyle+xml"/>
  <Override PartName="/xl/charts/style84.xml" ContentType="application/vnd.ms-office.chartstyle+xml"/>
  <Override PartName="/xl/charts/colors85.xml" ContentType="application/vnd.ms-office.chartcolorstyle+xml"/>
  <Override PartName="/xl/charts/style85.xml" ContentType="application/vnd.ms-office.chartstyle+xml"/>
  <Override PartName="/xl/charts/colors86.xml" ContentType="application/vnd.ms-office.chartcolorstyle+xml"/>
  <Override PartName="/xl/charts/style86.xml" ContentType="application/vnd.ms-office.chartstyle+xml"/>
  <Override PartName="/xl/charts/colors87.xml" ContentType="application/vnd.ms-office.chartcolorstyle+xml"/>
  <Override PartName="/xl/charts/style87.xml" ContentType="application/vnd.ms-office.chartstyle+xml"/>
  <Override PartName="/xl/charts/colors88.xml" ContentType="application/vnd.ms-office.chartcolorstyle+xml"/>
  <Override PartName="/xl/charts/style88.xml" ContentType="application/vnd.ms-office.chartstyle+xml"/>
  <Override PartName="/xl/charts/colors89.xml" ContentType="application/vnd.ms-office.chartcolorstyle+xml"/>
  <Override PartName="/xl/charts/style89.xml" ContentType="application/vnd.ms-office.chartstyle+xml"/>
  <Override PartName="/xl/charts/colors90.xml" ContentType="application/vnd.ms-office.chartcolorstyle+xml"/>
  <Override PartName="/xl/charts/style90.xml" ContentType="application/vnd.ms-office.chartstyle+xml"/>
  <Override PartName="/xl/charts/colors91.xml" ContentType="application/vnd.ms-office.chartcolorstyle+xml"/>
  <Override PartName="/xl/charts/style91.xml" ContentType="application/vnd.ms-office.chartstyle+xml"/>
  <Override PartName="/xl/charts/colors92.xml" ContentType="application/vnd.ms-office.chartcolorstyle+xml"/>
  <Override PartName="/xl/charts/style92.xml" ContentType="application/vnd.ms-office.chartstyle+xml"/>
  <Override PartName="/xl/charts/colors93.xml" ContentType="application/vnd.ms-office.chartcolorstyle+xml"/>
  <Override PartName="/xl/charts/style93.xml" ContentType="application/vnd.ms-office.chartstyle+xml"/>
  <Override PartName="/xl/charts/colors94.xml" ContentType="application/vnd.ms-office.chartcolorstyle+xml"/>
  <Override PartName="/xl/charts/style94.xml" ContentType="application/vnd.ms-office.chartstyle+xml"/>
  <Override PartName="/xl/charts/colors95.xml" ContentType="application/vnd.ms-office.chartcolorstyle+xml"/>
  <Override PartName="/xl/charts/style95.xml" ContentType="application/vnd.ms-office.chartstyle+xml"/>
  <Override PartName="/xl/charts/colors96.xml" ContentType="application/vnd.ms-office.chartcolorstyle+xml"/>
  <Override PartName="/xl/charts/style96.xml" ContentType="application/vnd.ms-office.chartstyle+xml"/>
  <Override PartName="/xl/charts/colors97.xml" ContentType="application/vnd.ms-office.chartcolorstyle+xml"/>
  <Override PartName="/xl/charts/style97.xml" ContentType="application/vnd.ms-office.chartstyle+xml"/>
  <Override PartName="/xl/charts/colors98.xml" ContentType="application/vnd.ms-office.chartcolorstyle+xml"/>
  <Override PartName="/xl/charts/style98.xml" ContentType="application/vnd.ms-office.chartstyle+xml"/>
  <Override PartName="/xl/charts/colors99.xml" ContentType="application/vnd.ms-office.chartcolorstyle+xml"/>
  <Override PartName="/xl/charts/style99.xml" ContentType="application/vnd.ms-office.chartstyle+xml"/>
  <Override PartName="/xl/charts/colors100.xml" ContentType="application/vnd.ms-office.chartcolorstyle+xml"/>
  <Override PartName="/xl/charts/style100.xml" ContentType="application/vnd.ms-office.chartstyle+xml"/>
  <Override PartName="/xl/charts/colors101.xml" ContentType="application/vnd.ms-office.chartcolorstyle+xml"/>
  <Override PartName="/xl/charts/style101.xml" ContentType="application/vnd.ms-office.chartstyle+xml"/>
  <Override PartName="/xl/charts/colors102.xml" ContentType="application/vnd.ms-office.chartcolorstyle+xml"/>
  <Override PartName="/xl/charts/style102.xml" ContentType="application/vnd.ms-office.chartstyle+xml"/>
  <Override PartName="/xl/charts/colors103.xml" ContentType="application/vnd.ms-office.chartcolorstyle+xml"/>
  <Override PartName="/xl/charts/style103.xml" ContentType="application/vnd.ms-office.chartstyle+xml"/>
  <Override PartName="/xl/charts/colors104.xml" ContentType="application/vnd.ms-office.chartcolorstyle+xml"/>
  <Override PartName="/xl/charts/style104.xml" ContentType="application/vnd.ms-office.chartstyle+xml"/>
  <Override PartName="/xl/charts/colors105.xml" ContentType="application/vnd.ms-office.chartcolorstyle+xml"/>
  <Override PartName="/xl/charts/style105.xml" ContentType="application/vnd.ms-office.chartstyle+xml"/>
  <Override PartName="/xl/charts/colors106.xml" ContentType="application/vnd.ms-office.chartcolorstyle+xml"/>
  <Override PartName="/xl/charts/style106.xml" ContentType="application/vnd.ms-office.chartstyle+xml"/>
  <Override PartName="/xl/charts/colors107.xml" ContentType="application/vnd.ms-office.chartcolorstyle+xml"/>
  <Override PartName="/xl/charts/style107.xml" ContentType="application/vnd.ms-office.chartstyle+xml"/>
  <Override PartName="/xl/charts/colors108.xml" ContentType="application/vnd.ms-office.chartcolorstyle+xml"/>
  <Override PartName="/xl/charts/style108.xml" ContentType="application/vnd.ms-office.chartstyle+xml"/>
  <Override PartName="/xl/charts/colors109.xml" ContentType="application/vnd.ms-office.chartcolorstyle+xml"/>
  <Override PartName="/xl/charts/style109.xml" ContentType="application/vnd.ms-office.chartstyle+xml"/>
  <Override PartName="/xl/charts/colors110.xml" ContentType="application/vnd.ms-office.chartcolorstyle+xml"/>
  <Override PartName="/xl/charts/style110.xml" ContentType="application/vnd.ms-office.chartstyle+xml"/>
  <Override PartName="/xl/charts/colors111.xml" ContentType="application/vnd.ms-office.chartcolorstyle+xml"/>
  <Override PartName="/xl/charts/style111.xml" ContentType="application/vnd.ms-office.chartstyle+xml"/>
  <Override PartName="/xl/charts/colors112.xml" ContentType="application/vnd.ms-office.chartcolorstyle+xml"/>
  <Override PartName="/xl/charts/style112.xml" ContentType="application/vnd.ms-office.chartstyle+xml"/>
  <Override PartName="/xl/charts/colors113.xml" ContentType="application/vnd.ms-office.chartcolorstyle+xml"/>
  <Override PartName="/xl/charts/style113.xml" ContentType="application/vnd.ms-office.chartstyle+xml"/>
  <Override PartName="/xl/charts/colors114.xml" ContentType="application/vnd.ms-office.chartcolorstyle+xml"/>
  <Override PartName="/xl/charts/style114.xml" ContentType="application/vnd.ms-office.chartstyle+xml"/>
  <Override PartName="/xl/charts/colors115.xml" ContentType="application/vnd.ms-office.chartcolorstyle+xml"/>
  <Override PartName="/xl/charts/style115.xml" ContentType="application/vnd.ms-office.chartstyle+xml"/>
  <Override PartName="/xl/charts/colors116.xml" ContentType="application/vnd.ms-office.chartcolorstyle+xml"/>
  <Override PartName="/xl/charts/style116.xml" ContentType="application/vnd.ms-office.chartstyle+xml"/>
  <Override PartName="/xl/charts/colors117.xml" ContentType="application/vnd.ms-office.chartcolorstyle+xml"/>
  <Override PartName="/xl/charts/style117.xml" ContentType="application/vnd.ms-office.chartstyle+xml"/>
  <Override PartName="/xl/charts/colors118.xml" ContentType="application/vnd.ms-office.chartcolorstyle+xml"/>
  <Override PartName="/xl/charts/style118.xml" ContentType="application/vnd.ms-office.chartstyle+xml"/>
  <Override PartName="/xl/charts/colors119.xml" ContentType="application/vnd.ms-office.chartcolorstyle+xml"/>
  <Override PartName="/xl/charts/style119.xml" ContentType="application/vnd.ms-office.chartstyle+xml"/>
  <Override PartName="/xl/charts/colors120.xml" ContentType="application/vnd.ms-office.chartcolorstyle+xml"/>
  <Override PartName="/xl/charts/style120.xml" ContentType="application/vnd.ms-office.chartstyle+xml"/>
  <Override PartName="/xl/charts/colors121.xml" ContentType="application/vnd.ms-office.chartcolorstyle+xml"/>
  <Override PartName="/xl/charts/style12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3800" windowHeight="4575" tabRatio="763"/>
  </bookViews>
  <sheets>
    <sheet name="d5L5-I300a30V10" sheetId="54" r:id="rId1"/>
    <sheet name="d5L5-I700a30V10" sheetId="55" r:id="rId2"/>
    <sheet name="d5L5-I300a70V10" sheetId="56" r:id="rId3"/>
    <sheet name="d5L5-I700a70V10" sheetId="57" r:id="rId4"/>
    <sheet name="d5L5-I300a30V20" sheetId="58" r:id="rId5"/>
    <sheet name="d5L5-I700a30V20" sheetId="59" r:id="rId6"/>
    <sheet name="d5L5-I300a70V20" sheetId="60" r:id="rId7"/>
    <sheet name="d5L5-I700a70V20" sheetId="61" r:id="rId8"/>
    <sheet name="d5L5-I500a50V25" sheetId="62" r:id="rId9"/>
    <sheet name="d5L5-I500a50V15" sheetId="63" r:id="rId10"/>
    <sheet name="d5L5-I100a50V15" sheetId="64" r:id="rId11"/>
    <sheet name="d5L5-I900a50V15" sheetId="65" r:id="rId12"/>
    <sheet name="d5L5-I500a10V15" sheetId="66" r:id="rId13"/>
    <sheet name="d5L5-I500a90V15" sheetId="67" r:id="rId14"/>
    <sheet name="d5L5-I500a50V5" sheetId="69" r:id="rId15"/>
  </sheets>
  <definedNames>
    <definedName name="МИН" localSheetId="10">'d5L5-I100a50V15'!#REF!</definedName>
    <definedName name="МИН" localSheetId="0">'d5L5-I300a30V10'!#REF!</definedName>
    <definedName name="МИН" localSheetId="4">'d5L5-I300a30V20'!#REF!</definedName>
    <definedName name="МИН" localSheetId="2">'d5L5-I300a70V10'!#REF!</definedName>
    <definedName name="МИН" localSheetId="6">'d5L5-I300a70V20'!#REF!</definedName>
    <definedName name="МИН" localSheetId="12">'d5L5-I500a10V15'!#REF!</definedName>
    <definedName name="МИН" localSheetId="9">'d5L5-I500a50V15'!#REF!</definedName>
    <definedName name="МИН" localSheetId="8">'d5L5-I500a50V25'!#REF!</definedName>
    <definedName name="МИН" localSheetId="14">'d5L5-I500a50V5'!#REF!</definedName>
    <definedName name="МИН" localSheetId="13">'d5L5-I500a90V15'!#REF!</definedName>
    <definedName name="МИН" localSheetId="1">'d5L5-I700a30V10'!#REF!</definedName>
    <definedName name="МИН" localSheetId="5">'d5L5-I700a30V20'!#REF!</definedName>
    <definedName name="МИН" localSheetId="3">'d5L5-I700a70V10'!#REF!</definedName>
    <definedName name="МИН" localSheetId="7">'d5L5-I700a70V20'!#REF!</definedName>
    <definedName name="МИН" localSheetId="11">'d5L5-I900a50V15'!#REF!</definedName>
    <definedName name="МИН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69" l="1"/>
  <c r="T32" i="69"/>
  <c r="T31" i="69"/>
  <c r="T30" i="69"/>
  <c r="T29" i="69"/>
  <c r="T28" i="69"/>
  <c r="T27" i="69"/>
  <c r="T26" i="69"/>
  <c r="T25" i="69"/>
  <c r="T24" i="69"/>
  <c r="T23" i="69"/>
  <c r="T22" i="69"/>
  <c r="T21" i="69"/>
  <c r="T20" i="69"/>
  <c r="T19" i="69"/>
  <c r="T18" i="69"/>
  <c r="T17" i="69"/>
  <c r="T16" i="69"/>
  <c r="T15" i="69"/>
  <c r="T14" i="69"/>
  <c r="T13" i="69"/>
  <c r="T12" i="69"/>
  <c r="T11" i="69"/>
  <c r="T10" i="69"/>
  <c r="T9" i="69"/>
  <c r="T8" i="69"/>
  <c r="T7" i="69"/>
  <c r="T6" i="69"/>
  <c r="T5" i="69"/>
  <c r="M1" i="67"/>
  <c r="T32" i="67"/>
  <c r="T31" i="67"/>
  <c r="T30" i="67"/>
  <c r="T10" i="67"/>
  <c r="T11" i="67"/>
  <c r="T12" i="67"/>
  <c r="T13" i="67"/>
  <c r="T14" i="67"/>
  <c r="T15" i="67"/>
  <c r="T16" i="67"/>
  <c r="T17" i="67"/>
  <c r="T18" i="67"/>
  <c r="T19" i="67"/>
  <c r="T20" i="67"/>
  <c r="T21" i="67"/>
  <c r="T22" i="67"/>
  <c r="T23" i="67"/>
  <c r="T24" i="67"/>
  <c r="T25" i="67"/>
  <c r="T26" i="67"/>
  <c r="T27" i="67"/>
  <c r="T28" i="67"/>
  <c r="T29" i="67"/>
  <c r="T9" i="67"/>
  <c r="T8" i="67"/>
  <c r="T7" i="67"/>
  <c r="T6" i="67"/>
  <c r="T5" i="67"/>
  <c r="N1" i="66"/>
  <c r="M1" i="66"/>
  <c r="T32" i="66"/>
  <c r="T31" i="66"/>
  <c r="T30" i="66"/>
  <c r="T8" i="66"/>
  <c r="T9" i="66"/>
  <c r="T10" i="66"/>
  <c r="T11" i="66"/>
  <c r="T12" i="66"/>
  <c r="T13" i="66"/>
  <c r="T14" i="66"/>
  <c r="T15" i="66"/>
  <c r="T16" i="66"/>
  <c r="T17" i="66"/>
  <c r="T18" i="66"/>
  <c r="T19" i="66"/>
  <c r="T20" i="66"/>
  <c r="T21" i="66"/>
  <c r="T22" i="66"/>
  <c r="T23" i="66"/>
  <c r="T24" i="66"/>
  <c r="T25" i="66"/>
  <c r="T26" i="66"/>
  <c r="T27" i="66"/>
  <c r="T28" i="66"/>
  <c r="T29" i="66"/>
  <c r="T7" i="66"/>
  <c r="T6" i="66"/>
  <c r="T5" i="66"/>
  <c r="M1" i="65"/>
  <c r="T32" i="65"/>
  <c r="T31" i="65"/>
  <c r="T30" i="65"/>
  <c r="T9" i="65"/>
  <c r="T10" i="65"/>
  <c r="T11" i="65"/>
  <c r="T12" i="65"/>
  <c r="T13" i="65"/>
  <c r="T14" i="65"/>
  <c r="T15" i="65"/>
  <c r="T16" i="65"/>
  <c r="T17" i="65"/>
  <c r="T18" i="65"/>
  <c r="T19" i="65"/>
  <c r="T20" i="65"/>
  <c r="T21" i="65"/>
  <c r="T22" i="65"/>
  <c r="T23" i="65"/>
  <c r="T24" i="65"/>
  <c r="T25" i="65"/>
  <c r="T26" i="65"/>
  <c r="T27" i="65"/>
  <c r="T28" i="65"/>
  <c r="T29" i="65"/>
  <c r="T8" i="65"/>
  <c r="T7" i="65"/>
  <c r="T6" i="65"/>
  <c r="T5" i="65"/>
  <c r="M1" i="64"/>
  <c r="T32" i="64"/>
  <c r="T31" i="64"/>
  <c r="T30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7" i="64"/>
  <c r="T6" i="64"/>
  <c r="T5" i="64"/>
  <c r="M1" i="63"/>
  <c r="T32" i="63"/>
  <c r="T31" i="63"/>
  <c r="T30" i="63"/>
  <c r="T10" i="63"/>
  <c r="T11" i="63"/>
  <c r="T12" i="63"/>
  <c r="T13" i="63"/>
  <c r="T14" i="63"/>
  <c r="T15" i="63"/>
  <c r="T16" i="63"/>
  <c r="T17" i="63"/>
  <c r="T18" i="63"/>
  <c r="T19" i="63"/>
  <c r="T20" i="63"/>
  <c r="T21" i="63"/>
  <c r="T22" i="63"/>
  <c r="T23" i="63"/>
  <c r="T24" i="63"/>
  <c r="T25" i="63"/>
  <c r="T26" i="63"/>
  <c r="T27" i="63"/>
  <c r="T28" i="63"/>
  <c r="T29" i="63"/>
  <c r="T9" i="63"/>
  <c r="T8" i="63"/>
  <c r="T7" i="63"/>
  <c r="T6" i="63"/>
  <c r="T5" i="63"/>
  <c r="M1" i="62"/>
  <c r="T32" i="62"/>
  <c r="T31" i="62"/>
  <c r="T30" i="62"/>
  <c r="N6" i="61"/>
  <c r="T8" i="62"/>
  <c r="T9" i="62"/>
  <c r="T10" i="62"/>
  <c r="T11" i="62"/>
  <c r="T12" i="62"/>
  <c r="T13" i="62"/>
  <c r="T14" i="62"/>
  <c r="T15" i="62"/>
  <c r="T16" i="62"/>
  <c r="T17" i="62"/>
  <c r="T18" i="62"/>
  <c r="T19" i="62"/>
  <c r="T20" i="62"/>
  <c r="T21" i="62"/>
  <c r="T22" i="62"/>
  <c r="T23" i="62"/>
  <c r="T24" i="62"/>
  <c r="T25" i="62"/>
  <c r="T26" i="62"/>
  <c r="T27" i="62"/>
  <c r="T28" i="62"/>
  <c r="T29" i="62"/>
  <c r="T5" i="62"/>
  <c r="M1" i="61"/>
  <c r="T32" i="61"/>
  <c r="T31" i="61"/>
  <c r="T30" i="61"/>
  <c r="T7" i="61"/>
  <c r="T8" i="61"/>
  <c r="T9" i="61"/>
  <c r="T10" i="61"/>
  <c r="T11" i="61"/>
  <c r="T12" i="61"/>
  <c r="T13" i="61"/>
  <c r="T14" i="61"/>
  <c r="T15" i="61"/>
  <c r="T16" i="61"/>
  <c r="T17" i="61"/>
  <c r="T18" i="61"/>
  <c r="T19" i="61"/>
  <c r="T20" i="61"/>
  <c r="T21" i="61"/>
  <c r="T22" i="61"/>
  <c r="T23" i="61"/>
  <c r="T24" i="61"/>
  <c r="T25" i="61"/>
  <c r="T26" i="61"/>
  <c r="T27" i="61"/>
  <c r="T28" i="61"/>
  <c r="T29" i="61"/>
  <c r="T6" i="61"/>
  <c r="T5" i="61"/>
  <c r="M1" i="60"/>
  <c r="T32" i="60"/>
  <c r="T31" i="60"/>
  <c r="T30" i="60"/>
  <c r="T8" i="60"/>
  <c r="T9" i="60"/>
  <c r="T10" i="60"/>
  <c r="T11" i="60"/>
  <c r="T12" i="60"/>
  <c r="T13" i="60"/>
  <c r="T14" i="60"/>
  <c r="T15" i="60"/>
  <c r="T16" i="60"/>
  <c r="T17" i="60"/>
  <c r="T18" i="60"/>
  <c r="T19" i="60"/>
  <c r="T20" i="60"/>
  <c r="T21" i="60"/>
  <c r="T22" i="60"/>
  <c r="T23" i="60"/>
  <c r="T24" i="60"/>
  <c r="T25" i="60"/>
  <c r="T26" i="60"/>
  <c r="T27" i="60"/>
  <c r="T28" i="60"/>
  <c r="T29" i="60"/>
  <c r="T7" i="60"/>
  <c r="T6" i="60"/>
  <c r="T5" i="60"/>
  <c r="M1" i="59"/>
  <c r="T32" i="59"/>
  <c r="T31" i="59"/>
  <c r="T30" i="59"/>
  <c r="T9" i="59"/>
  <c r="T10" i="59"/>
  <c r="T11" i="59"/>
  <c r="T12" i="59"/>
  <c r="T13" i="59"/>
  <c r="T14" i="59"/>
  <c r="T15" i="59"/>
  <c r="T16" i="59"/>
  <c r="T17" i="59"/>
  <c r="T18" i="59"/>
  <c r="T19" i="59"/>
  <c r="T20" i="59"/>
  <c r="T21" i="59"/>
  <c r="T22" i="59"/>
  <c r="T23" i="59"/>
  <c r="T24" i="59"/>
  <c r="T25" i="59"/>
  <c r="T26" i="59"/>
  <c r="T27" i="59"/>
  <c r="T28" i="59"/>
  <c r="T29" i="59"/>
  <c r="T8" i="59"/>
  <c r="T7" i="59"/>
  <c r="T6" i="59"/>
  <c r="T5" i="59"/>
  <c r="M1" i="58"/>
  <c r="T32" i="58"/>
  <c r="M1" i="57"/>
  <c r="T32" i="57"/>
  <c r="T31" i="57"/>
  <c r="T30" i="57"/>
  <c r="T8" i="57"/>
  <c r="T9" i="57"/>
  <c r="T10" i="57"/>
  <c r="T11" i="57"/>
  <c r="T12" i="57"/>
  <c r="T13" i="57"/>
  <c r="T14" i="57"/>
  <c r="T15" i="57"/>
  <c r="T16" i="57"/>
  <c r="T17" i="57"/>
  <c r="T18" i="57"/>
  <c r="T19" i="57"/>
  <c r="T20" i="57"/>
  <c r="T21" i="57"/>
  <c r="T22" i="57"/>
  <c r="T23" i="57"/>
  <c r="T24" i="57"/>
  <c r="T25" i="57"/>
  <c r="T26" i="57"/>
  <c r="T27" i="57"/>
  <c r="T28" i="57"/>
  <c r="T29" i="57"/>
  <c r="T7" i="57"/>
  <c r="T6" i="57"/>
  <c r="T5" i="57"/>
  <c r="M1" i="56"/>
  <c r="T32" i="56"/>
  <c r="T31" i="56"/>
  <c r="T30" i="56"/>
  <c r="T7" i="56"/>
  <c r="T8" i="56"/>
  <c r="T9" i="56"/>
  <c r="T10" i="56"/>
  <c r="T11" i="56"/>
  <c r="T12" i="56"/>
  <c r="T13" i="56"/>
  <c r="T14" i="56"/>
  <c r="T15" i="56"/>
  <c r="T16" i="56"/>
  <c r="T17" i="56"/>
  <c r="T18" i="56"/>
  <c r="T19" i="56"/>
  <c r="T20" i="56"/>
  <c r="T21" i="56"/>
  <c r="T22" i="56"/>
  <c r="T23" i="56"/>
  <c r="T24" i="56"/>
  <c r="T25" i="56"/>
  <c r="T26" i="56"/>
  <c r="T27" i="56"/>
  <c r="T28" i="56"/>
  <c r="T29" i="56"/>
  <c r="T32" i="54"/>
  <c r="T31" i="54"/>
  <c r="T6" i="56"/>
  <c r="T5" i="56"/>
  <c r="M1" i="55"/>
  <c r="T32" i="55"/>
  <c r="T31" i="55"/>
  <c r="T30" i="55"/>
  <c r="T9" i="55"/>
  <c r="T10" i="55"/>
  <c r="T11" i="55"/>
  <c r="T12" i="55"/>
  <c r="T13" i="55"/>
  <c r="T14" i="55"/>
  <c r="T15" i="55"/>
  <c r="T16" i="55"/>
  <c r="T17" i="55"/>
  <c r="T18" i="55"/>
  <c r="T19" i="55"/>
  <c r="T20" i="55"/>
  <c r="T21" i="55"/>
  <c r="T22" i="55"/>
  <c r="T23" i="55"/>
  <c r="T24" i="55"/>
  <c r="T25" i="55"/>
  <c r="T26" i="55"/>
  <c r="T27" i="55"/>
  <c r="T28" i="55"/>
  <c r="T29" i="55"/>
  <c r="T8" i="55"/>
  <c r="T7" i="55"/>
  <c r="T6" i="55"/>
  <c r="T5" i="55"/>
  <c r="T9" i="54"/>
  <c r="T30" i="54" s="1"/>
  <c r="M1" i="54" s="1"/>
  <c r="T5" i="54"/>
  <c r="T6" i="54"/>
  <c r="T7" i="54"/>
  <c r="T8" i="54"/>
  <c r="T10" i="54"/>
  <c r="T11" i="54"/>
  <c r="T12" i="54"/>
  <c r="T13" i="54"/>
  <c r="T14" i="54"/>
  <c r="T15" i="54"/>
  <c r="T16" i="54"/>
  <c r="T17" i="54"/>
  <c r="T18" i="54"/>
  <c r="T19" i="54"/>
  <c r="T20" i="54"/>
  <c r="T21" i="54"/>
  <c r="T22" i="54"/>
  <c r="T23" i="54"/>
  <c r="T24" i="54"/>
  <c r="T25" i="54"/>
  <c r="T26" i="54"/>
  <c r="T27" i="54"/>
  <c r="T28" i="54"/>
  <c r="T29" i="54"/>
  <c r="Z29" i="69" l="1"/>
  <c r="P29" i="69"/>
  <c r="Z28" i="69"/>
  <c r="N28" i="69" s="1"/>
  <c r="R28" i="69" s="1"/>
  <c r="P28" i="69"/>
  <c r="Z27" i="69"/>
  <c r="P27" i="69"/>
  <c r="Z26" i="69"/>
  <c r="N26" i="69" s="1"/>
  <c r="R26" i="69" s="1"/>
  <c r="P26" i="69"/>
  <c r="Z25" i="69"/>
  <c r="N25" i="69" s="1"/>
  <c r="R25" i="69" s="1"/>
  <c r="P25" i="69"/>
  <c r="Z24" i="69"/>
  <c r="P24" i="69"/>
  <c r="N24" i="69"/>
  <c r="R24" i="69" s="1"/>
  <c r="Z23" i="69"/>
  <c r="P23" i="69"/>
  <c r="Z22" i="69"/>
  <c r="N22" i="69" s="1"/>
  <c r="R22" i="69" s="1"/>
  <c r="P22" i="69"/>
  <c r="Z21" i="69"/>
  <c r="N21" i="69" s="1"/>
  <c r="R21" i="69" s="1"/>
  <c r="P21" i="69"/>
  <c r="Z20" i="69"/>
  <c r="P20" i="69"/>
  <c r="Z19" i="69"/>
  <c r="N19" i="69" s="1"/>
  <c r="R19" i="69" s="1"/>
  <c r="P19" i="69"/>
  <c r="Z18" i="69"/>
  <c r="P18" i="69"/>
  <c r="Z17" i="69"/>
  <c r="N18" i="69" s="1"/>
  <c r="R18" i="69" s="1"/>
  <c r="P17" i="69"/>
  <c r="Z16" i="69"/>
  <c r="P16" i="69"/>
  <c r="Z15" i="69"/>
  <c r="P15" i="69"/>
  <c r="Z14" i="69"/>
  <c r="P14" i="69"/>
  <c r="Z13" i="69"/>
  <c r="P13" i="69"/>
  <c r="Z12" i="69"/>
  <c r="P12" i="69"/>
  <c r="Z11" i="69"/>
  <c r="P11" i="69"/>
  <c r="Z10" i="69"/>
  <c r="P10" i="69"/>
  <c r="Z9" i="69"/>
  <c r="O9" i="69" s="1"/>
  <c r="S9" i="69" s="1"/>
  <c r="P9" i="69"/>
  <c r="Z8" i="69"/>
  <c r="P8" i="69"/>
  <c r="Z7" i="69"/>
  <c r="P7" i="69"/>
  <c r="M7" i="69"/>
  <c r="AB7" i="69" s="1"/>
  <c r="AD7" i="69" s="1"/>
  <c r="Z6" i="69"/>
  <c r="Q6" i="69"/>
  <c r="P6" i="69"/>
  <c r="M6" i="69"/>
  <c r="Z5" i="69"/>
  <c r="Y5" i="69" s="1"/>
  <c r="Y6" i="69" s="1"/>
  <c r="Y7" i="69" s="1"/>
  <c r="Y8" i="69" s="1"/>
  <c r="Y9" i="69" s="1"/>
  <c r="Y10" i="69" s="1"/>
  <c r="Y11" i="69" s="1"/>
  <c r="Y12" i="69" s="1"/>
  <c r="Y13" i="69" s="1"/>
  <c r="Y14" i="69" s="1"/>
  <c r="Y15" i="69" s="1"/>
  <c r="Y16" i="69" s="1"/>
  <c r="Y17" i="69" s="1"/>
  <c r="Y18" i="69" s="1"/>
  <c r="Y19" i="69" s="1"/>
  <c r="Y20" i="69" s="1"/>
  <c r="Y21" i="69" s="1"/>
  <c r="Y22" i="69" s="1"/>
  <c r="Y23" i="69" s="1"/>
  <c r="Y24" i="69" s="1"/>
  <c r="Y25" i="69" s="1"/>
  <c r="Y26" i="69" s="1"/>
  <c r="Y27" i="69" s="1"/>
  <c r="Y28" i="69" s="1"/>
  <c r="Y29" i="69" s="1"/>
  <c r="X5" i="69"/>
  <c r="X6" i="69" s="1"/>
  <c r="X7" i="69" s="1"/>
  <c r="X8" i="69" s="1"/>
  <c r="X9" i="69" s="1"/>
  <c r="X10" i="69" s="1"/>
  <c r="X11" i="69" s="1"/>
  <c r="X12" i="69" s="1"/>
  <c r="X13" i="69" s="1"/>
  <c r="X14" i="69" s="1"/>
  <c r="X15" i="69" s="1"/>
  <c r="X16" i="69" s="1"/>
  <c r="X17" i="69" s="1"/>
  <c r="X18" i="69" s="1"/>
  <c r="X19" i="69" s="1"/>
  <c r="X20" i="69" s="1"/>
  <c r="X21" i="69" s="1"/>
  <c r="X22" i="69" s="1"/>
  <c r="X23" i="69" s="1"/>
  <c r="X24" i="69" s="1"/>
  <c r="X25" i="69" s="1"/>
  <c r="X26" i="69" s="1"/>
  <c r="X27" i="69" s="1"/>
  <c r="X28" i="69" s="1"/>
  <c r="X29" i="69" s="1"/>
  <c r="W5" i="69"/>
  <c r="W6" i="69" s="1"/>
  <c r="W7" i="69" s="1"/>
  <c r="W8" i="69" s="1"/>
  <c r="W9" i="69" s="1"/>
  <c r="W10" i="69" s="1"/>
  <c r="W11" i="69" s="1"/>
  <c r="W12" i="69" s="1"/>
  <c r="W13" i="69" s="1"/>
  <c r="W14" i="69" s="1"/>
  <c r="W15" i="69" s="1"/>
  <c r="W16" i="69" s="1"/>
  <c r="W17" i="69" s="1"/>
  <c r="W18" i="69" s="1"/>
  <c r="W19" i="69" s="1"/>
  <c r="W20" i="69" s="1"/>
  <c r="W21" i="69" s="1"/>
  <c r="W22" i="69" s="1"/>
  <c r="W23" i="69" s="1"/>
  <c r="W24" i="69" s="1"/>
  <c r="W25" i="69" s="1"/>
  <c r="W26" i="69" s="1"/>
  <c r="W27" i="69" s="1"/>
  <c r="W28" i="69" s="1"/>
  <c r="W29" i="69" s="1"/>
  <c r="V5" i="69"/>
  <c r="V6" i="69" s="1"/>
  <c r="V7" i="69" s="1"/>
  <c r="V8" i="69" s="1"/>
  <c r="V9" i="69" s="1"/>
  <c r="V10" i="69" s="1"/>
  <c r="V11" i="69" s="1"/>
  <c r="V12" i="69" s="1"/>
  <c r="V13" i="69" s="1"/>
  <c r="V14" i="69" s="1"/>
  <c r="V15" i="69" s="1"/>
  <c r="V16" i="69" s="1"/>
  <c r="V17" i="69" s="1"/>
  <c r="V18" i="69" s="1"/>
  <c r="V19" i="69" s="1"/>
  <c r="V20" i="69" s="1"/>
  <c r="V21" i="69" s="1"/>
  <c r="V22" i="69" s="1"/>
  <c r="V23" i="69" s="1"/>
  <c r="V24" i="69" s="1"/>
  <c r="V25" i="69" s="1"/>
  <c r="V26" i="69" s="1"/>
  <c r="V27" i="69" s="1"/>
  <c r="V28" i="69" s="1"/>
  <c r="V29" i="69" s="1"/>
  <c r="Q5" i="69"/>
  <c r="P5" i="69"/>
  <c r="M5" i="69"/>
  <c r="AB5" i="69" s="1"/>
  <c r="AD5" i="69" s="1"/>
  <c r="M17" i="69"/>
  <c r="Z29" i="67"/>
  <c r="N29" i="67" s="1"/>
  <c r="R29" i="67" s="1"/>
  <c r="P29" i="67"/>
  <c r="Z28" i="67"/>
  <c r="P28" i="67"/>
  <c r="Z27" i="67"/>
  <c r="N27" i="67" s="1"/>
  <c r="R27" i="67" s="1"/>
  <c r="P27" i="67"/>
  <c r="Z26" i="67"/>
  <c r="R26" i="67"/>
  <c r="P26" i="67"/>
  <c r="N26" i="67"/>
  <c r="Z25" i="67"/>
  <c r="P25" i="67"/>
  <c r="Z24" i="67"/>
  <c r="N25" i="67" s="1"/>
  <c r="R25" i="67" s="1"/>
  <c r="P24" i="67"/>
  <c r="Z23" i="67"/>
  <c r="P23" i="67"/>
  <c r="N23" i="67"/>
  <c r="R23" i="67" s="1"/>
  <c r="Z22" i="67"/>
  <c r="P22" i="67"/>
  <c r="N22" i="67"/>
  <c r="R22" i="67" s="1"/>
  <c r="Z21" i="67"/>
  <c r="N21" i="67" s="1"/>
  <c r="R21" i="67" s="1"/>
  <c r="P21" i="67"/>
  <c r="Z20" i="67"/>
  <c r="P20" i="67"/>
  <c r="Z19" i="67"/>
  <c r="N19" i="67" s="1"/>
  <c r="R19" i="67" s="1"/>
  <c r="P19" i="67"/>
  <c r="Z18" i="67"/>
  <c r="R18" i="67"/>
  <c r="P18" i="67"/>
  <c r="N18" i="67"/>
  <c r="Z17" i="67"/>
  <c r="P17" i="67"/>
  <c r="Z16" i="67"/>
  <c r="N16" i="67" s="1"/>
  <c r="R16" i="67" s="1"/>
  <c r="P16" i="67"/>
  <c r="Z15" i="67"/>
  <c r="P15" i="67"/>
  <c r="N15" i="67"/>
  <c r="R15" i="67" s="1"/>
  <c r="Z14" i="67"/>
  <c r="P14" i="67"/>
  <c r="Z13" i="67"/>
  <c r="P13" i="67"/>
  <c r="Z12" i="67"/>
  <c r="P12" i="67"/>
  <c r="N12" i="67"/>
  <c r="R12" i="67" s="1"/>
  <c r="Z11" i="67"/>
  <c r="P11" i="67"/>
  <c r="Z10" i="67"/>
  <c r="P10" i="67"/>
  <c r="Z9" i="67"/>
  <c r="N9" i="67" s="1"/>
  <c r="R9" i="67" s="1"/>
  <c r="P9" i="67"/>
  <c r="Z8" i="67"/>
  <c r="O8" i="67" s="1"/>
  <c r="S8" i="67" s="1"/>
  <c r="P8" i="67"/>
  <c r="Z7" i="67"/>
  <c r="P7" i="67"/>
  <c r="N7" i="67"/>
  <c r="R7" i="67" s="1"/>
  <c r="Z6" i="67"/>
  <c r="P6" i="67"/>
  <c r="N6" i="67"/>
  <c r="Z5" i="67"/>
  <c r="Y5" i="67" s="1"/>
  <c r="Y6" i="67" s="1"/>
  <c r="Y7" i="67" s="1"/>
  <c r="Y8" i="67" s="1"/>
  <c r="Y9" i="67" s="1"/>
  <c r="Y10" i="67" s="1"/>
  <c r="Y11" i="67" s="1"/>
  <c r="Y12" i="67" s="1"/>
  <c r="Y13" i="67" s="1"/>
  <c r="Y14" i="67" s="1"/>
  <c r="Y15" i="67" s="1"/>
  <c r="Y16" i="67" s="1"/>
  <c r="Y17" i="67" s="1"/>
  <c r="Y18" i="67" s="1"/>
  <c r="Y19" i="67" s="1"/>
  <c r="Y20" i="67" s="1"/>
  <c r="Y21" i="67" s="1"/>
  <c r="Y22" i="67" s="1"/>
  <c r="Y23" i="67" s="1"/>
  <c r="Y24" i="67" s="1"/>
  <c r="Y25" i="67" s="1"/>
  <c r="Y26" i="67" s="1"/>
  <c r="Y27" i="67" s="1"/>
  <c r="Y28" i="67" s="1"/>
  <c r="Y29" i="67" s="1"/>
  <c r="X5" i="67"/>
  <c r="X6" i="67" s="1"/>
  <c r="X7" i="67" s="1"/>
  <c r="X8" i="67" s="1"/>
  <c r="X9" i="67" s="1"/>
  <c r="X10" i="67" s="1"/>
  <c r="X11" i="67" s="1"/>
  <c r="X12" i="67" s="1"/>
  <c r="X13" i="67" s="1"/>
  <c r="X14" i="67" s="1"/>
  <c r="X15" i="67" s="1"/>
  <c r="X16" i="67" s="1"/>
  <c r="X17" i="67" s="1"/>
  <c r="X18" i="67" s="1"/>
  <c r="X19" i="67" s="1"/>
  <c r="X20" i="67" s="1"/>
  <c r="X21" i="67" s="1"/>
  <c r="X22" i="67" s="1"/>
  <c r="X23" i="67" s="1"/>
  <c r="X24" i="67" s="1"/>
  <c r="X25" i="67" s="1"/>
  <c r="X26" i="67" s="1"/>
  <c r="X27" i="67" s="1"/>
  <c r="X28" i="67" s="1"/>
  <c r="X29" i="67" s="1"/>
  <c r="W5" i="67"/>
  <c r="W6" i="67" s="1"/>
  <c r="W7" i="67" s="1"/>
  <c r="W8" i="67" s="1"/>
  <c r="W9" i="67" s="1"/>
  <c r="W10" i="67" s="1"/>
  <c r="W11" i="67" s="1"/>
  <c r="W12" i="67" s="1"/>
  <c r="W13" i="67" s="1"/>
  <c r="W14" i="67" s="1"/>
  <c r="W15" i="67" s="1"/>
  <c r="W16" i="67" s="1"/>
  <c r="W17" i="67" s="1"/>
  <c r="W18" i="67" s="1"/>
  <c r="W19" i="67" s="1"/>
  <c r="W20" i="67" s="1"/>
  <c r="W21" i="67" s="1"/>
  <c r="W22" i="67" s="1"/>
  <c r="W23" i="67" s="1"/>
  <c r="W24" i="67" s="1"/>
  <c r="W25" i="67" s="1"/>
  <c r="W26" i="67" s="1"/>
  <c r="W27" i="67" s="1"/>
  <c r="W28" i="67" s="1"/>
  <c r="W29" i="67" s="1"/>
  <c r="V5" i="67"/>
  <c r="V6" i="67" s="1"/>
  <c r="V7" i="67" s="1"/>
  <c r="V8" i="67" s="1"/>
  <c r="V9" i="67" s="1"/>
  <c r="V10" i="67" s="1"/>
  <c r="V11" i="67" s="1"/>
  <c r="V12" i="67" s="1"/>
  <c r="V13" i="67" s="1"/>
  <c r="V14" i="67" s="1"/>
  <c r="V15" i="67" s="1"/>
  <c r="V16" i="67" s="1"/>
  <c r="V17" i="67" s="1"/>
  <c r="V18" i="67" s="1"/>
  <c r="V19" i="67" s="1"/>
  <c r="V20" i="67" s="1"/>
  <c r="V21" i="67" s="1"/>
  <c r="V22" i="67" s="1"/>
  <c r="V23" i="67" s="1"/>
  <c r="V24" i="67" s="1"/>
  <c r="V25" i="67" s="1"/>
  <c r="V26" i="67" s="1"/>
  <c r="V27" i="67" s="1"/>
  <c r="V28" i="67" s="1"/>
  <c r="V29" i="67" s="1"/>
  <c r="P5" i="67"/>
  <c r="N5" i="67"/>
  <c r="Q5" i="67"/>
  <c r="Z29" i="66"/>
  <c r="P29" i="66"/>
  <c r="N29" i="66"/>
  <c r="R29" i="66" s="1"/>
  <c r="Z28" i="66"/>
  <c r="N28" i="66" s="1"/>
  <c r="R28" i="66" s="1"/>
  <c r="P28" i="66"/>
  <c r="Z27" i="66"/>
  <c r="N27" i="66" s="1"/>
  <c r="R27" i="66" s="1"/>
  <c r="P27" i="66"/>
  <c r="Z26" i="66"/>
  <c r="N26" i="66" s="1"/>
  <c r="R26" i="66" s="1"/>
  <c r="P26" i="66"/>
  <c r="Z25" i="66"/>
  <c r="R25" i="66"/>
  <c r="P25" i="66"/>
  <c r="N25" i="66"/>
  <c r="Z24" i="66"/>
  <c r="P24" i="66"/>
  <c r="Z23" i="66"/>
  <c r="N24" i="66" s="1"/>
  <c r="R24" i="66" s="1"/>
  <c r="P23" i="66"/>
  <c r="Z22" i="66"/>
  <c r="N23" i="66" s="1"/>
  <c r="R23" i="66" s="1"/>
  <c r="P22" i="66"/>
  <c r="N22" i="66"/>
  <c r="R22" i="66" s="1"/>
  <c r="Z21" i="66"/>
  <c r="P21" i="66"/>
  <c r="N21" i="66"/>
  <c r="R21" i="66" s="1"/>
  <c r="Z20" i="66"/>
  <c r="N20" i="66" s="1"/>
  <c r="R20" i="66" s="1"/>
  <c r="P20" i="66"/>
  <c r="Z19" i="66"/>
  <c r="N19" i="66" s="1"/>
  <c r="R19" i="66" s="1"/>
  <c r="P19" i="66"/>
  <c r="Z18" i="66"/>
  <c r="N18" i="66" s="1"/>
  <c r="R18" i="66" s="1"/>
  <c r="P18" i="66"/>
  <c r="Z17" i="66"/>
  <c r="R17" i="66"/>
  <c r="P17" i="66"/>
  <c r="N17" i="66"/>
  <c r="Z16" i="66"/>
  <c r="P16" i="66"/>
  <c r="Z15" i="66"/>
  <c r="N16" i="66" s="1"/>
  <c r="R16" i="66" s="1"/>
  <c r="P15" i="66"/>
  <c r="Z14" i="66"/>
  <c r="P14" i="66"/>
  <c r="N14" i="66"/>
  <c r="R14" i="66" s="1"/>
  <c r="Z13" i="66"/>
  <c r="P13" i="66"/>
  <c r="N13" i="66"/>
  <c r="R13" i="66" s="1"/>
  <c r="Z12" i="66"/>
  <c r="P12" i="66"/>
  <c r="Z11" i="66"/>
  <c r="P11" i="66"/>
  <c r="Z10" i="66"/>
  <c r="Q10" i="66"/>
  <c r="P10" i="66"/>
  <c r="M10" i="66"/>
  <c r="AA10" i="66" s="1"/>
  <c r="AC10" i="66" s="1"/>
  <c r="Z9" i="66"/>
  <c r="Q9" i="66"/>
  <c r="P9" i="66"/>
  <c r="M9" i="66"/>
  <c r="AA9" i="66" s="1"/>
  <c r="AC9" i="66" s="1"/>
  <c r="Z8" i="66"/>
  <c r="Q8" i="66"/>
  <c r="P8" i="66"/>
  <c r="M8" i="66"/>
  <c r="AB8" i="66" s="1"/>
  <c r="AD8" i="66" s="1"/>
  <c r="Z7" i="66"/>
  <c r="Q7" i="66"/>
  <c r="P7" i="66"/>
  <c r="M7" i="66"/>
  <c r="AB7" i="66" s="1"/>
  <c r="AD7" i="66" s="1"/>
  <c r="Z6" i="66"/>
  <c r="Q6" i="66"/>
  <c r="P6" i="66"/>
  <c r="M6" i="66"/>
  <c r="AA6" i="66" s="1"/>
  <c r="AC6" i="66" s="1"/>
  <c r="Z5" i="66"/>
  <c r="Y5" i="66" s="1"/>
  <c r="Y6" i="66" s="1"/>
  <c r="Y7" i="66" s="1"/>
  <c r="Y8" i="66" s="1"/>
  <c r="Y9" i="66" s="1"/>
  <c r="Y10" i="66" s="1"/>
  <c r="Y11" i="66" s="1"/>
  <c r="Y12" i="66" s="1"/>
  <c r="Y13" i="66" s="1"/>
  <c r="Y14" i="66" s="1"/>
  <c r="Y15" i="66" s="1"/>
  <c r="Y16" i="66" s="1"/>
  <c r="Y17" i="66" s="1"/>
  <c r="X5" i="66"/>
  <c r="X6" i="66" s="1"/>
  <c r="X7" i="66" s="1"/>
  <c r="X8" i="66" s="1"/>
  <c r="X9" i="66" s="1"/>
  <c r="X10" i="66" s="1"/>
  <c r="X11" i="66" s="1"/>
  <c r="X12" i="66" s="1"/>
  <c r="X13" i="66" s="1"/>
  <c r="X14" i="66" s="1"/>
  <c r="X15" i="66" s="1"/>
  <c r="X16" i="66" s="1"/>
  <c r="X17" i="66" s="1"/>
  <c r="X18" i="66" s="1"/>
  <c r="X19" i="66" s="1"/>
  <c r="X20" i="66" s="1"/>
  <c r="X21" i="66" s="1"/>
  <c r="X22" i="66" s="1"/>
  <c r="X23" i="66" s="1"/>
  <c r="X24" i="66" s="1"/>
  <c r="X25" i="66" s="1"/>
  <c r="X26" i="66" s="1"/>
  <c r="X27" i="66" s="1"/>
  <c r="X28" i="66" s="1"/>
  <c r="X29" i="66" s="1"/>
  <c r="W5" i="66"/>
  <c r="W6" i="66" s="1"/>
  <c r="W7" i="66" s="1"/>
  <c r="W8" i="66" s="1"/>
  <c r="W9" i="66" s="1"/>
  <c r="W10" i="66" s="1"/>
  <c r="W11" i="66" s="1"/>
  <c r="W12" i="66" s="1"/>
  <c r="W13" i="66" s="1"/>
  <c r="W14" i="66" s="1"/>
  <c r="W15" i="66" s="1"/>
  <c r="W16" i="66" s="1"/>
  <c r="W17" i="66" s="1"/>
  <c r="W18" i="66" s="1"/>
  <c r="W19" i="66" s="1"/>
  <c r="W20" i="66" s="1"/>
  <c r="W21" i="66" s="1"/>
  <c r="W22" i="66" s="1"/>
  <c r="W23" i="66" s="1"/>
  <c r="W24" i="66" s="1"/>
  <c r="W25" i="66" s="1"/>
  <c r="W26" i="66" s="1"/>
  <c r="W27" i="66" s="1"/>
  <c r="W28" i="66" s="1"/>
  <c r="W29" i="66" s="1"/>
  <c r="V5" i="66"/>
  <c r="V6" i="66" s="1"/>
  <c r="V7" i="66" s="1"/>
  <c r="V8" i="66" s="1"/>
  <c r="V9" i="66" s="1"/>
  <c r="V10" i="66" s="1"/>
  <c r="V11" i="66" s="1"/>
  <c r="V12" i="66" s="1"/>
  <c r="V13" i="66" s="1"/>
  <c r="V14" i="66" s="1"/>
  <c r="V15" i="66" s="1"/>
  <c r="V16" i="66" s="1"/>
  <c r="V17" i="66" s="1"/>
  <c r="V18" i="66" s="1"/>
  <c r="V19" i="66" s="1"/>
  <c r="V20" i="66" s="1"/>
  <c r="V21" i="66" s="1"/>
  <c r="V22" i="66" s="1"/>
  <c r="V23" i="66" s="1"/>
  <c r="V24" i="66" s="1"/>
  <c r="V25" i="66" s="1"/>
  <c r="V26" i="66" s="1"/>
  <c r="V27" i="66" s="1"/>
  <c r="V28" i="66" s="1"/>
  <c r="V29" i="66" s="1"/>
  <c r="P5" i="66"/>
  <c r="O5" i="66"/>
  <c r="N5" i="66"/>
  <c r="Z29" i="65"/>
  <c r="P29" i="65"/>
  <c r="Z28" i="65"/>
  <c r="P28" i="65"/>
  <c r="Z27" i="65"/>
  <c r="P27" i="65"/>
  <c r="Z26" i="65"/>
  <c r="P26" i="65"/>
  <c r="Z25" i="65"/>
  <c r="P25" i="65"/>
  <c r="Z24" i="65"/>
  <c r="P24" i="65"/>
  <c r="Z23" i="65"/>
  <c r="P23" i="65"/>
  <c r="Z22" i="65"/>
  <c r="P22" i="65"/>
  <c r="Z21" i="65"/>
  <c r="P21" i="65"/>
  <c r="Z20" i="65"/>
  <c r="P20" i="65"/>
  <c r="Z19" i="65"/>
  <c r="P19" i="65"/>
  <c r="Z18" i="65"/>
  <c r="P18" i="65"/>
  <c r="Z17" i="65"/>
  <c r="P17" i="65"/>
  <c r="Z16" i="65"/>
  <c r="P16" i="65"/>
  <c r="Z15" i="65"/>
  <c r="P15" i="65"/>
  <c r="Z14" i="65"/>
  <c r="P14" i="65"/>
  <c r="Z13" i="65"/>
  <c r="P13" i="65"/>
  <c r="Z12" i="65"/>
  <c r="P12" i="65"/>
  <c r="Z11" i="65"/>
  <c r="P11" i="65"/>
  <c r="M11" i="65"/>
  <c r="AB11" i="65" s="1"/>
  <c r="AD11" i="65" s="1"/>
  <c r="Z10" i="65"/>
  <c r="P10" i="65"/>
  <c r="M10" i="65"/>
  <c r="AB10" i="65" s="1"/>
  <c r="AD10" i="65" s="1"/>
  <c r="Z9" i="65"/>
  <c r="N9" i="65" s="1"/>
  <c r="R9" i="65" s="1"/>
  <c r="Q9" i="65"/>
  <c r="P9" i="65"/>
  <c r="M9" i="65"/>
  <c r="AB9" i="65" s="1"/>
  <c r="AD9" i="65" s="1"/>
  <c r="Z8" i="65"/>
  <c r="Q8" i="65"/>
  <c r="P8" i="65"/>
  <c r="N8" i="65"/>
  <c r="R8" i="65" s="1"/>
  <c r="M8" i="65"/>
  <c r="AB8" i="65" s="1"/>
  <c r="AD8" i="65" s="1"/>
  <c r="Z7" i="65"/>
  <c r="Q7" i="65"/>
  <c r="P7" i="65"/>
  <c r="M7" i="65"/>
  <c r="AB7" i="65" s="1"/>
  <c r="AD7" i="65" s="1"/>
  <c r="Z6" i="65"/>
  <c r="N7" i="65" s="1"/>
  <c r="R7" i="65" s="1"/>
  <c r="Q6" i="65"/>
  <c r="P6" i="65"/>
  <c r="M6" i="65"/>
  <c r="Z5" i="65"/>
  <c r="Y5" i="65" s="1"/>
  <c r="Y6" i="65" s="1"/>
  <c r="Y7" i="65" s="1"/>
  <c r="Y8" i="65" s="1"/>
  <c r="Y9" i="65" s="1"/>
  <c r="Y10" i="65" s="1"/>
  <c r="Y11" i="65" s="1"/>
  <c r="Y12" i="65" s="1"/>
  <c r="Y13" i="65" s="1"/>
  <c r="Y14" i="65" s="1"/>
  <c r="Y15" i="65" s="1"/>
  <c r="Y16" i="65" s="1"/>
  <c r="Y17" i="65" s="1"/>
  <c r="Y18" i="65" s="1"/>
  <c r="Y19" i="65" s="1"/>
  <c r="Y20" i="65" s="1"/>
  <c r="Y21" i="65" s="1"/>
  <c r="Y22" i="65" s="1"/>
  <c r="Y23" i="65" s="1"/>
  <c r="Y24" i="65" s="1"/>
  <c r="Y25" i="65" s="1"/>
  <c r="Y26" i="65" s="1"/>
  <c r="Y27" i="65" s="1"/>
  <c r="Y28" i="65" s="1"/>
  <c r="Y29" i="65" s="1"/>
  <c r="X5" i="65"/>
  <c r="X6" i="65" s="1"/>
  <c r="X7" i="65" s="1"/>
  <c r="X8" i="65" s="1"/>
  <c r="X9" i="65" s="1"/>
  <c r="X10" i="65" s="1"/>
  <c r="X11" i="65" s="1"/>
  <c r="X12" i="65" s="1"/>
  <c r="X13" i="65" s="1"/>
  <c r="X14" i="65" s="1"/>
  <c r="X15" i="65" s="1"/>
  <c r="X16" i="65" s="1"/>
  <c r="X17" i="65" s="1"/>
  <c r="X18" i="65" s="1"/>
  <c r="X19" i="65" s="1"/>
  <c r="X20" i="65" s="1"/>
  <c r="X21" i="65" s="1"/>
  <c r="X22" i="65" s="1"/>
  <c r="X23" i="65" s="1"/>
  <c r="X24" i="65" s="1"/>
  <c r="X25" i="65" s="1"/>
  <c r="X26" i="65" s="1"/>
  <c r="X27" i="65" s="1"/>
  <c r="X28" i="65" s="1"/>
  <c r="X29" i="65" s="1"/>
  <c r="W5" i="65"/>
  <c r="W6" i="65" s="1"/>
  <c r="W7" i="65" s="1"/>
  <c r="W8" i="65" s="1"/>
  <c r="W9" i="65" s="1"/>
  <c r="W10" i="65" s="1"/>
  <c r="W11" i="65" s="1"/>
  <c r="W12" i="65" s="1"/>
  <c r="W13" i="65" s="1"/>
  <c r="W14" i="65" s="1"/>
  <c r="W15" i="65" s="1"/>
  <c r="W16" i="65" s="1"/>
  <c r="W17" i="65" s="1"/>
  <c r="W18" i="65" s="1"/>
  <c r="W19" i="65" s="1"/>
  <c r="W20" i="65" s="1"/>
  <c r="W21" i="65" s="1"/>
  <c r="W22" i="65" s="1"/>
  <c r="W23" i="65" s="1"/>
  <c r="W24" i="65" s="1"/>
  <c r="W25" i="65" s="1"/>
  <c r="W26" i="65" s="1"/>
  <c r="W27" i="65" s="1"/>
  <c r="W28" i="65" s="1"/>
  <c r="W29" i="65" s="1"/>
  <c r="V5" i="65"/>
  <c r="V6" i="65" s="1"/>
  <c r="V7" i="65" s="1"/>
  <c r="V8" i="65" s="1"/>
  <c r="V9" i="65" s="1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P5" i="65"/>
  <c r="O5" i="65"/>
  <c r="N5" i="65"/>
  <c r="Q29" i="65"/>
  <c r="Z29" i="64"/>
  <c r="P29" i="64"/>
  <c r="Z28" i="64"/>
  <c r="N29" i="64" s="1"/>
  <c r="R29" i="64" s="1"/>
  <c r="P28" i="64"/>
  <c r="Z27" i="64"/>
  <c r="N27" i="64" s="1"/>
  <c r="R27" i="64" s="1"/>
  <c r="P27" i="64"/>
  <c r="Z26" i="64"/>
  <c r="N26" i="64" s="1"/>
  <c r="R26" i="64" s="1"/>
  <c r="P26" i="64"/>
  <c r="Z25" i="64"/>
  <c r="N25" i="64" s="1"/>
  <c r="R25" i="64" s="1"/>
  <c r="P25" i="64"/>
  <c r="Z24" i="64"/>
  <c r="R24" i="64"/>
  <c r="P24" i="64"/>
  <c r="N24" i="64"/>
  <c r="Z23" i="64"/>
  <c r="P23" i="64"/>
  <c r="N23" i="64"/>
  <c r="R23" i="64" s="1"/>
  <c r="Z22" i="64"/>
  <c r="P22" i="64"/>
  <c r="N22" i="64"/>
  <c r="R22" i="64" s="1"/>
  <c r="Z21" i="64"/>
  <c r="P21" i="64"/>
  <c r="Z20" i="64"/>
  <c r="N21" i="64" s="1"/>
  <c r="R21" i="64" s="1"/>
  <c r="P20" i="64"/>
  <c r="Z19" i="64"/>
  <c r="N19" i="64" s="1"/>
  <c r="R19" i="64" s="1"/>
  <c r="P19" i="64"/>
  <c r="Z18" i="64"/>
  <c r="N18" i="64" s="1"/>
  <c r="R18" i="64" s="1"/>
  <c r="P18" i="64"/>
  <c r="Z17" i="64"/>
  <c r="N17" i="64" s="1"/>
  <c r="R17" i="64" s="1"/>
  <c r="P17" i="64"/>
  <c r="Z16" i="64"/>
  <c r="P16" i="64"/>
  <c r="Z15" i="64"/>
  <c r="N16" i="64" s="1"/>
  <c r="R16" i="64" s="1"/>
  <c r="P15" i="64"/>
  <c r="N15" i="64"/>
  <c r="R15" i="64" s="1"/>
  <c r="Z14" i="64"/>
  <c r="P14" i="64"/>
  <c r="N14" i="64"/>
  <c r="R14" i="64" s="1"/>
  <c r="Z13" i="64"/>
  <c r="P13" i="64"/>
  <c r="Z12" i="64"/>
  <c r="N13" i="64" s="1"/>
  <c r="R13" i="64" s="1"/>
  <c r="P12" i="64"/>
  <c r="Z11" i="64"/>
  <c r="P11" i="64"/>
  <c r="Z10" i="64"/>
  <c r="N10" i="64" s="1"/>
  <c r="R10" i="64" s="1"/>
  <c r="P10" i="64"/>
  <c r="Z9" i="64"/>
  <c r="P9" i="64"/>
  <c r="Z8" i="64"/>
  <c r="O8" i="64" s="1"/>
  <c r="S8" i="64" s="1"/>
  <c r="Q8" i="64"/>
  <c r="P8" i="64"/>
  <c r="M8" i="64"/>
  <c r="AB8" i="64" s="1"/>
  <c r="AD8" i="64" s="1"/>
  <c r="Z7" i="64"/>
  <c r="O7" i="64" s="1"/>
  <c r="S7" i="64" s="1"/>
  <c r="Q7" i="64"/>
  <c r="P7" i="64"/>
  <c r="M7" i="64"/>
  <c r="AB7" i="64" s="1"/>
  <c r="AD7" i="64" s="1"/>
  <c r="Z6" i="64"/>
  <c r="O6" i="64" s="1"/>
  <c r="Q6" i="64"/>
  <c r="P6" i="64"/>
  <c r="M6" i="64"/>
  <c r="Z5" i="64"/>
  <c r="Y5" i="64" s="1"/>
  <c r="X5" i="64"/>
  <c r="X6" i="64" s="1"/>
  <c r="X7" i="64" s="1"/>
  <c r="X8" i="64" s="1"/>
  <c r="X9" i="64" s="1"/>
  <c r="X10" i="64" s="1"/>
  <c r="X11" i="64" s="1"/>
  <c r="X12" i="64" s="1"/>
  <c r="X13" i="64" s="1"/>
  <c r="X14" i="64" s="1"/>
  <c r="X15" i="64" s="1"/>
  <c r="X16" i="64" s="1"/>
  <c r="X17" i="64" s="1"/>
  <c r="X18" i="64" s="1"/>
  <c r="X19" i="64" s="1"/>
  <c r="X20" i="64" s="1"/>
  <c r="X21" i="64" s="1"/>
  <c r="X22" i="64" s="1"/>
  <c r="X23" i="64" s="1"/>
  <c r="X24" i="64" s="1"/>
  <c r="X25" i="64" s="1"/>
  <c r="X26" i="64" s="1"/>
  <c r="X27" i="64" s="1"/>
  <c r="X28" i="64" s="1"/>
  <c r="X29" i="64" s="1"/>
  <c r="W5" i="64"/>
  <c r="W6" i="64" s="1"/>
  <c r="W7" i="64" s="1"/>
  <c r="W8" i="64" s="1"/>
  <c r="W9" i="64" s="1"/>
  <c r="W10" i="64" s="1"/>
  <c r="W11" i="64" s="1"/>
  <c r="W12" i="64" s="1"/>
  <c r="W13" i="64" s="1"/>
  <c r="W14" i="64" s="1"/>
  <c r="W15" i="64" s="1"/>
  <c r="W16" i="64" s="1"/>
  <c r="W17" i="64" s="1"/>
  <c r="W18" i="64" s="1"/>
  <c r="W19" i="64" s="1"/>
  <c r="W20" i="64" s="1"/>
  <c r="W21" i="64" s="1"/>
  <c r="W22" i="64" s="1"/>
  <c r="W23" i="64" s="1"/>
  <c r="W24" i="64" s="1"/>
  <c r="W25" i="64" s="1"/>
  <c r="W26" i="64" s="1"/>
  <c r="W27" i="64" s="1"/>
  <c r="W28" i="64" s="1"/>
  <c r="W29" i="64" s="1"/>
  <c r="V5" i="64"/>
  <c r="V6" i="64" s="1"/>
  <c r="V7" i="64" s="1"/>
  <c r="V8" i="64" s="1"/>
  <c r="V9" i="64" s="1"/>
  <c r="V10" i="64" s="1"/>
  <c r="V11" i="64" s="1"/>
  <c r="V12" i="64" s="1"/>
  <c r="V13" i="64" s="1"/>
  <c r="V14" i="64" s="1"/>
  <c r="V15" i="64" s="1"/>
  <c r="V16" i="64" s="1"/>
  <c r="V17" i="64" s="1"/>
  <c r="V18" i="64" s="1"/>
  <c r="V19" i="64" s="1"/>
  <c r="V20" i="64" s="1"/>
  <c r="V21" i="64" s="1"/>
  <c r="V22" i="64" s="1"/>
  <c r="V23" i="64" s="1"/>
  <c r="V24" i="64" s="1"/>
  <c r="V25" i="64" s="1"/>
  <c r="V26" i="64" s="1"/>
  <c r="V27" i="64" s="1"/>
  <c r="V28" i="64" s="1"/>
  <c r="V29" i="64" s="1"/>
  <c r="Q5" i="64"/>
  <c r="P5" i="64"/>
  <c r="N5" i="64"/>
  <c r="M5" i="64"/>
  <c r="AB5" i="64" s="1"/>
  <c r="AD5" i="64" s="1"/>
  <c r="M10" i="64"/>
  <c r="Z29" i="63"/>
  <c r="P29" i="63"/>
  <c r="Z28" i="63"/>
  <c r="P28" i="63"/>
  <c r="Z27" i="63"/>
  <c r="P27" i="63"/>
  <c r="Z26" i="63"/>
  <c r="P26" i="63"/>
  <c r="Z25" i="63"/>
  <c r="P25" i="63"/>
  <c r="Z24" i="63"/>
  <c r="P24" i="63"/>
  <c r="Z23" i="63"/>
  <c r="P23" i="63"/>
  <c r="Z22" i="63"/>
  <c r="P22" i="63"/>
  <c r="Z21" i="63"/>
  <c r="P21" i="63"/>
  <c r="Z20" i="63"/>
  <c r="P20" i="63"/>
  <c r="Z19" i="63"/>
  <c r="P19" i="63"/>
  <c r="Z18" i="63"/>
  <c r="P18" i="63"/>
  <c r="Z17" i="63"/>
  <c r="P17" i="63"/>
  <c r="Z16" i="63"/>
  <c r="P16" i="63"/>
  <c r="Z15" i="63"/>
  <c r="P15" i="63"/>
  <c r="Z14" i="63"/>
  <c r="P14" i="63"/>
  <c r="Z13" i="63"/>
  <c r="P13" i="63"/>
  <c r="Z12" i="63"/>
  <c r="P12" i="63"/>
  <c r="Z11" i="63"/>
  <c r="P11" i="63"/>
  <c r="Z10" i="63"/>
  <c r="P10" i="63"/>
  <c r="Z9" i="63"/>
  <c r="P9" i="63"/>
  <c r="Z8" i="63"/>
  <c r="P8" i="63"/>
  <c r="Z7" i="63"/>
  <c r="P7" i="63"/>
  <c r="Z6" i="63"/>
  <c r="P6" i="63"/>
  <c r="Z5" i="63"/>
  <c r="Y5" i="63" s="1"/>
  <c r="Y6" i="63" s="1"/>
  <c r="Y7" i="63" s="1"/>
  <c r="Y8" i="63" s="1"/>
  <c r="Y9" i="63" s="1"/>
  <c r="X5" i="63"/>
  <c r="X6" i="63" s="1"/>
  <c r="X7" i="63" s="1"/>
  <c r="X8" i="63" s="1"/>
  <c r="X9" i="63" s="1"/>
  <c r="X10" i="63" s="1"/>
  <c r="X11" i="63" s="1"/>
  <c r="X12" i="63" s="1"/>
  <c r="X13" i="63" s="1"/>
  <c r="X14" i="63" s="1"/>
  <c r="X15" i="63" s="1"/>
  <c r="X16" i="63" s="1"/>
  <c r="X17" i="63" s="1"/>
  <c r="X18" i="63" s="1"/>
  <c r="X19" i="63" s="1"/>
  <c r="X20" i="63" s="1"/>
  <c r="X21" i="63" s="1"/>
  <c r="X22" i="63" s="1"/>
  <c r="X23" i="63" s="1"/>
  <c r="X24" i="63" s="1"/>
  <c r="X25" i="63" s="1"/>
  <c r="X26" i="63" s="1"/>
  <c r="X27" i="63" s="1"/>
  <c r="X28" i="63" s="1"/>
  <c r="X29" i="63" s="1"/>
  <c r="W5" i="63"/>
  <c r="W6" i="63" s="1"/>
  <c r="W7" i="63" s="1"/>
  <c r="W8" i="63" s="1"/>
  <c r="W9" i="63" s="1"/>
  <c r="W10" i="63" s="1"/>
  <c r="W11" i="63" s="1"/>
  <c r="W12" i="63" s="1"/>
  <c r="W13" i="63" s="1"/>
  <c r="W14" i="63" s="1"/>
  <c r="W15" i="63" s="1"/>
  <c r="W16" i="63" s="1"/>
  <c r="W17" i="63" s="1"/>
  <c r="W18" i="63" s="1"/>
  <c r="W19" i="63" s="1"/>
  <c r="W20" i="63" s="1"/>
  <c r="W21" i="63" s="1"/>
  <c r="W22" i="63" s="1"/>
  <c r="W23" i="63" s="1"/>
  <c r="W24" i="63" s="1"/>
  <c r="W25" i="63" s="1"/>
  <c r="W26" i="63" s="1"/>
  <c r="W27" i="63" s="1"/>
  <c r="W28" i="63" s="1"/>
  <c r="W29" i="63" s="1"/>
  <c r="V5" i="63"/>
  <c r="V6" i="63" s="1"/>
  <c r="V7" i="63" s="1"/>
  <c r="V8" i="63" s="1"/>
  <c r="V9" i="63" s="1"/>
  <c r="V10" i="63" s="1"/>
  <c r="V11" i="63" s="1"/>
  <c r="V12" i="63" s="1"/>
  <c r="V13" i="63" s="1"/>
  <c r="V14" i="63" s="1"/>
  <c r="V15" i="63" s="1"/>
  <c r="V16" i="63" s="1"/>
  <c r="V17" i="63" s="1"/>
  <c r="V18" i="63" s="1"/>
  <c r="V19" i="63" s="1"/>
  <c r="V20" i="63" s="1"/>
  <c r="V21" i="63" s="1"/>
  <c r="V22" i="63" s="1"/>
  <c r="V23" i="63" s="1"/>
  <c r="V24" i="63" s="1"/>
  <c r="V25" i="63" s="1"/>
  <c r="V26" i="63" s="1"/>
  <c r="V27" i="63" s="1"/>
  <c r="V28" i="63" s="1"/>
  <c r="V29" i="63" s="1"/>
  <c r="P5" i="63"/>
  <c r="M10" i="63"/>
  <c r="Z29" i="62"/>
  <c r="N29" i="62" s="1"/>
  <c r="R29" i="62" s="1"/>
  <c r="P29" i="62"/>
  <c r="Z28" i="62"/>
  <c r="P28" i="62"/>
  <c r="Z27" i="62"/>
  <c r="P27" i="62"/>
  <c r="Z26" i="62"/>
  <c r="P26" i="62"/>
  <c r="N26" i="62"/>
  <c r="R26" i="62" s="1"/>
  <c r="Z25" i="62"/>
  <c r="N25" i="62" s="1"/>
  <c r="R25" i="62" s="1"/>
  <c r="P25" i="62"/>
  <c r="Z24" i="62"/>
  <c r="P24" i="62"/>
  <c r="Z23" i="62"/>
  <c r="P23" i="62"/>
  <c r="Z22" i="62"/>
  <c r="N23" i="62" s="1"/>
  <c r="R23" i="62" s="1"/>
  <c r="P22" i="62"/>
  <c r="Z21" i="62"/>
  <c r="N22" i="62" s="1"/>
  <c r="R22" i="62" s="1"/>
  <c r="P21" i="62"/>
  <c r="Z20" i="62"/>
  <c r="N20" i="62" s="1"/>
  <c r="R20" i="62" s="1"/>
  <c r="P20" i="62"/>
  <c r="Z19" i="62"/>
  <c r="P19" i="62"/>
  <c r="Z18" i="62"/>
  <c r="N19" i="62" s="1"/>
  <c r="R19" i="62" s="1"/>
  <c r="P18" i="62"/>
  <c r="Z17" i="62"/>
  <c r="N17" i="62" s="1"/>
  <c r="R17" i="62" s="1"/>
  <c r="P17" i="62"/>
  <c r="Z16" i="62"/>
  <c r="P16" i="62"/>
  <c r="Z15" i="62"/>
  <c r="P15" i="62"/>
  <c r="Z14" i="62"/>
  <c r="P14" i="62"/>
  <c r="Z13" i="62"/>
  <c r="N14" i="62" s="1"/>
  <c r="R14" i="62" s="1"/>
  <c r="P13" i="62"/>
  <c r="Z12" i="62"/>
  <c r="P12" i="62"/>
  <c r="Z11" i="62"/>
  <c r="P11" i="62"/>
  <c r="Z10" i="62"/>
  <c r="Q10" i="62"/>
  <c r="P10" i="62"/>
  <c r="M10" i="62"/>
  <c r="AA10" i="62" s="1"/>
  <c r="AC10" i="62" s="1"/>
  <c r="Z9" i="62"/>
  <c r="Q9" i="62"/>
  <c r="P9" i="62"/>
  <c r="M9" i="62"/>
  <c r="AB9" i="62" s="1"/>
  <c r="AD9" i="62" s="1"/>
  <c r="Z8" i="62"/>
  <c r="Q8" i="62"/>
  <c r="P8" i="62"/>
  <c r="M8" i="62"/>
  <c r="AB8" i="62" s="1"/>
  <c r="AD8" i="62" s="1"/>
  <c r="Z7" i="62"/>
  <c r="Q7" i="62"/>
  <c r="P7" i="62"/>
  <c r="M7" i="62"/>
  <c r="AB7" i="62" s="1"/>
  <c r="AD7" i="62" s="1"/>
  <c r="Z6" i="62"/>
  <c r="Q6" i="62"/>
  <c r="P6" i="62"/>
  <c r="O6" i="62"/>
  <c r="T6" i="62" s="1"/>
  <c r="M6" i="62"/>
  <c r="Z5" i="62"/>
  <c r="O9" i="62" s="1"/>
  <c r="S9" i="62" s="1"/>
  <c r="X5" i="62"/>
  <c r="X6" i="62" s="1"/>
  <c r="X7" i="62" s="1"/>
  <c r="X8" i="62" s="1"/>
  <c r="X9" i="62" s="1"/>
  <c r="X10" i="62" s="1"/>
  <c r="X11" i="62" s="1"/>
  <c r="X12" i="62" s="1"/>
  <c r="X13" i="62" s="1"/>
  <c r="X14" i="62" s="1"/>
  <c r="X15" i="62" s="1"/>
  <c r="X16" i="62" s="1"/>
  <c r="X17" i="62" s="1"/>
  <c r="X18" i="62" s="1"/>
  <c r="X19" i="62" s="1"/>
  <c r="X20" i="62" s="1"/>
  <c r="X21" i="62" s="1"/>
  <c r="X22" i="62" s="1"/>
  <c r="X23" i="62" s="1"/>
  <c r="X24" i="62" s="1"/>
  <c r="X25" i="62" s="1"/>
  <c r="X26" i="62" s="1"/>
  <c r="X27" i="62" s="1"/>
  <c r="X28" i="62" s="1"/>
  <c r="X29" i="62" s="1"/>
  <c r="W5" i="62"/>
  <c r="W6" i="62" s="1"/>
  <c r="W7" i="62" s="1"/>
  <c r="W8" i="62" s="1"/>
  <c r="W9" i="62" s="1"/>
  <c r="W10" i="62" s="1"/>
  <c r="W11" i="62" s="1"/>
  <c r="W12" i="62" s="1"/>
  <c r="W13" i="62" s="1"/>
  <c r="W14" i="62" s="1"/>
  <c r="W15" i="62" s="1"/>
  <c r="W16" i="62" s="1"/>
  <c r="W17" i="62" s="1"/>
  <c r="W18" i="62" s="1"/>
  <c r="W19" i="62" s="1"/>
  <c r="W20" i="62" s="1"/>
  <c r="W21" i="62" s="1"/>
  <c r="W22" i="62" s="1"/>
  <c r="W23" i="62" s="1"/>
  <c r="W24" i="62" s="1"/>
  <c r="W25" i="62" s="1"/>
  <c r="W26" i="62" s="1"/>
  <c r="W27" i="62" s="1"/>
  <c r="W28" i="62" s="1"/>
  <c r="W29" i="62" s="1"/>
  <c r="V5" i="62"/>
  <c r="V6" i="62" s="1"/>
  <c r="V7" i="62" s="1"/>
  <c r="V8" i="62" s="1"/>
  <c r="V9" i="62" s="1"/>
  <c r="V10" i="62" s="1"/>
  <c r="V11" i="62" s="1"/>
  <c r="V12" i="62" s="1"/>
  <c r="V13" i="62" s="1"/>
  <c r="V14" i="62" s="1"/>
  <c r="V15" i="62" s="1"/>
  <c r="V16" i="62" s="1"/>
  <c r="V17" i="62" s="1"/>
  <c r="V18" i="62" s="1"/>
  <c r="V19" i="62" s="1"/>
  <c r="V20" i="62" s="1"/>
  <c r="V21" i="62" s="1"/>
  <c r="V22" i="62" s="1"/>
  <c r="V23" i="62" s="1"/>
  <c r="V24" i="62" s="1"/>
  <c r="V25" i="62" s="1"/>
  <c r="V26" i="62" s="1"/>
  <c r="V27" i="62" s="1"/>
  <c r="V28" i="62" s="1"/>
  <c r="V29" i="62" s="1"/>
  <c r="Q5" i="62"/>
  <c r="P5" i="62"/>
  <c r="O5" i="62"/>
  <c r="N5" i="62"/>
  <c r="M5" i="62"/>
  <c r="AB5" i="62" s="1"/>
  <c r="AD5" i="62" s="1"/>
  <c r="Z29" i="61"/>
  <c r="N29" i="61" s="1"/>
  <c r="R29" i="61" s="1"/>
  <c r="P29" i="61"/>
  <c r="Z28" i="61"/>
  <c r="P28" i="61"/>
  <c r="Z27" i="61"/>
  <c r="N27" i="61" s="1"/>
  <c r="R27" i="61" s="1"/>
  <c r="P27" i="61"/>
  <c r="Z26" i="61"/>
  <c r="N26" i="61" s="1"/>
  <c r="R26" i="61" s="1"/>
  <c r="P26" i="61"/>
  <c r="Z25" i="61"/>
  <c r="P25" i="61"/>
  <c r="Z24" i="61"/>
  <c r="N25" i="61" s="1"/>
  <c r="R25" i="61" s="1"/>
  <c r="P24" i="61"/>
  <c r="Z23" i="61"/>
  <c r="P23" i="61"/>
  <c r="N23" i="61"/>
  <c r="R23" i="61" s="1"/>
  <c r="Z22" i="61"/>
  <c r="P22" i="61"/>
  <c r="N22" i="61"/>
  <c r="R22" i="61" s="1"/>
  <c r="Z21" i="61"/>
  <c r="N21" i="61" s="1"/>
  <c r="R21" i="61" s="1"/>
  <c r="P21" i="61"/>
  <c r="Z20" i="61"/>
  <c r="P20" i="61"/>
  <c r="Z19" i="61"/>
  <c r="N19" i="61" s="1"/>
  <c r="R19" i="61" s="1"/>
  <c r="P19" i="61"/>
  <c r="Z18" i="61"/>
  <c r="N18" i="61" s="1"/>
  <c r="R18" i="61" s="1"/>
  <c r="P18" i="61"/>
  <c r="Z17" i="61"/>
  <c r="P17" i="61"/>
  <c r="Z16" i="61"/>
  <c r="N16" i="61" s="1"/>
  <c r="R16" i="61" s="1"/>
  <c r="P16" i="61"/>
  <c r="Z15" i="61"/>
  <c r="P15" i="61"/>
  <c r="N15" i="61"/>
  <c r="R15" i="61" s="1"/>
  <c r="Z14" i="61"/>
  <c r="P14" i="61"/>
  <c r="N14" i="61"/>
  <c r="R14" i="61" s="1"/>
  <c r="Z13" i="61"/>
  <c r="P13" i="61"/>
  <c r="Z12" i="61"/>
  <c r="P12" i="61"/>
  <c r="Z11" i="61"/>
  <c r="P11" i="61"/>
  <c r="Z10" i="61"/>
  <c r="P10" i="61"/>
  <c r="M10" i="61"/>
  <c r="AA10" i="61" s="1"/>
  <c r="AC10" i="61" s="1"/>
  <c r="Z9" i="61"/>
  <c r="Q9" i="61"/>
  <c r="P9" i="61"/>
  <c r="M9" i="61"/>
  <c r="AB9" i="61" s="1"/>
  <c r="AD9" i="61" s="1"/>
  <c r="Z8" i="61"/>
  <c r="Q8" i="61"/>
  <c r="P8" i="61"/>
  <c r="M8" i="61"/>
  <c r="AB8" i="61" s="1"/>
  <c r="AD8" i="61" s="1"/>
  <c r="Z7" i="61"/>
  <c r="Q7" i="61"/>
  <c r="P7" i="61"/>
  <c r="N7" i="61"/>
  <c r="R7" i="61" s="1"/>
  <c r="M7" i="61"/>
  <c r="AB7" i="61" s="1"/>
  <c r="AD7" i="61" s="1"/>
  <c r="Z6" i="61"/>
  <c r="Q6" i="61"/>
  <c r="P6" i="61"/>
  <c r="M6" i="61"/>
  <c r="AB6" i="61" s="1"/>
  <c r="AD6" i="61" s="1"/>
  <c r="Z5" i="61"/>
  <c r="Y5" i="61" s="1"/>
  <c r="X5" i="61"/>
  <c r="X6" i="61" s="1"/>
  <c r="X7" i="61" s="1"/>
  <c r="X8" i="61" s="1"/>
  <c r="X9" i="61" s="1"/>
  <c r="X10" i="61" s="1"/>
  <c r="X11" i="61" s="1"/>
  <c r="X12" i="61" s="1"/>
  <c r="X13" i="61" s="1"/>
  <c r="X14" i="61" s="1"/>
  <c r="X15" i="61" s="1"/>
  <c r="X16" i="61" s="1"/>
  <c r="X17" i="61" s="1"/>
  <c r="X18" i="61" s="1"/>
  <c r="X19" i="61" s="1"/>
  <c r="X20" i="61" s="1"/>
  <c r="X21" i="61" s="1"/>
  <c r="X22" i="61" s="1"/>
  <c r="X23" i="61" s="1"/>
  <c r="X24" i="61" s="1"/>
  <c r="X25" i="61" s="1"/>
  <c r="X26" i="61" s="1"/>
  <c r="X27" i="61" s="1"/>
  <c r="X28" i="61" s="1"/>
  <c r="X29" i="61" s="1"/>
  <c r="W5" i="61"/>
  <c r="W6" i="61" s="1"/>
  <c r="W7" i="61" s="1"/>
  <c r="W8" i="61" s="1"/>
  <c r="W9" i="61" s="1"/>
  <c r="W10" i="61" s="1"/>
  <c r="W11" i="61" s="1"/>
  <c r="W12" i="61" s="1"/>
  <c r="W13" i="61" s="1"/>
  <c r="W14" i="61" s="1"/>
  <c r="W15" i="61" s="1"/>
  <c r="W16" i="61" s="1"/>
  <c r="W17" i="61" s="1"/>
  <c r="W18" i="61" s="1"/>
  <c r="W19" i="61" s="1"/>
  <c r="W20" i="61" s="1"/>
  <c r="W21" i="61" s="1"/>
  <c r="W22" i="61" s="1"/>
  <c r="W23" i="61" s="1"/>
  <c r="W24" i="61" s="1"/>
  <c r="W25" i="61" s="1"/>
  <c r="W26" i="61" s="1"/>
  <c r="W27" i="61" s="1"/>
  <c r="W28" i="61" s="1"/>
  <c r="W29" i="61" s="1"/>
  <c r="V5" i="61"/>
  <c r="V6" i="61" s="1"/>
  <c r="V7" i="61" s="1"/>
  <c r="V8" i="61" s="1"/>
  <c r="V9" i="61" s="1"/>
  <c r="V10" i="61" s="1"/>
  <c r="V11" i="61" s="1"/>
  <c r="V12" i="61" s="1"/>
  <c r="V13" i="61" s="1"/>
  <c r="V14" i="61" s="1"/>
  <c r="V15" i="61" s="1"/>
  <c r="V16" i="61" s="1"/>
  <c r="V17" i="61" s="1"/>
  <c r="V18" i="61" s="1"/>
  <c r="V19" i="61" s="1"/>
  <c r="V20" i="61" s="1"/>
  <c r="V21" i="61" s="1"/>
  <c r="V22" i="61" s="1"/>
  <c r="V23" i="61" s="1"/>
  <c r="V24" i="61" s="1"/>
  <c r="V25" i="61" s="1"/>
  <c r="V26" i="61" s="1"/>
  <c r="V27" i="61" s="1"/>
  <c r="V28" i="61" s="1"/>
  <c r="V29" i="61" s="1"/>
  <c r="P5" i="61"/>
  <c r="O5" i="61"/>
  <c r="N5" i="61"/>
  <c r="Z29" i="60"/>
  <c r="N29" i="60" s="1"/>
  <c r="R29" i="60" s="1"/>
  <c r="P29" i="60"/>
  <c r="Z28" i="60"/>
  <c r="N28" i="60" s="1"/>
  <c r="R28" i="60" s="1"/>
  <c r="P28" i="60"/>
  <c r="Z27" i="60"/>
  <c r="P27" i="60"/>
  <c r="Z26" i="60"/>
  <c r="N27" i="60" s="1"/>
  <c r="R27" i="60" s="1"/>
  <c r="Q26" i="60"/>
  <c r="P26" i="60"/>
  <c r="M26" i="60"/>
  <c r="Z25" i="60"/>
  <c r="O25" i="60" s="1"/>
  <c r="P25" i="60"/>
  <c r="Z24" i="60"/>
  <c r="N24" i="60" s="1"/>
  <c r="R24" i="60" s="1"/>
  <c r="P24" i="60"/>
  <c r="Z23" i="60"/>
  <c r="P23" i="60"/>
  <c r="Z22" i="60"/>
  <c r="N23" i="60" s="1"/>
  <c r="R23" i="60" s="1"/>
  <c r="P22" i="60"/>
  <c r="N22" i="60"/>
  <c r="R22" i="60" s="1"/>
  <c r="Z21" i="60"/>
  <c r="N21" i="60" s="1"/>
  <c r="R21" i="60" s="1"/>
  <c r="P21" i="60"/>
  <c r="Z20" i="60"/>
  <c r="P20" i="60"/>
  <c r="Z19" i="60"/>
  <c r="P19" i="60"/>
  <c r="Z18" i="60"/>
  <c r="O18" i="60" s="1"/>
  <c r="S18" i="60" s="1"/>
  <c r="P18" i="60"/>
  <c r="Z17" i="60"/>
  <c r="P17" i="60"/>
  <c r="Z16" i="60"/>
  <c r="N16" i="60" s="1"/>
  <c r="R16" i="60" s="1"/>
  <c r="P16" i="60"/>
  <c r="Z15" i="60"/>
  <c r="P15" i="60"/>
  <c r="N15" i="60"/>
  <c r="R15" i="60" s="1"/>
  <c r="Z14" i="60"/>
  <c r="O14" i="60" s="1"/>
  <c r="P14" i="60"/>
  <c r="Z13" i="60"/>
  <c r="N14" i="60" s="1"/>
  <c r="R14" i="60" s="1"/>
  <c r="P13" i="60"/>
  <c r="Z12" i="60"/>
  <c r="P12" i="60"/>
  <c r="Z11" i="60"/>
  <c r="N12" i="60" s="1"/>
  <c r="R12" i="60" s="1"/>
  <c r="P11" i="60"/>
  <c r="N11" i="60"/>
  <c r="R11" i="60" s="1"/>
  <c r="Z10" i="60"/>
  <c r="N10" i="60" s="1"/>
  <c r="R10" i="60" s="1"/>
  <c r="P10" i="60"/>
  <c r="Z9" i="60"/>
  <c r="N9" i="60" s="1"/>
  <c r="R9" i="60" s="1"/>
  <c r="P9" i="60"/>
  <c r="Z8" i="60"/>
  <c r="P8" i="60"/>
  <c r="Z7" i="60"/>
  <c r="N8" i="60" s="1"/>
  <c r="R8" i="60" s="1"/>
  <c r="Q7" i="60"/>
  <c r="P7" i="60"/>
  <c r="M7" i="60"/>
  <c r="AB7" i="60" s="1"/>
  <c r="AD7" i="60" s="1"/>
  <c r="Z6" i="60"/>
  <c r="N7" i="60" s="1"/>
  <c r="R7" i="60" s="1"/>
  <c r="P6" i="60"/>
  <c r="Z5" i="60"/>
  <c r="O29" i="60" s="1"/>
  <c r="S29" i="60" s="1"/>
  <c r="Y5" i="60"/>
  <c r="Y6" i="60" s="1"/>
  <c r="Y7" i="60" s="1"/>
  <c r="Y8" i="60" s="1"/>
  <c r="Y9" i="60" s="1"/>
  <c r="Y10" i="60" s="1"/>
  <c r="Y11" i="60" s="1"/>
  <c r="Y12" i="60" s="1"/>
  <c r="Y13" i="60" s="1"/>
  <c r="Y14" i="60" s="1"/>
  <c r="Y15" i="60" s="1"/>
  <c r="Y16" i="60" s="1"/>
  <c r="Y17" i="60" s="1"/>
  <c r="Y18" i="60" s="1"/>
  <c r="Y19" i="60" s="1"/>
  <c r="Y20" i="60" s="1"/>
  <c r="Y21" i="60" s="1"/>
  <c r="Y22" i="60" s="1"/>
  <c r="Y23" i="60" s="1"/>
  <c r="Y24" i="60" s="1"/>
  <c r="Y25" i="60" s="1"/>
  <c r="Y26" i="60" s="1"/>
  <c r="Y27" i="60" s="1"/>
  <c r="Y28" i="60" s="1"/>
  <c r="Y29" i="60" s="1"/>
  <c r="X5" i="60"/>
  <c r="X6" i="60" s="1"/>
  <c r="X7" i="60" s="1"/>
  <c r="X8" i="60" s="1"/>
  <c r="X9" i="60" s="1"/>
  <c r="X10" i="60" s="1"/>
  <c r="X11" i="60" s="1"/>
  <c r="X12" i="60" s="1"/>
  <c r="X13" i="60" s="1"/>
  <c r="X14" i="60" s="1"/>
  <c r="X15" i="60" s="1"/>
  <c r="X16" i="60" s="1"/>
  <c r="X17" i="60" s="1"/>
  <c r="X18" i="60" s="1"/>
  <c r="X19" i="60" s="1"/>
  <c r="X20" i="60" s="1"/>
  <c r="X21" i="60" s="1"/>
  <c r="X22" i="60" s="1"/>
  <c r="X23" i="60" s="1"/>
  <c r="X24" i="60" s="1"/>
  <c r="X25" i="60" s="1"/>
  <c r="X26" i="60" s="1"/>
  <c r="X27" i="60" s="1"/>
  <c r="X28" i="60" s="1"/>
  <c r="X29" i="60" s="1"/>
  <c r="W5" i="60"/>
  <c r="W6" i="60" s="1"/>
  <c r="W7" i="60" s="1"/>
  <c r="W8" i="60" s="1"/>
  <c r="W9" i="60" s="1"/>
  <c r="W10" i="60" s="1"/>
  <c r="W11" i="60" s="1"/>
  <c r="W12" i="60" s="1"/>
  <c r="W13" i="60" s="1"/>
  <c r="W14" i="60" s="1"/>
  <c r="W15" i="60" s="1"/>
  <c r="W16" i="60" s="1"/>
  <c r="W17" i="60" s="1"/>
  <c r="W18" i="60" s="1"/>
  <c r="W19" i="60" s="1"/>
  <c r="W20" i="60" s="1"/>
  <c r="W21" i="60" s="1"/>
  <c r="W22" i="60" s="1"/>
  <c r="W23" i="60" s="1"/>
  <c r="W24" i="60" s="1"/>
  <c r="W25" i="60" s="1"/>
  <c r="W26" i="60" s="1"/>
  <c r="W27" i="60" s="1"/>
  <c r="W28" i="60" s="1"/>
  <c r="W29" i="60" s="1"/>
  <c r="V5" i="60"/>
  <c r="V6" i="60" s="1"/>
  <c r="V7" i="60" s="1"/>
  <c r="V8" i="60" s="1"/>
  <c r="V9" i="60" s="1"/>
  <c r="V10" i="60" s="1"/>
  <c r="V11" i="60" s="1"/>
  <c r="V12" i="60" s="1"/>
  <c r="V13" i="60" s="1"/>
  <c r="V14" i="60" s="1"/>
  <c r="V15" i="60" s="1"/>
  <c r="V16" i="60" s="1"/>
  <c r="V17" i="60" s="1"/>
  <c r="V18" i="60" s="1"/>
  <c r="V19" i="60" s="1"/>
  <c r="V20" i="60" s="1"/>
  <c r="V21" i="60" s="1"/>
  <c r="V22" i="60" s="1"/>
  <c r="V23" i="60" s="1"/>
  <c r="V24" i="60" s="1"/>
  <c r="V25" i="60" s="1"/>
  <c r="V26" i="60" s="1"/>
  <c r="V27" i="60" s="1"/>
  <c r="V28" i="60" s="1"/>
  <c r="V29" i="60" s="1"/>
  <c r="P5" i="60"/>
  <c r="O5" i="60"/>
  <c r="N5" i="60"/>
  <c r="Q22" i="60"/>
  <c r="Z29" i="59"/>
  <c r="Q29" i="59"/>
  <c r="P29" i="59"/>
  <c r="N29" i="59"/>
  <c r="R29" i="59" s="1"/>
  <c r="M29" i="59"/>
  <c r="AA29" i="59" s="1"/>
  <c r="AC29" i="59" s="1"/>
  <c r="Z28" i="59"/>
  <c r="Q28" i="59"/>
  <c r="P28" i="59"/>
  <c r="M28" i="59"/>
  <c r="AB28" i="59" s="1"/>
  <c r="AD28" i="59" s="1"/>
  <c r="Z27" i="59"/>
  <c r="N28" i="59" s="1"/>
  <c r="R28" i="59" s="1"/>
  <c r="Q27" i="59"/>
  <c r="P27" i="59"/>
  <c r="M27" i="59"/>
  <c r="AA27" i="59" s="1"/>
  <c r="AC27" i="59" s="1"/>
  <c r="Z26" i="59"/>
  <c r="Q26" i="59"/>
  <c r="P26" i="59"/>
  <c r="M26" i="59"/>
  <c r="Z25" i="59"/>
  <c r="N26" i="59" s="1"/>
  <c r="R26" i="59" s="1"/>
  <c r="Q25" i="59"/>
  <c r="P25" i="59"/>
  <c r="M25" i="59"/>
  <c r="AB25" i="59" s="1"/>
  <c r="AD25" i="59" s="1"/>
  <c r="Z24" i="59"/>
  <c r="N25" i="59" s="1"/>
  <c r="R25" i="59" s="1"/>
  <c r="Q24" i="59"/>
  <c r="P24" i="59"/>
  <c r="M24" i="59"/>
  <c r="AB24" i="59" s="1"/>
  <c r="AD24" i="59" s="1"/>
  <c r="Z23" i="59"/>
  <c r="Q23" i="59"/>
  <c r="P23" i="59"/>
  <c r="M23" i="59"/>
  <c r="AB23" i="59" s="1"/>
  <c r="AD23" i="59" s="1"/>
  <c r="Z22" i="59"/>
  <c r="N23" i="59" s="1"/>
  <c r="R23" i="59" s="1"/>
  <c r="Q22" i="59"/>
  <c r="P22" i="59"/>
  <c r="M22" i="59"/>
  <c r="AB22" i="59" s="1"/>
  <c r="AD22" i="59" s="1"/>
  <c r="Z21" i="59"/>
  <c r="Q21" i="59"/>
  <c r="P21" i="59"/>
  <c r="M21" i="59"/>
  <c r="AB21" i="59" s="1"/>
  <c r="AD21" i="59" s="1"/>
  <c r="Z20" i="59"/>
  <c r="N21" i="59" s="1"/>
  <c r="R21" i="59" s="1"/>
  <c r="Q20" i="59"/>
  <c r="P20" i="59"/>
  <c r="N20" i="59"/>
  <c r="R20" i="59" s="1"/>
  <c r="M20" i="59"/>
  <c r="AB20" i="59" s="1"/>
  <c r="AD20" i="59" s="1"/>
  <c r="Z19" i="59"/>
  <c r="Q19" i="59"/>
  <c r="P19" i="59"/>
  <c r="M19" i="59"/>
  <c r="AB19" i="59" s="1"/>
  <c r="AD19" i="59" s="1"/>
  <c r="Z18" i="59"/>
  <c r="N19" i="59" s="1"/>
  <c r="R19" i="59" s="1"/>
  <c r="Q18" i="59"/>
  <c r="P18" i="59"/>
  <c r="M18" i="59"/>
  <c r="AB18" i="59" s="1"/>
  <c r="AD18" i="59" s="1"/>
  <c r="Z17" i="59"/>
  <c r="Q17" i="59"/>
  <c r="P17" i="59"/>
  <c r="M17" i="59"/>
  <c r="AB17" i="59" s="1"/>
  <c r="AD17" i="59" s="1"/>
  <c r="Z16" i="59"/>
  <c r="N17" i="59" s="1"/>
  <c r="R17" i="59" s="1"/>
  <c r="Q16" i="59"/>
  <c r="P16" i="59"/>
  <c r="M16" i="59"/>
  <c r="AB16" i="59" s="1"/>
  <c r="AD16" i="59" s="1"/>
  <c r="Z15" i="59"/>
  <c r="N16" i="59" s="1"/>
  <c r="R16" i="59" s="1"/>
  <c r="Q15" i="59"/>
  <c r="P15" i="59"/>
  <c r="M15" i="59"/>
  <c r="AB15" i="59" s="1"/>
  <c r="AD15" i="59" s="1"/>
  <c r="Z14" i="59"/>
  <c r="N15" i="59" s="1"/>
  <c r="R15" i="59" s="1"/>
  <c r="Q14" i="59"/>
  <c r="P14" i="59"/>
  <c r="M14" i="59"/>
  <c r="AB14" i="59" s="1"/>
  <c r="AD14" i="59" s="1"/>
  <c r="Z13" i="59"/>
  <c r="Q13" i="59"/>
  <c r="P13" i="59"/>
  <c r="M13" i="59"/>
  <c r="AB13" i="59" s="1"/>
  <c r="AD13" i="59" s="1"/>
  <c r="Z12" i="59"/>
  <c r="N13" i="59" s="1"/>
  <c r="R13" i="59" s="1"/>
  <c r="Q12" i="59"/>
  <c r="P12" i="59"/>
  <c r="M12" i="59"/>
  <c r="AB12" i="59" s="1"/>
  <c r="AD12" i="59" s="1"/>
  <c r="Z11" i="59"/>
  <c r="Q11" i="59"/>
  <c r="P11" i="59"/>
  <c r="M11" i="59"/>
  <c r="AB11" i="59" s="1"/>
  <c r="AD11" i="59" s="1"/>
  <c r="Z10" i="59"/>
  <c r="N11" i="59" s="1"/>
  <c r="R11" i="59" s="1"/>
  <c r="Q10" i="59"/>
  <c r="P10" i="59"/>
  <c r="M10" i="59"/>
  <c r="AB10" i="59" s="1"/>
  <c r="AD10" i="59" s="1"/>
  <c r="Z9" i="59"/>
  <c r="Q9" i="59"/>
  <c r="P9" i="59"/>
  <c r="M9" i="59"/>
  <c r="AB9" i="59" s="1"/>
  <c r="AD9" i="59" s="1"/>
  <c r="Z8" i="59"/>
  <c r="N9" i="59" s="1"/>
  <c r="R9" i="59" s="1"/>
  <c r="Q8" i="59"/>
  <c r="P8" i="59"/>
  <c r="N8" i="59"/>
  <c r="R8" i="59" s="1"/>
  <c r="M8" i="59"/>
  <c r="AB8" i="59" s="1"/>
  <c r="AD8" i="59" s="1"/>
  <c r="Z7" i="59"/>
  <c r="Q7" i="59"/>
  <c r="P7" i="59"/>
  <c r="M7" i="59"/>
  <c r="AB7" i="59" s="1"/>
  <c r="AD7" i="59" s="1"/>
  <c r="Z6" i="59"/>
  <c r="N6" i="59" s="1"/>
  <c r="Q6" i="59"/>
  <c r="P6" i="59"/>
  <c r="O6" i="59"/>
  <c r="S6" i="59" s="1"/>
  <c r="M6" i="59"/>
  <c r="AA6" i="59" s="1"/>
  <c r="AC6" i="59" s="1"/>
  <c r="Z5" i="59"/>
  <c r="O29" i="59" s="1"/>
  <c r="X5" i="59"/>
  <c r="X6" i="59" s="1"/>
  <c r="X7" i="59" s="1"/>
  <c r="X8" i="59" s="1"/>
  <c r="X9" i="59" s="1"/>
  <c r="X10" i="59" s="1"/>
  <c r="X11" i="59" s="1"/>
  <c r="X12" i="59" s="1"/>
  <c r="X13" i="59" s="1"/>
  <c r="X14" i="59" s="1"/>
  <c r="X15" i="59" s="1"/>
  <c r="X16" i="59" s="1"/>
  <c r="X17" i="59" s="1"/>
  <c r="X18" i="59" s="1"/>
  <c r="X19" i="59" s="1"/>
  <c r="X20" i="59" s="1"/>
  <c r="X21" i="59" s="1"/>
  <c r="X22" i="59" s="1"/>
  <c r="X23" i="59" s="1"/>
  <c r="X24" i="59" s="1"/>
  <c r="X25" i="59" s="1"/>
  <c r="X26" i="59" s="1"/>
  <c r="X27" i="59" s="1"/>
  <c r="X28" i="59" s="1"/>
  <c r="X29" i="59" s="1"/>
  <c r="W5" i="59"/>
  <c r="W6" i="59" s="1"/>
  <c r="W7" i="59" s="1"/>
  <c r="W8" i="59" s="1"/>
  <c r="W9" i="59" s="1"/>
  <c r="W10" i="59" s="1"/>
  <c r="W11" i="59" s="1"/>
  <c r="W12" i="59" s="1"/>
  <c r="W13" i="59" s="1"/>
  <c r="W14" i="59" s="1"/>
  <c r="W15" i="59" s="1"/>
  <c r="W16" i="59" s="1"/>
  <c r="W17" i="59" s="1"/>
  <c r="W18" i="59" s="1"/>
  <c r="W19" i="59" s="1"/>
  <c r="W20" i="59" s="1"/>
  <c r="W21" i="59" s="1"/>
  <c r="W22" i="59" s="1"/>
  <c r="W23" i="59" s="1"/>
  <c r="W24" i="59" s="1"/>
  <c r="W25" i="59" s="1"/>
  <c r="W26" i="59" s="1"/>
  <c r="W27" i="59" s="1"/>
  <c r="W28" i="59" s="1"/>
  <c r="W29" i="59" s="1"/>
  <c r="V5" i="59"/>
  <c r="V6" i="59" s="1"/>
  <c r="V7" i="59" s="1"/>
  <c r="V8" i="59" s="1"/>
  <c r="V9" i="59" s="1"/>
  <c r="V10" i="59" s="1"/>
  <c r="V11" i="59" s="1"/>
  <c r="V12" i="59" s="1"/>
  <c r="V13" i="59" s="1"/>
  <c r="V14" i="59" s="1"/>
  <c r="V15" i="59" s="1"/>
  <c r="V16" i="59" s="1"/>
  <c r="V17" i="59" s="1"/>
  <c r="V18" i="59" s="1"/>
  <c r="V19" i="59" s="1"/>
  <c r="V20" i="59" s="1"/>
  <c r="V21" i="59" s="1"/>
  <c r="V22" i="59" s="1"/>
  <c r="V23" i="59" s="1"/>
  <c r="V24" i="59" s="1"/>
  <c r="V25" i="59" s="1"/>
  <c r="V26" i="59" s="1"/>
  <c r="V27" i="59" s="1"/>
  <c r="V28" i="59" s="1"/>
  <c r="V29" i="59" s="1"/>
  <c r="P5" i="59"/>
  <c r="O5" i="59"/>
  <c r="M5" i="59"/>
  <c r="AB5" i="59" s="1"/>
  <c r="AD5" i="59" s="1"/>
  <c r="Z29" i="58"/>
  <c r="P29" i="58"/>
  <c r="Z28" i="58"/>
  <c r="P28" i="58"/>
  <c r="Z27" i="58"/>
  <c r="P27" i="58"/>
  <c r="Z26" i="58"/>
  <c r="P26" i="58"/>
  <c r="N26" i="58"/>
  <c r="R26" i="58" s="1"/>
  <c r="Z25" i="58"/>
  <c r="P25" i="58"/>
  <c r="Z24" i="58"/>
  <c r="N25" i="58" s="1"/>
  <c r="R25" i="58" s="1"/>
  <c r="P24" i="58"/>
  <c r="Z23" i="58"/>
  <c r="N23" i="58" s="1"/>
  <c r="R23" i="58" s="1"/>
  <c r="P23" i="58"/>
  <c r="Z22" i="58"/>
  <c r="N22" i="58" s="1"/>
  <c r="R22" i="58" s="1"/>
  <c r="P22" i="58"/>
  <c r="Z21" i="58"/>
  <c r="N21" i="58" s="1"/>
  <c r="R21" i="58" s="1"/>
  <c r="P21" i="58"/>
  <c r="Z20" i="58"/>
  <c r="P20" i="58"/>
  <c r="Z19" i="58"/>
  <c r="P19" i="58"/>
  <c r="Z18" i="58"/>
  <c r="P18" i="58"/>
  <c r="Z17" i="58"/>
  <c r="P17" i="58"/>
  <c r="Z16" i="58"/>
  <c r="N17" i="58" s="1"/>
  <c r="R17" i="58" s="1"/>
  <c r="P16" i="58"/>
  <c r="Z15" i="58"/>
  <c r="P15" i="58"/>
  <c r="Z14" i="58"/>
  <c r="P14" i="58"/>
  <c r="Z13" i="58"/>
  <c r="P13" i="58"/>
  <c r="N13" i="58"/>
  <c r="R13" i="58" s="1"/>
  <c r="Z12" i="58"/>
  <c r="P12" i="58"/>
  <c r="Z11" i="58"/>
  <c r="P11" i="58"/>
  <c r="Z10" i="58"/>
  <c r="P10" i="58"/>
  <c r="Z9" i="58"/>
  <c r="N10" i="58" s="1"/>
  <c r="R10" i="58" s="1"/>
  <c r="P9" i="58"/>
  <c r="Z8" i="58"/>
  <c r="P8" i="58"/>
  <c r="Z7" i="58"/>
  <c r="P7" i="58"/>
  <c r="Z6" i="58"/>
  <c r="P6" i="58"/>
  <c r="Z5" i="58"/>
  <c r="Y5" i="58" s="1"/>
  <c r="Y6" i="58" s="1"/>
  <c r="Y7" i="58" s="1"/>
  <c r="Y8" i="58" s="1"/>
  <c r="Y9" i="58" s="1"/>
  <c r="Y10" i="58" s="1"/>
  <c r="Y11" i="58" s="1"/>
  <c r="Y12" i="58" s="1"/>
  <c r="Y13" i="58" s="1"/>
  <c r="Y14" i="58" s="1"/>
  <c r="Y15" i="58" s="1"/>
  <c r="Y16" i="58" s="1"/>
  <c r="Y17" i="58" s="1"/>
  <c r="Y18" i="58" s="1"/>
  <c r="Y19" i="58" s="1"/>
  <c r="Y20" i="58" s="1"/>
  <c r="Y21" i="58" s="1"/>
  <c r="Y22" i="58" s="1"/>
  <c r="Y23" i="58" s="1"/>
  <c r="Y24" i="58" s="1"/>
  <c r="Y25" i="58" s="1"/>
  <c r="Y26" i="58" s="1"/>
  <c r="Y27" i="58" s="1"/>
  <c r="Y28" i="58" s="1"/>
  <c r="Y29" i="58" s="1"/>
  <c r="X5" i="58"/>
  <c r="X6" i="58" s="1"/>
  <c r="X7" i="58" s="1"/>
  <c r="X8" i="58" s="1"/>
  <c r="X9" i="58" s="1"/>
  <c r="X10" i="58" s="1"/>
  <c r="X11" i="58" s="1"/>
  <c r="X12" i="58" s="1"/>
  <c r="X13" i="58" s="1"/>
  <c r="X14" i="58" s="1"/>
  <c r="X15" i="58" s="1"/>
  <c r="X16" i="58" s="1"/>
  <c r="X17" i="58" s="1"/>
  <c r="X18" i="58" s="1"/>
  <c r="X19" i="58" s="1"/>
  <c r="X20" i="58" s="1"/>
  <c r="X21" i="58" s="1"/>
  <c r="X22" i="58" s="1"/>
  <c r="X23" i="58" s="1"/>
  <c r="X24" i="58" s="1"/>
  <c r="X25" i="58" s="1"/>
  <c r="X26" i="58" s="1"/>
  <c r="X27" i="58" s="1"/>
  <c r="X28" i="58" s="1"/>
  <c r="X29" i="58" s="1"/>
  <c r="W5" i="58"/>
  <c r="W6" i="58" s="1"/>
  <c r="W7" i="58" s="1"/>
  <c r="W8" i="58" s="1"/>
  <c r="W9" i="58" s="1"/>
  <c r="W10" i="58" s="1"/>
  <c r="W11" i="58" s="1"/>
  <c r="W12" i="58" s="1"/>
  <c r="W13" i="58" s="1"/>
  <c r="W14" i="58" s="1"/>
  <c r="W15" i="58" s="1"/>
  <c r="W16" i="58" s="1"/>
  <c r="W17" i="58" s="1"/>
  <c r="W18" i="58" s="1"/>
  <c r="W19" i="58" s="1"/>
  <c r="W20" i="58" s="1"/>
  <c r="W21" i="58" s="1"/>
  <c r="W22" i="58" s="1"/>
  <c r="W23" i="58" s="1"/>
  <c r="W24" i="58" s="1"/>
  <c r="W25" i="58" s="1"/>
  <c r="W26" i="58" s="1"/>
  <c r="W27" i="58" s="1"/>
  <c r="W28" i="58" s="1"/>
  <c r="W29" i="58" s="1"/>
  <c r="V5" i="58"/>
  <c r="V6" i="58" s="1"/>
  <c r="V7" i="58" s="1"/>
  <c r="V8" i="58" s="1"/>
  <c r="V9" i="58" s="1"/>
  <c r="V10" i="58" s="1"/>
  <c r="V11" i="58" s="1"/>
  <c r="V12" i="58" s="1"/>
  <c r="V13" i="58" s="1"/>
  <c r="V14" i="58" s="1"/>
  <c r="V15" i="58" s="1"/>
  <c r="V16" i="58" s="1"/>
  <c r="V17" i="58" s="1"/>
  <c r="V18" i="58" s="1"/>
  <c r="V19" i="58" s="1"/>
  <c r="V20" i="58" s="1"/>
  <c r="V21" i="58" s="1"/>
  <c r="V22" i="58" s="1"/>
  <c r="V23" i="58" s="1"/>
  <c r="V24" i="58" s="1"/>
  <c r="V25" i="58" s="1"/>
  <c r="V26" i="58" s="1"/>
  <c r="V27" i="58" s="1"/>
  <c r="V28" i="58" s="1"/>
  <c r="V29" i="58" s="1"/>
  <c r="P5" i="58"/>
  <c r="Z29" i="57"/>
  <c r="N29" i="57" s="1"/>
  <c r="R29" i="57" s="1"/>
  <c r="P29" i="57"/>
  <c r="Z28" i="57"/>
  <c r="P28" i="57"/>
  <c r="Z27" i="57"/>
  <c r="N27" i="57" s="1"/>
  <c r="R27" i="57" s="1"/>
  <c r="P27" i="57"/>
  <c r="Z26" i="57"/>
  <c r="N26" i="57" s="1"/>
  <c r="R26" i="57" s="1"/>
  <c r="P26" i="57"/>
  <c r="Z25" i="57"/>
  <c r="P25" i="57"/>
  <c r="Z24" i="57"/>
  <c r="N25" i="57" s="1"/>
  <c r="R25" i="57" s="1"/>
  <c r="P24" i="57"/>
  <c r="Z23" i="57"/>
  <c r="P23" i="57"/>
  <c r="N23" i="57"/>
  <c r="R23" i="57" s="1"/>
  <c r="Z22" i="57"/>
  <c r="P22" i="57"/>
  <c r="N22" i="57"/>
  <c r="R22" i="57" s="1"/>
  <c r="Z21" i="57"/>
  <c r="P21" i="57"/>
  <c r="Z20" i="57"/>
  <c r="P20" i="57"/>
  <c r="Z19" i="57"/>
  <c r="N19" i="57" s="1"/>
  <c r="R19" i="57" s="1"/>
  <c r="P19" i="57"/>
  <c r="Z18" i="57"/>
  <c r="P18" i="57"/>
  <c r="Z17" i="57"/>
  <c r="N18" i="57" s="1"/>
  <c r="R18" i="57" s="1"/>
  <c r="P17" i="57"/>
  <c r="Z16" i="57"/>
  <c r="N17" i="57" s="1"/>
  <c r="R17" i="57" s="1"/>
  <c r="P16" i="57"/>
  <c r="Z15" i="57"/>
  <c r="P15" i="57"/>
  <c r="N15" i="57"/>
  <c r="R15" i="57" s="1"/>
  <c r="Z14" i="57"/>
  <c r="P14" i="57"/>
  <c r="N14" i="57"/>
  <c r="R14" i="57" s="1"/>
  <c r="Z13" i="57"/>
  <c r="N13" i="57" s="1"/>
  <c r="R13" i="57" s="1"/>
  <c r="P13" i="57"/>
  <c r="Z12" i="57"/>
  <c r="P12" i="57"/>
  <c r="Z11" i="57"/>
  <c r="N11" i="57" s="1"/>
  <c r="R11" i="57" s="1"/>
  <c r="P11" i="57"/>
  <c r="Z10" i="57"/>
  <c r="P10" i="57"/>
  <c r="Z9" i="57"/>
  <c r="N10" i="57" s="1"/>
  <c r="R10" i="57" s="1"/>
  <c r="P9" i="57"/>
  <c r="Z8" i="57"/>
  <c r="N8" i="57" s="1"/>
  <c r="R8" i="57" s="1"/>
  <c r="P8" i="57"/>
  <c r="Z7" i="57"/>
  <c r="N7" i="57" s="1"/>
  <c r="R7" i="57" s="1"/>
  <c r="P7" i="57"/>
  <c r="Z6" i="57"/>
  <c r="P6" i="57"/>
  <c r="O6" i="57"/>
  <c r="Z5" i="57"/>
  <c r="Y5" i="57" s="1"/>
  <c r="Y6" i="57" s="1"/>
  <c r="Y7" i="57" s="1"/>
  <c r="X5" i="57"/>
  <c r="X6" i="57" s="1"/>
  <c r="X7" i="57" s="1"/>
  <c r="X8" i="57" s="1"/>
  <c r="X9" i="57" s="1"/>
  <c r="X10" i="57" s="1"/>
  <c r="X11" i="57" s="1"/>
  <c r="X12" i="57" s="1"/>
  <c r="X13" i="57" s="1"/>
  <c r="X14" i="57" s="1"/>
  <c r="X15" i="57" s="1"/>
  <c r="X16" i="57" s="1"/>
  <c r="X17" i="57" s="1"/>
  <c r="X18" i="57" s="1"/>
  <c r="X19" i="57" s="1"/>
  <c r="X20" i="57" s="1"/>
  <c r="X21" i="57" s="1"/>
  <c r="X22" i="57" s="1"/>
  <c r="X23" i="57" s="1"/>
  <c r="X24" i="57" s="1"/>
  <c r="X25" i="57" s="1"/>
  <c r="X26" i="57" s="1"/>
  <c r="X27" i="57" s="1"/>
  <c r="X28" i="57" s="1"/>
  <c r="X29" i="57" s="1"/>
  <c r="W5" i="57"/>
  <c r="W6" i="57" s="1"/>
  <c r="W7" i="57" s="1"/>
  <c r="W8" i="57" s="1"/>
  <c r="W9" i="57" s="1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V5" i="57"/>
  <c r="V6" i="57" s="1"/>
  <c r="V7" i="57" s="1"/>
  <c r="V8" i="57" s="1"/>
  <c r="V9" i="57" s="1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P5" i="57"/>
  <c r="Q5" i="57"/>
  <c r="Z29" i="56"/>
  <c r="P29" i="56"/>
  <c r="Z28" i="56"/>
  <c r="N28" i="56" s="1"/>
  <c r="R28" i="56" s="1"/>
  <c r="P28" i="56"/>
  <c r="Z27" i="56"/>
  <c r="P27" i="56"/>
  <c r="Z26" i="56"/>
  <c r="N26" i="56" s="1"/>
  <c r="R26" i="56" s="1"/>
  <c r="P26" i="56"/>
  <c r="Z25" i="56"/>
  <c r="N25" i="56" s="1"/>
  <c r="R25" i="56" s="1"/>
  <c r="P25" i="56"/>
  <c r="Z24" i="56"/>
  <c r="P24" i="56"/>
  <c r="Z23" i="56"/>
  <c r="P23" i="56"/>
  <c r="Z22" i="56"/>
  <c r="N22" i="56" s="1"/>
  <c r="R22" i="56" s="1"/>
  <c r="P22" i="56"/>
  <c r="Z21" i="56"/>
  <c r="P21" i="56"/>
  <c r="N21" i="56"/>
  <c r="R21" i="56" s="1"/>
  <c r="Z20" i="56"/>
  <c r="P20" i="56"/>
  <c r="Z19" i="56"/>
  <c r="N19" i="56" s="1"/>
  <c r="R19" i="56" s="1"/>
  <c r="P19" i="56"/>
  <c r="Z18" i="56"/>
  <c r="P18" i="56"/>
  <c r="Z17" i="56"/>
  <c r="N17" i="56" s="1"/>
  <c r="R17" i="56" s="1"/>
  <c r="P17" i="56"/>
  <c r="Z16" i="56"/>
  <c r="P16" i="56"/>
  <c r="Z15" i="56"/>
  <c r="P15" i="56"/>
  <c r="Z14" i="56"/>
  <c r="N14" i="56" s="1"/>
  <c r="R14" i="56" s="1"/>
  <c r="P14" i="56"/>
  <c r="Z13" i="56"/>
  <c r="P13" i="56"/>
  <c r="N13" i="56"/>
  <c r="R13" i="56" s="1"/>
  <c r="Z12" i="56"/>
  <c r="P12" i="56"/>
  <c r="Z11" i="56"/>
  <c r="N11" i="56" s="1"/>
  <c r="R11" i="56" s="1"/>
  <c r="P11" i="56"/>
  <c r="Z10" i="56"/>
  <c r="P10" i="56"/>
  <c r="Z9" i="56"/>
  <c r="P9" i="56"/>
  <c r="Z8" i="56"/>
  <c r="P8" i="56"/>
  <c r="Z7" i="56"/>
  <c r="P7" i="56"/>
  <c r="Z6" i="56"/>
  <c r="P6" i="56"/>
  <c r="Z5" i="56"/>
  <c r="X5" i="56"/>
  <c r="X6" i="56" s="1"/>
  <c r="X7" i="56" s="1"/>
  <c r="X8" i="56" s="1"/>
  <c r="X9" i="56" s="1"/>
  <c r="X10" i="56" s="1"/>
  <c r="X11" i="56" s="1"/>
  <c r="X12" i="56" s="1"/>
  <c r="X13" i="56" s="1"/>
  <c r="X14" i="56" s="1"/>
  <c r="X15" i="56" s="1"/>
  <c r="X16" i="56" s="1"/>
  <c r="X17" i="56" s="1"/>
  <c r="X18" i="56" s="1"/>
  <c r="X19" i="56" s="1"/>
  <c r="X20" i="56" s="1"/>
  <c r="X21" i="56" s="1"/>
  <c r="X22" i="56" s="1"/>
  <c r="X23" i="56" s="1"/>
  <c r="X24" i="56" s="1"/>
  <c r="X25" i="56" s="1"/>
  <c r="X26" i="56" s="1"/>
  <c r="X27" i="56" s="1"/>
  <c r="X28" i="56" s="1"/>
  <c r="X29" i="56" s="1"/>
  <c r="W5" i="56"/>
  <c r="W6" i="56" s="1"/>
  <c r="W7" i="56" s="1"/>
  <c r="W8" i="56" s="1"/>
  <c r="W9" i="56" s="1"/>
  <c r="W10" i="56" s="1"/>
  <c r="W11" i="56" s="1"/>
  <c r="W12" i="56" s="1"/>
  <c r="W13" i="56" s="1"/>
  <c r="W14" i="56" s="1"/>
  <c r="W15" i="56" s="1"/>
  <c r="W16" i="56" s="1"/>
  <c r="W17" i="56" s="1"/>
  <c r="W18" i="56" s="1"/>
  <c r="W19" i="56" s="1"/>
  <c r="W20" i="56" s="1"/>
  <c r="W21" i="56" s="1"/>
  <c r="W22" i="56" s="1"/>
  <c r="W23" i="56" s="1"/>
  <c r="W24" i="56" s="1"/>
  <c r="W25" i="56" s="1"/>
  <c r="W26" i="56" s="1"/>
  <c r="W27" i="56" s="1"/>
  <c r="W28" i="56" s="1"/>
  <c r="W29" i="56" s="1"/>
  <c r="V5" i="56"/>
  <c r="V6" i="56" s="1"/>
  <c r="V7" i="56" s="1"/>
  <c r="V8" i="56" s="1"/>
  <c r="V9" i="56" s="1"/>
  <c r="V10" i="56" s="1"/>
  <c r="V11" i="56" s="1"/>
  <c r="V12" i="56" s="1"/>
  <c r="V13" i="56" s="1"/>
  <c r="V14" i="56" s="1"/>
  <c r="V15" i="56" s="1"/>
  <c r="V16" i="56" s="1"/>
  <c r="V17" i="56" s="1"/>
  <c r="V18" i="56" s="1"/>
  <c r="V19" i="56" s="1"/>
  <c r="V20" i="56" s="1"/>
  <c r="V21" i="56" s="1"/>
  <c r="V22" i="56" s="1"/>
  <c r="V23" i="56" s="1"/>
  <c r="V24" i="56" s="1"/>
  <c r="V25" i="56" s="1"/>
  <c r="V26" i="56" s="1"/>
  <c r="V27" i="56" s="1"/>
  <c r="V28" i="56" s="1"/>
  <c r="V29" i="56" s="1"/>
  <c r="P5" i="56"/>
  <c r="N5" i="56"/>
  <c r="M10" i="56"/>
  <c r="Z29" i="55"/>
  <c r="P29" i="55"/>
  <c r="Z28" i="55"/>
  <c r="P28" i="55"/>
  <c r="Z27" i="55"/>
  <c r="P27" i="55"/>
  <c r="Z26" i="55"/>
  <c r="P26" i="55"/>
  <c r="Z25" i="55"/>
  <c r="P25" i="55"/>
  <c r="Z24" i="55"/>
  <c r="P24" i="55"/>
  <c r="Z23" i="55"/>
  <c r="P23" i="55"/>
  <c r="Z22" i="55"/>
  <c r="P22" i="55"/>
  <c r="Z21" i="55"/>
  <c r="P21" i="55"/>
  <c r="Z20" i="55"/>
  <c r="P20" i="55"/>
  <c r="Z19" i="55"/>
  <c r="P19" i="55"/>
  <c r="Z18" i="55"/>
  <c r="P18" i="55"/>
  <c r="Z17" i="55"/>
  <c r="P17" i="55"/>
  <c r="Z16" i="55"/>
  <c r="P16" i="55"/>
  <c r="Z15" i="55"/>
  <c r="P15" i="55"/>
  <c r="Z14" i="55"/>
  <c r="P14" i="55"/>
  <c r="Z13" i="55"/>
  <c r="P13" i="55"/>
  <c r="Z12" i="55"/>
  <c r="P12" i="55"/>
  <c r="Z11" i="55"/>
  <c r="P11" i="55"/>
  <c r="Z10" i="55"/>
  <c r="P10" i="55"/>
  <c r="Z9" i="55"/>
  <c r="P9" i="55"/>
  <c r="Z8" i="55"/>
  <c r="N9" i="55" s="1"/>
  <c r="R9" i="55" s="1"/>
  <c r="P8" i="55"/>
  <c r="Z7" i="55"/>
  <c r="P7" i="55"/>
  <c r="Z6" i="55"/>
  <c r="P6" i="55"/>
  <c r="Z5" i="55"/>
  <c r="O7" i="55" s="1"/>
  <c r="S7" i="55" s="1"/>
  <c r="X5" i="55"/>
  <c r="X6" i="55" s="1"/>
  <c r="X7" i="55" s="1"/>
  <c r="X8" i="55" s="1"/>
  <c r="X9" i="55" s="1"/>
  <c r="X10" i="55" s="1"/>
  <c r="X11" i="55" s="1"/>
  <c r="X12" i="55" s="1"/>
  <c r="X13" i="55" s="1"/>
  <c r="X14" i="55" s="1"/>
  <c r="X15" i="55" s="1"/>
  <c r="X16" i="55" s="1"/>
  <c r="X17" i="55" s="1"/>
  <c r="X18" i="55" s="1"/>
  <c r="X19" i="55" s="1"/>
  <c r="X20" i="55" s="1"/>
  <c r="X21" i="55" s="1"/>
  <c r="X22" i="55" s="1"/>
  <c r="X23" i="55" s="1"/>
  <c r="X24" i="55" s="1"/>
  <c r="X25" i="55" s="1"/>
  <c r="X26" i="55" s="1"/>
  <c r="X27" i="55" s="1"/>
  <c r="X28" i="55" s="1"/>
  <c r="X29" i="55" s="1"/>
  <c r="W5" i="55"/>
  <c r="W6" i="55" s="1"/>
  <c r="W7" i="55" s="1"/>
  <c r="W8" i="55" s="1"/>
  <c r="W9" i="55" s="1"/>
  <c r="W10" i="55" s="1"/>
  <c r="W11" i="55" s="1"/>
  <c r="W12" i="55" s="1"/>
  <c r="W13" i="55" s="1"/>
  <c r="W14" i="55" s="1"/>
  <c r="W15" i="55" s="1"/>
  <c r="W16" i="55" s="1"/>
  <c r="W17" i="55" s="1"/>
  <c r="W18" i="55" s="1"/>
  <c r="W19" i="55" s="1"/>
  <c r="W20" i="55" s="1"/>
  <c r="W21" i="55" s="1"/>
  <c r="W22" i="55" s="1"/>
  <c r="W23" i="55" s="1"/>
  <c r="W24" i="55" s="1"/>
  <c r="W25" i="55" s="1"/>
  <c r="W26" i="55" s="1"/>
  <c r="W27" i="55" s="1"/>
  <c r="W28" i="55" s="1"/>
  <c r="W29" i="55" s="1"/>
  <c r="V5" i="55"/>
  <c r="V6" i="55" s="1"/>
  <c r="V7" i="55" s="1"/>
  <c r="V8" i="55" s="1"/>
  <c r="V9" i="55" s="1"/>
  <c r="V10" i="55" s="1"/>
  <c r="V11" i="55" s="1"/>
  <c r="V12" i="55" s="1"/>
  <c r="V13" i="55" s="1"/>
  <c r="V14" i="55" s="1"/>
  <c r="V15" i="55" s="1"/>
  <c r="V16" i="55" s="1"/>
  <c r="V17" i="55" s="1"/>
  <c r="V18" i="55" s="1"/>
  <c r="V19" i="55" s="1"/>
  <c r="V20" i="55" s="1"/>
  <c r="V21" i="55" s="1"/>
  <c r="V22" i="55" s="1"/>
  <c r="V23" i="55" s="1"/>
  <c r="V24" i="55" s="1"/>
  <c r="V25" i="55" s="1"/>
  <c r="V26" i="55" s="1"/>
  <c r="V27" i="55" s="1"/>
  <c r="V28" i="55" s="1"/>
  <c r="V29" i="55" s="1"/>
  <c r="P5" i="55"/>
  <c r="N5" i="55"/>
  <c r="M9" i="55"/>
  <c r="O6" i="58" l="1"/>
  <c r="T6" i="58" s="1"/>
  <c r="N29" i="58"/>
  <c r="R29" i="58" s="1"/>
  <c r="N8" i="58"/>
  <c r="R8" i="58" s="1"/>
  <c r="N18" i="58"/>
  <c r="R18" i="58" s="1"/>
  <c r="N7" i="55"/>
  <c r="R7" i="55" s="1"/>
  <c r="AB9" i="55"/>
  <c r="AD9" i="55" s="1"/>
  <c r="AA9" i="55"/>
  <c r="AC9" i="55" s="1"/>
  <c r="M7" i="55"/>
  <c r="AB7" i="55" s="1"/>
  <c r="AD7" i="55" s="1"/>
  <c r="Q8" i="55"/>
  <c r="Q6" i="55"/>
  <c r="M8" i="55"/>
  <c r="AB8" i="55" s="1"/>
  <c r="AD8" i="55" s="1"/>
  <c r="Q9" i="55"/>
  <c r="M10" i="55"/>
  <c r="M6" i="55"/>
  <c r="AA6" i="55" s="1"/>
  <c r="AC6" i="55" s="1"/>
  <c r="Q7" i="55"/>
  <c r="N5" i="69"/>
  <c r="N23" i="69"/>
  <c r="R23" i="69" s="1"/>
  <c r="O5" i="69"/>
  <c r="N6" i="69"/>
  <c r="R6" i="69" s="1"/>
  <c r="O8" i="69"/>
  <c r="S8" i="69" s="1"/>
  <c r="N7" i="69"/>
  <c r="R7" i="69" s="1"/>
  <c r="N20" i="69"/>
  <c r="R20" i="69" s="1"/>
  <c r="N27" i="69"/>
  <c r="R27" i="69" s="1"/>
  <c r="N29" i="69"/>
  <c r="R29" i="69" s="1"/>
  <c r="O6" i="69"/>
  <c r="O7" i="69"/>
  <c r="S7" i="69" s="1"/>
  <c r="N9" i="69"/>
  <c r="R9" i="69" s="1"/>
  <c r="N8" i="69"/>
  <c r="R8" i="69" s="1"/>
  <c r="AA17" i="69"/>
  <c r="AC17" i="69" s="1"/>
  <c r="AB17" i="69"/>
  <c r="AD17" i="69" s="1"/>
  <c r="S6" i="69"/>
  <c r="P30" i="69"/>
  <c r="P31" i="69"/>
  <c r="Q10" i="69"/>
  <c r="Q11" i="69"/>
  <c r="Q12" i="69"/>
  <c r="Q13" i="69"/>
  <c r="Q14" i="69"/>
  <c r="Q15" i="69"/>
  <c r="Q16" i="69"/>
  <c r="Q17" i="69"/>
  <c r="O17" i="69"/>
  <c r="S17" i="69" s="1"/>
  <c r="O18" i="69"/>
  <c r="S18" i="69" s="1"/>
  <c r="O19" i="69"/>
  <c r="S19" i="69" s="1"/>
  <c r="O21" i="69"/>
  <c r="S21" i="69" s="1"/>
  <c r="O23" i="69"/>
  <c r="S23" i="69" s="1"/>
  <c r="O25" i="69"/>
  <c r="S25" i="69" s="1"/>
  <c r="O27" i="69"/>
  <c r="S27" i="69" s="1"/>
  <c r="O29" i="69"/>
  <c r="S29" i="69" s="1"/>
  <c r="AA5" i="69"/>
  <c r="AC5" i="69" s="1"/>
  <c r="AA6" i="69"/>
  <c r="AC6" i="69" s="1"/>
  <c r="Q7" i="69"/>
  <c r="AA7" i="69"/>
  <c r="AC7" i="69" s="1"/>
  <c r="M8" i="69"/>
  <c r="Q8" i="69"/>
  <c r="M9" i="69"/>
  <c r="Q9" i="69"/>
  <c r="M10" i="69"/>
  <c r="O10" i="69"/>
  <c r="S10" i="69" s="1"/>
  <c r="M11" i="69"/>
  <c r="O11" i="69"/>
  <c r="S11" i="69" s="1"/>
  <c r="M12" i="69"/>
  <c r="O12" i="69"/>
  <c r="S12" i="69" s="1"/>
  <c r="M13" i="69"/>
  <c r="O13" i="69"/>
  <c r="S13" i="69" s="1"/>
  <c r="M14" i="69"/>
  <c r="O14" i="69"/>
  <c r="S14" i="69" s="1"/>
  <c r="M15" i="69"/>
  <c r="O15" i="69"/>
  <c r="S15" i="69" s="1"/>
  <c r="M16" i="69"/>
  <c r="O16" i="69"/>
  <c r="S16" i="69" s="1"/>
  <c r="Q29" i="69"/>
  <c r="M29" i="69"/>
  <c r="Q28" i="69"/>
  <c r="M28" i="69"/>
  <c r="Q27" i="69"/>
  <c r="M27" i="69"/>
  <c r="Q26" i="69"/>
  <c r="M26" i="69"/>
  <c r="Q25" i="69"/>
  <c r="M25" i="69"/>
  <c r="Q24" i="69"/>
  <c r="M24" i="69"/>
  <c r="Q23" i="69"/>
  <c r="M23" i="69"/>
  <c r="Q22" i="69"/>
  <c r="M22" i="69"/>
  <c r="Q21" i="69"/>
  <c r="M21" i="69"/>
  <c r="Q20" i="69"/>
  <c r="M20" i="69"/>
  <c r="Q19" i="69"/>
  <c r="M19" i="69"/>
  <c r="Q18" i="69"/>
  <c r="M18" i="69"/>
  <c r="AB6" i="69"/>
  <c r="AD6" i="69" s="1"/>
  <c r="N10" i="69"/>
  <c r="R10" i="69" s="1"/>
  <c r="N11" i="69"/>
  <c r="R11" i="69" s="1"/>
  <c r="N12" i="69"/>
  <c r="R12" i="69" s="1"/>
  <c r="N13" i="69"/>
  <c r="R13" i="69" s="1"/>
  <c r="N14" i="69"/>
  <c r="R14" i="69" s="1"/>
  <c r="N15" i="69"/>
  <c r="R15" i="69" s="1"/>
  <c r="N16" i="69"/>
  <c r="R16" i="69" s="1"/>
  <c r="N17" i="69"/>
  <c r="R17" i="69" s="1"/>
  <c r="O20" i="69"/>
  <c r="S20" i="69" s="1"/>
  <c r="O22" i="69"/>
  <c r="S22" i="69" s="1"/>
  <c r="O24" i="69"/>
  <c r="S24" i="69" s="1"/>
  <c r="O26" i="69"/>
  <c r="S26" i="69" s="1"/>
  <c r="O28" i="69"/>
  <c r="S28" i="69" s="1"/>
  <c r="P32" i="69"/>
  <c r="O5" i="67"/>
  <c r="O7" i="67"/>
  <c r="S7" i="67" s="1"/>
  <c r="O10" i="67"/>
  <c r="N17" i="67"/>
  <c r="R17" i="67" s="1"/>
  <c r="N20" i="67"/>
  <c r="R20" i="67" s="1"/>
  <c r="N28" i="67"/>
  <c r="R28" i="67" s="1"/>
  <c r="O6" i="67"/>
  <c r="N8" i="67"/>
  <c r="R8" i="67" s="1"/>
  <c r="O9" i="67"/>
  <c r="S9" i="67" s="1"/>
  <c r="N11" i="67"/>
  <c r="R11" i="67" s="1"/>
  <c r="O13" i="67"/>
  <c r="N10" i="67"/>
  <c r="R10" i="67" s="1"/>
  <c r="O12" i="67"/>
  <c r="O11" i="67"/>
  <c r="N13" i="67"/>
  <c r="R13" i="67" s="1"/>
  <c r="N24" i="67"/>
  <c r="R24" i="67" s="1"/>
  <c r="M5" i="67"/>
  <c r="S6" i="67"/>
  <c r="S10" i="67"/>
  <c r="S11" i="67"/>
  <c r="S12" i="67"/>
  <c r="S13" i="67"/>
  <c r="O15" i="67"/>
  <c r="S15" i="67" s="1"/>
  <c r="O17" i="67"/>
  <c r="S17" i="67" s="1"/>
  <c r="O19" i="67"/>
  <c r="S19" i="67" s="1"/>
  <c r="O21" i="67"/>
  <c r="S21" i="67" s="1"/>
  <c r="O23" i="67"/>
  <c r="S23" i="67" s="1"/>
  <c r="O25" i="67"/>
  <c r="S25" i="67" s="1"/>
  <c r="O27" i="67"/>
  <c r="S27" i="67" s="1"/>
  <c r="O29" i="67"/>
  <c r="S29" i="67" s="1"/>
  <c r="Q29" i="67"/>
  <c r="M29" i="67"/>
  <c r="Q28" i="67"/>
  <c r="M28" i="67"/>
  <c r="Q27" i="67"/>
  <c r="M27" i="67"/>
  <c r="Q26" i="67"/>
  <c r="M26" i="67"/>
  <c r="Q25" i="67"/>
  <c r="M25" i="67"/>
  <c r="Q24" i="67"/>
  <c r="M24" i="67"/>
  <c r="Q23" i="67"/>
  <c r="M23" i="67"/>
  <c r="Q22" i="67"/>
  <c r="M22" i="67"/>
  <c r="Q21" i="67"/>
  <c r="M21" i="67"/>
  <c r="Q20" i="67"/>
  <c r="M20" i="67"/>
  <c r="Q19" i="67"/>
  <c r="M19" i="67"/>
  <c r="Q18" i="67"/>
  <c r="M18" i="67"/>
  <c r="Q17" i="67"/>
  <c r="M17" i="67"/>
  <c r="Q16" i="67"/>
  <c r="M16" i="67"/>
  <c r="Q15" i="67"/>
  <c r="M15" i="67"/>
  <c r="Q14" i="67"/>
  <c r="M14" i="67"/>
  <c r="Q13" i="67"/>
  <c r="M13" i="67"/>
  <c r="Q12" i="67"/>
  <c r="M12" i="67"/>
  <c r="Q11" i="67"/>
  <c r="M11" i="67"/>
  <c r="Q10" i="67"/>
  <c r="P30" i="67"/>
  <c r="P31" i="67"/>
  <c r="R6" i="67"/>
  <c r="M6" i="67"/>
  <c r="Q6" i="67"/>
  <c r="M7" i="67"/>
  <c r="Q7" i="67"/>
  <c r="M8" i="67"/>
  <c r="Q8" i="67"/>
  <c r="M9" i="67"/>
  <c r="Q9" i="67"/>
  <c r="M10" i="67"/>
  <c r="N14" i="67"/>
  <c r="R14" i="67" s="1"/>
  <c r="O14" i="67"/>
  <c r="S14" i="67" s="1"/>
  <c r="O16" i="67"/>
  <c r="S16" i="67" s="1"/>
  <c r="O18" i="67"/>
  <c r="S18" i="67" s="1"/>
  <c r="O20" i="67"/>
  <c r="S20" i="67" s="1"/>
  <c r="O22" i="67"/>
  <c r="S22" i="67" s="1"/>
  <c r="O24" i="67"/>
  <c r="S24" i="67" s="1"/>
  <c r="O26" i="67"/>
  <c r="S26" i="67" s="1"/>
  <c r="O28" i="67"/>
  <c r="S28" i="67" s="1"/>
  <c r="P32" i="67"/>
  <c r="O11" i="66"/>
  <c r="S11" i="66" s="1"/>
  <c r="Y18" i="66"/>
  <c r="Y19" i="66" s="1"/>
  <c r="Y20" i="66" s="1"/>
  <c r="Y21" i="66" s="1"/>
  <c r="Y22" i="66" s="1"/>
  <c r="Y23" i="66" s="1"/>
  <c r="Y24" i="66" s="1"/>
  <c r="Y25" i="66" s="1"/>
  <c r="Y26" i="66" s="1"/>
  <c r="Y27" i="66" s="1"/>
  <c r="Y28" i="66" s="1"/>
  <c r="Y29" i="66" s="1"/>
  <c r="O6" i="66"/>
  <c r="S6" i="66" s="1"/>
  <c r="O7" i="66"/>
  <c r="S7" i="66" s="1"/>
  <c r="O8" i="66"/>
  <c r="S8" i="66" s="1"/>
  <c r="O9" i="66"/>
  <c r="S9" i="66" s="1"/>
  <c r="O10" i="66"/>
  <c r="S10" i="66" s="1"/>
  <c r="N15" i="66"/>
  <c r="R15" i="66" s="1"/>
  <c r="AA7" i="66"/>
  <c r="AC7" i="66" s="1"/>
  <c r="AA8" i="66"/>
  <c r="AC8" i="66" s="1"/>
  <c r="Q29" i="66"/>
  <c r="M29" i="66"/>
  <c r="Q28" i="66"/>
  <c r="M28" i="66"/>
  <c r="Q27" i="66"/>
  <c r="M27" i="66"/>
  <c r="Q26" i="66"/>
  <c r="M26" i="66"/>
  <c r="Q25" i="66"/>
  <c r="M25" i="66"/>
  <c r="Q24" i="66"/>
  <c r="M24" i="66"/>
  <c r="Q23" i="66"/>
  <c r="M23" i="66"/>
  <c r="Q22" i="66"/>
  <c r="M22" i="66"/>
  <c r="Q21" i="66"/>
  <c r="M21" i="66"/>
  <c r="Q20" i="66"/>
  <c r="M20" i="66"/>
  <c r="Q19" i="66"/>
  <c r="M19" i="66"/>
  <c r="Q18" i="66"/>
  <c r="M18" i="66"/>
  <c r="Q17" i="66"/>
  <c r="M17" i="66"/>
  <c r="Q16" i="66"/>
  <c r="M16" i="66"/>
  <c r="Q15" i="66"/>
  <c r="M15" i="66"/>
  <c r="Q14" i="66"/>
  <c r="M14" i="66"/>
  <c r="Q13" i="66"/>
  <c r="M13" i="66"/>
  <c r="Q12" i="66"/>
  <c r="M12" i="66"/>
  <c r="Q11" i="66"/>
  <c r="Q30" i="66" s="1"/>
  <c r="M11" i="66"/>
  <c r="N6" i="66"/>
  <c r="AB6" i="66"/>
  <c r="AD6" i="66" s="1"/>
  <c r="N7" i="66"/>
  <c r="R7" i="66" s="1"/>
  <c r="N8" i="66"/>
  <c r="R8" i="66" s="1"/>
  <c r="N9" i="66"/>
  <c r="R9" i="66" s="1"/>
  <c r="AB9" i="66"/>
  <c r="AD9" i="66" s="1"/>
  <c r="N10" i="66"/>
  <c r="R10" i="66" s="1"/>
  <c r="AB10" i="66"/>
  <c r="AD10" i="66" s="1"/>
  <c r="O13" i="66"/>
  <c r="S13" i="66" s="1"/>
  <c r="O15" i="66"/>
  <c r="S15" i="66" s="1"/>
  <c r="O17" i="66"/>
  <c r="S17" i="66" s="1"/>
  <c r="O19" i="66"/>
  <c r="S19" i="66" s="1"/>
  <c r="O21" i="66"/>
  <c r="S21" i="66" s="1"/>
  <c r="O23" i="66"/>
  <c r="S23" i="66" s="1"/>
  <c r="O25" i="66"/>
  <c r="S25" i="66" s="1"/>
  <c r="O27" i="66"/>
  <c r="S27" i="66" s="1"/>
  <c r="O29" i="66"/>
  <c r="S29" i="66" s="1"/>
  <c r="M5" i="66"/>
  <c r="Q5" i="66"/>
  <c r="M32" i="66"/>
  <c r="P30" i="66"/>
  <c r="P31" i="66"/>
  <c r="N11" i="66"/>
  <c r="R11" i="66" s="1"/>
  <c r="N12" i="66"/>
  <c r="R12" i="66" s="1"/>
  <c r="O12" i="66"/>
  <c r="S12" i="66" s="1"/>
  <c r="O14" i="66"/>
  <c r="S14" i="66" s="1"/>
  <c r="O16" i="66"/>
  <c r="S16" i="66" s="1"/>
  <c r="O18" i="66"/>
  <c r="S18" i="66" s="1"/>
  <c r="O20" i="66"/>
  <c r="S20" i="66" s="1"/>
  <c r="O22" i="66"/>
  <c r="S22" i="66" s="1"/>
  <c r="O24" i="66"/>
  <c r="S24" i="66" s="1"/>
  <c r="O26" i="66"/>
  <c r="S26" i="66" s="1"/>
  <c r="O28" i="66"/>
  <c r="S28" i="66" s="1"/>
  <c r="P32" i="66"/>
  <c r="N6" i="65"/>
  <c r="O6" i="65"/>
  <c r="O9" i="65"/>
  <c r="S9" i="65" s="1"/>
  <c r="P30" i="65"/>
  <c r="N10" i="65"/>
  <c r="R10" i="65" s="1"/>
  <c r="O24" i="65"/>
  <c r="S24" i="65" s="1"/>
  <c r="AA6" i="65"/>
  <c r="AC6" i="65" s="1"/>
  <c r="AA7" i="65"/>
  <c r="AC7" i="65" s="1"/>
  <c r="AA8" i="65"/>
  <c r="AC8" i="65" s="1"/>
  <c r="AA9" i="65"/>
  <c r="AC9" i="65" s="1"/>
  <c r="N11" i="65"/>
  <c r="R11" i="65" s="1"/>
  <c r="M12" i="65"/>
  <c r="N12" i="65"/>
  <c r="R12" i="65" s="1"/>
  <c r="M13" i="65"/>
  <c r="N13" i="65"/>
  <c r="R13" i="65" s="1"/>
  <c r="M14" i="65"/>
  <c r="N14" i="65"/>
  <c r="R14" i="65" s="1"/>
  <c r="M15" i="65"/>
  <c r="N15" i="65"/>
  <c r="R15" i="65" s="1"/>
  <c r="M16" i="65"/>
  <c r="N16" i="65"/>
  <c r="R16" i="65" s="1"/>
  <c r="M17" i="65"/>
  <c r="N17" i="65"/>
  <c r="R17" i="65" s="1"/>
  <c r="M18" i="65"/>
  <c r="N18" i="65"/>
  <c r="R18" i="65" s="1"/>
  <c r="M19" i="65"/>
  <c r="N19" i="65"/>
  <c r="R19" i="65" s="1"/>
  <c r="M20" i="65"/>
  <c r="N20" i="65"/>
  <c r="R20" i="65" s="1"/>
  <c r="M21" i="65"/>
  <c r="N21" i="65"/>
  <c r="R21" i="65" s="1"/>
  <c r="M22" i="65"/>
  <c r="N22" i="65"/>
  <c r="R22" i="65" s="1"/>
  <c r="M23" i="65"/>
  <c r="N23" i="65"/>
  <c r="R23" i="65" s="1"/>
  <c r="M24" i="65"/>
  <c r="R6" i="65"/>
  <c r="AB6" i="65"/>
  <c r="AD6" i="65" s="1"/>
  <c r="O10" i="65"/>
  <c r="S10" i="65" s="1"/>
  <c r="AA10" i="65"/>
  <c r="AC10" i="65" s="1"/>
  <c r="O11" i="65"/>
  <c r="S11" i="65" s="1"/>
  <c r="AA11" i="65"/>
  <c r="AC11" i="65" s="1"/>
  <c r="O12" i="65"/>
  <c r="S12" i="65" s="1"/>
  <c r="O13" i="65"/>
  <c r="S13" i="65" s="1"/>
  <c r="O14" i="65"/>
  <c r="S14" i="65" s="1"/>
  <c r="O15" i="65"/>
  <c r="S15" i="65" s="1"/>
  <c r="O16" i="65"/>
  <c r="S16" i="65" s="1"/>
  <c r="O17" i="65"/>
  <c r="S17" i="65" s="1"/>
  <c r="O18" i="65"/>
  <c r="S18" i="65" s="1"/>
  <c r="O19" i="65"/>
  <c r="S19" i="65" s="1"/>
  <c r="O20" i="65"/>
  <c r="S20" i="65" s="1"/>
  <c r="O21" i="65"/>
  <c r="S21" i="65" s="1"/>
  <c r="O22" i="65"/>
  <c r="S22" i="65" s="1"/>
  <c r="O23" i="65"/>
  <c r="S23" i="65" s="1"/>
  <c r="M25" i="65"/>
  <c r="M26" i="65"/>
  <c r="M27" i="65"/>
  <c r="M28" i="65"/>
  <c r="M29" i="65"/>
  <c r="M5" i="65"/>
  <c r="Q5" i="65"/>
  <c r="S6" i="65"/>
  <c r="O7" i="65"/>
  <c r="O30" i="65" s="1"/>
  <c r="O8" i="65"/>
  <c r="S8" i="65" s="1"/>
  <c r="N24" i="65"/>
  <c r="R24" i="65" s="1"/>
  <c r="O25" i="65"/>
  <c r="S25" i="65" s="1"/>
  <c r="N25" i="65"/>
  <c r="R25" i="65" s="1"/>
  <c r="O26" i="65"/>
  <c r="S26" i="65" s="1"/>
  <c r="N26" i="65"/>
  <c r="R26" i="65" s="1"/>
  <c r="O27" i="65"/>
  <c r="S27" i="65" s="1"/>
  <c r="N27" i="65"/>
  <c r="R27" i="65" s="1"/>
  <c r="O28" i="65"/>
  <c r="S28" i="65" s="1"/>
  <c r="N28" i="65"/>
  <c r="R28" i="65" s="1"/>
  <c r="O29" i="65"/>
  <c r="S29" i="65" s="1"/>
  <c r="N29" i="65"/>
  <c r="R29" i="65" s="1"/>
  <c r="P31" i="65"/>
  <c r="P32" i="65"/>
  <c r="Q10" i="65"/>
  <c r="Q11" i="65"/>
  <c r="Q12" i="65"/>
  <c r="Q13" i="65"/>
  <c r="Q14" i="65"/>
  <c r="Q15" i="65"/>
  <c r="Q16" i="65"/>
  <c r="Q17" i="65"/>
  <c r="Q18" i="65"/>
  <c r="Q19" i="65"/>
  <c r="Q20" i="65"/>
  <c r="Q21" i="65"/>
  <c r="Q22" i="65"/>
  <c r="Q23" i="65"/>
  <c r="Q24" i="65"/>
  <c r="Q25" i="65"/>
  <c r="Q26" i="65"/>
  <c r="Q27" i="65"/>
  <c r="Q28" i="65"/>
  <c r="N20" i="64"/>
  <c r="R20" i="64" s="1"/>
  <c r="N28" i="64"/>
  <c r="R28" i="64" s="1"/>
  <c r="AA5" i="64"/>
  <c r="AC5" i="64" s="1"/>
  <c r="O9" i="64"/>
  <c r="S9" i="64" s="1"/>
  <c r="N12" i="64"/>
  <c r="R12" i="64" s="1"/>
  <c r="Y6" i="64"/>
  <c r="Y7" i="64" s="1"/>
  <c r="Y8" i="64" s="1"/>
  <c r="Y9" i="64" s="1"/>
  <c r="Y10" i="64" s="1"/>
  <c r="Y11" i="64" s="1"/>
  <c r="Y12" i="64" s="1"/>
  <c r="Y13" i="64" s="1"/>
  <c r="Y14" i="64" s="1"/>
  <c r="Y15" i="64" s="1"/>
  <c r="Y16" i="64" s="1"/>
  <c r="Y17" i="64" s="1"/>
  <c r="Y18" i="64" s="1"/>
  <c r="Y19" i="64" s="1"/>
  <c r="Y20" i="64" s="1"/>
  <c r="Y21" i="64" s="1"/>
  <c r="Y22" i="64" s="1"/>
  <c r="Y23" i="64" s="1"/>
  <c r="Y24" i="64" s="1"/>
  <c r="Y25" i="64" s="1"/>
  <c r="Y26" i="64" s="1"/>
  <c r="Y27" i="64" s="1"/>
  <c r="Y28" i="64" s="1"/>
  <c r="Y29" i="64" s="1"/>
  <c r="S6" i="64"/>
  <c r="AA10" i="64"/>
  <c r="AC10" i="64" s="1"/>
  <c r="AB10" i="64"/>
  <c r="AD10" i="64" s="1"/>
  <c r="O5" i="64"/>
  <c r="AA6" i="64"/>
  <c r="AC6" i="64" s="1"/>
  <c r="AA7" i="64"/>
  <c r="AC7" i="64" s="1"/>
  <c r="AA8" i="64"/>
  <c r="AC8" i="64" s="1"/>
  <c r="M9" i="64"/>
  <c r="Q9" i="64"/>
  <c r="O13" i="64"/>
  <c r="S13" i="64" s="1"/>
  <c r="O15" i="64"/>
  <c r="S15" i="64" s="1"/>
  <c r="O17" i="64"/>
  <c r="S17" i="64" s="1"/>
  <c r="O19" i="64"/>
  <c r="S19" i="64" s="1"/>
  <c r="O21" i="64"/>
  <c r="S21" i="64" s="1"/>
  <c r="O23" i="64"/>
  <c r="S23" i="64" s="1"/>
  <c r="O25" i="64"/>
  <c r="S25" i="64" s="1"/>
  <c r="O27" i="64"/>
  <c r="S27" i="64" s="1"/>
  <c r="O29" i="64"/>
  <c r="S29" i="64" s="1"/>
  <c r="P30" i="64"/>
  <c r="P31" i="64"/>
  <c r="Q29" i="64"/>
  <c r="M29" i="64"/>
  <c r="Q28" i="64"/>
  <c r="M28" i="64"/>
  <c r="Q27" i="64"/>
  <c r="M27" i="64"/>
  <c r="Q26" i="64"/>
  <c r="M26" i="64"/>
  <c r="Q25" i="64"/>
  <c r="M25" i="64"/>
  <c r="Q24" i="64"/>
  <c r="M24" i="64"/>
  <c r="Q23" i="64"/>
  <c r="M23" i="64"/>
  <c r="Q22" i="64"/>
  <c r="M22" i="64"/>
  <c r="Q21" i="64"/>
  <c r="M21" i="64"/>
  <c r="Q20" i="64"/>
  <c r="M20" i="64"/>
  <c r="Q19" i="64"/>
  <c r="M19" i="64"/>
  <c r="Q18" i="64"/>
  <c r="M18" i="64"/>
  <c r="Q17" i="64"/>
  <c r="M17" i="64"/>
  <c r="Q16" i="64"/>
  <c r="M16" i="64"/>
  <c r="Q15" i="64"/>
  <c r="M15" i="64"/>
  <c r="Q14" i="64"/>
  <c r="M14" i="64"/>
  <c r="Q13" i="64"/>
  <c r="M13" i="64"/>
  <c r="Q12" i="64"/>
  <c r="M12" i="64"/>
  <c r="Q11" i="64"/>
  <c r="M11" i="64"/>
  <c r="Q10" i="64"/>
  <c r="N6" i="64"/>
  <c r="AB6" i="64"/>
  <c r="AD6" i="64" s="1"/>
  <c r="N7" i="64"/>
  <c r="R7" i="64" s="1"/>
  <c r="N8" i="64"/>
  <c r="R8" i="64" s="1"/>
  <c r="N9" i="64"/>
  <c r="R9" i="64" s="1"/>
  <c r="N11" i="64"/>
  <c r="R11" i="64" s="1"/>
  <c r="O10" i="64"/>
  <c r="S10" i="64" s="1"/>
  <c r="O11" i="64"/>
  <c r="S11" i="64" s="1"/>
  <c r="O12" i="64"/>
  <c r="S12" i="64" s="1"/>
  <c r="O14" i="64"/>
  <c r="S14" i="64" s="1"/>
  <c r="O16" i="64"/>
  <c r="S16" i="64" s="1"/>
  <c r="O18" i="64"/>
  <c r="S18" i="64" s="1"/>
  <c r="O20" i="64"/>
  <c r="S20" i="64" s="1"/>
  <c r="O22" i="64"/>
  <c r="S22" i="64" s="1"/>
  <c r="O24" i="64"/>
  <c r="S24" i="64" s="1"/>
  <c r="O26" i="64"/>
  <c r="S26" i="64" s="1"/>
  <c r="O28" i="64"/>
  <c r="S28" i="64" s="1"/>
  <c r="P32" i="64"/>
  <c r="Y10" i="63"/>
  <c r="Y11" i="63" s="1"/>
  <c r="Y12" i="63" s="1"/>
  <c r="Y13" i="63" s="1"/>
  <c r="Y14" i="63" s="1"/>
  <c r="Y15" i="63" s="1"/>
  <c r="Y16" i="63" s="1"/>
  <c r="Y17" i="63" s="1"/>
  <c r="Y18" i="63" s="1"/>
  <c r="Y19" i="63" s="1"/>
  <c r="Y20" i="63" s="1"/>
  <c r="Y21" i="63" s="1"/>
  <c r="Y22" i="63" s="1"/>
  <c r="Y23" i="63" s="1"/>
  <c r="Y24" i="63" s="1"/>
  <c r="Y25" i="63" s="1"/>
  <c r="Y26" i="63" s="1"/>
  <c r="Y27" i="63" s="1"/>
  <c r="Y28" i="63" s="1"/>
  <c r="Y29" i="63" s="1"/>
  <c r="O6" i="63"/>
  <c r="O8" i="63"/>
  <c r="S8" i="63" s="1"/>
  <c r="O10" i="63"/>
  <c r="S10" i="63" s="1"/>
  <c r="O12" i="63"/>
  <c r="S12" i="63" s="1"/>
  <c r="O14" i="63"/>
  <c r="S14" i="63" s="1"/>
  <c r="O16" i="63"/>
  <c r="S16" i="63" s="1"/>
  <c r="O18" i="63"/>
  <c r="S18" i="63" s="1"/>
  <c r="O20" i="63"/>
  <c r="S20" i="63" s="1"/>
  <c r="O22" i="63"/>
  <c r="S22" i="63" s="1"/>
  <c r="O7" i="63"/>
  <c r="S7" i="63" s="1"/>
  <c r="O9" i="63"/>
  <c r="S9" i="63" s="1"/>
  <c r="O11" i="63"/>
  <c r="S11" i="63" s="1"/>
  <c r="O13" i="63"/>
  <c r="S13" i="63" s="1"/>
  <c r="O15" i="63"/>
  <c r="S15" i="63" s="1"/>
  <c r="O17" i="63"/>
  <c r="S17" i="63" s="1"/>
  <c r="O19" i="63"/>
  <c r="S19" i="63" s="1"/>
  <c r="O21" i="63"/>
  <c r="S21" i="63" s="1"/>
  <c r="O23" i="63"/>
  <c r="S23" i="63" s="1"/>
  <c r="S6" i="63"/>
  <c r="AA10" i="63"/>
  <c r="AC10" i="63" s="1"/>
  <c r="AB10" i="63"/>
  <c r="AD10" i="63" s="1"/>
  <c r="N5" i="63"/>
  <c r="O5" i="63"/>
  <c r="M6" i="63"/>
  <c r="Q6" i="63"/>
  <c r="M7" i="63"/>
  <c r="Q7" i="63"/>
  <c r="M8" i="63"/>
  <c r="Q8" i="63"/>
  <c r="M9" i="63"/>
  <c r="Q9" i="63"/>
  <c r="O24" i="63"/>
  <c r="S24" i="63" s="1"/>
  <c r="N24" i="63"/>
  <c r="R24" i="63" s="1"/>
  <c r="O25" i="63"/>
  <c r="S25" i="63" s="1"/>
  <c r="N25" i="63"/>
  <c r="R25" i="63" s="1"/>
  <c r="O26" i="63"/>
  <c r="S26" i="63" s="1"/>
  <c r="N26" i="63"/>
  <c r="R26" i="63" s="1"/>
  <c r="O27" i="63"/>
  <c r="S27" i="63" s="1"/>
  <c r="N27" i="63"/>
  <c r="R27" i="63" s="1"/>
  <c r="O28" i="63"/>
  <c r="S28" i="63" s="1"/>
  <c r="N28" i="63"/>
  <c r="R28" i="63" s="1"/>
  <c r="O29" i="63"/>
  <c r="S29" i="63" s="1"/>
  <c r="N29" i="63"/>
  <c r="R29" i="63" s="1"/>
  <c r="Q29" i="63"/>
  <c r="M29" i="63"/>
  <c r="Q28" i="63"/>
  <c r="M28" i="63"/>
  <c r="Q27" i="63"/>
  <c r="M27" i="63"/>
  <c r="Q26" i="63"/>
  <c r="M26" i="63"/>
  <c r="Q25" i="63"/>
  <c r="M25" i="63"/>
  <c r="Q24" i="63"/>
  <c r="M24" i="63"/>
  <c r="Q23" i="63"/>
  <c r="M23" i="63"/>
  <c r="Q22" i="63"/>
  <c r="M22" i="63"/>
  <c r="Q21" i="63"/>
  <c r="M21" i="63"/>
  <c r="Q20" i="63"/>
  <c r="M20" i="63"/>
  <c r="Q19" i="63"/>
  <c r="M19" i="63"/>
  <c r="Q18" i="63"/>
  <c r="M18" i="63"/>
  <c r="Q17" i="63"/>
  <c r="M17" i="63"/>
  <c r="Q16" i="63"/>
  <c r="M16" i="63"/>
  <c r="Q15" i="63"/>
  <c r="M15" i="63"/>
  <c r="Q14" i="63"/>
  <c r="M14" i="63"/>
  <c r="Q13" i="63"/>
  <c r="M13" i="63"/>
  <c r="Q12" i="63"/>
  <c r="M12" i="63"/>
  <c r="Q11" i="63"/>
  <c r="M11" i="63"/>
  <c r="Q10" i="63"/>
  <c r="N6" i="63"/>
  <c r="N7" i="63"/>
  <c r="R7" i="63" s="1"/>
  <c r="N8" i="63"/>
  <c r="R8" i="63" s="1"/>
  <c r="N9" i="63"/>
  <c r="R9" i="63" s="1"/>
  <c r="N10" i="63"/>
  <c r="R10" i="63" s="1"/>
  <c r="N11" i="63"/>
  <c r="R11" i="63" s="1"/>
  <c r="N12" i="63"/>
  <c r="R12" i="63" s="1"/>
  <c r="N13" i="63"/>
  <c r="R13" i="63" s="1"/>
  <c r="N14" i="63"/>
  <c r="R14" i="63" s="1"/>
  <c r="N15" i="63"/>
  <c r="R15" i="63" s="1"/>
  <c r="N16" i="63"/>
  <c r="R16" i="63" s="1"/>
  <c r="N17" i="63"/>
  <c r="R17" i="63" s="1"/>
  <c r="N18" i="63"/>
  <c r="R18" i="63" s="1"/>
  <c r="N19" i="63"/>
  <c r="R19" i="63" s="1"/>
  <c r="N20" i="63"/>
  <c r="R20" i="63" s="1"/>
  <c r="N21" i="63"/>
  <c r="R21" i="63" s="1"/>
  <c r="N22" i="63"/>
  <c r="R22" i="63" s="1"/>
  <c r="N23" i="63"/>
  <c r="R23" i="63" s="1"/>
  <c r="P31" i="63"/>
  <c r="P32" i="63"/>
  <c r="M5" i="63"/>
  <c r="Q5" i="63"/>
  <c r="P30" i="63"/>
  <c r="N24" i="62"/>
  <c r="R24" i="62" s="1"/>
  <c r="N7" i="62"/>
  <c r="R7" i="62" s="1"/>
  <c r="N11" i="62"/>
  <c r="R11" i="62" s="1"/>
  <c r="N12" i="62"/>
  <c r="R12" i="62" s="1"/>
  <c r="N18" i="62"/>
  <c r="R18" i="62" s="1"/>
  <c r="N27" i="62"/>
  <c r="R27" i="62" s="1"/>
  <c r="N28" i="62"/>
  <c r="R28" i="62" s="1"/>
  <c r="N15" i="62"/>
  <c r="R15" i="62" s="1"/>
  <c r="N16" i="62"/>
  <c r="R16" i="62" s="1"/>
  <c r="Y5" i="62"/>
  <c r="Y6" i="62" s="1"/>
  <c r="Y7" i="62" s="1"/>
  <c r="Y8" i="62" s="1"/>
  <c r="Y9" i="62" s="1"/>
  <c r="Y10" i="62" s="1"/>
  <c r="Y11" i="62" s="1"/>
  <c r="Y12" i="62" s="1"/>
  <c r="Y13" i="62" s="1"/>
  <c r="Y14" i="62" s="1"/>
  <c r="Y15" i="62" s="1"/>
  <c r="Y16" i="62" s="1"/>
  <c r="Y17" i="62" s="1"/>
  <c r="Y18" i="62" s="1"/>
  <c r="Y19" i="62" s="1"/>
  <c r="Y20" i="62" s="1"/>
  <c r="Y21" i="62" s="1"/>
  <c r="Y22" i="62" s="1"/>
  <c r="Y23" i="62" s="1"/>
  <c r="Y24" i="62" s="1"/>
  <c r="Y25" i="62" s="1"/>
  <c r="Y26" i="62" s="1"/>
  <c r="Y27" i="62" s="1"/>
  <c r="Y28" i="62" s="1"/>
  <c r="Y29" i="62" s="1"/>
  <c r="O7" i="62"/>
  <c r="N8" i="62"/>
  <c r="R8" i="62" s="1"/>
  <c r="N13" i="62"/>
  <c r="R13" i="62" s="1"/>
  <c r="N21" i="62"/>
  <c r="R21" i="62" s="1"/>
  <c r="O8" i="62"/>
  <c r="S8" i="62" s="1"/>
  <c r="N9" i="62"/>
  <c r="R9" i="62" s="1"/>
  <c r="N6" i="62"/>
  <c r="R6" i="62" s="1"/>
  <c r="P31" i="62"/>
  <c r="O10" i="62"/>
  <c r="S10" i="62" s="1"/>
  <c r="O11" i="62"/>
  <c r="S11" i="62" s="1"/>
  <c r="O12" i="62"/>
  <c r="S12" i="62" s="1"/>
  <c r="O13" i="62"/>
  <c r="S13" i="62" s="1"/>
  <c r="O14" i="62"/>
  <c r="S14" i="62" s="1"/>
  <c r="O15" i="62"/>
  <c r="S15" i="62" s="1"/>
  <c r="O16" i="62"/>
  <c r="S16" i="62" s="1"/>
  <c r="O17" i="62"/>
  <c r="S17" i="62" s="1"/>
  <c r="O18" i="62"/>
  <c r="S18" i="62" s="1"/>
  <c r="O19" i="62"/>
  <c r="S19" i="62" s="1"/>
  <c r="O20" i="62"/>
  <c r="S20" i="62" s="1"/>
  <c r="O21" i="62"/>
  <c r="S21" i="62" s="1"/>
  <c r="O22" i="62"/>
  <c r="S22" i="62" s="1"/>
  <c r="O23" i="62"/>
  <c r="S23" i="62" s="1"/>
  <c r="O24" i="62"/>
  <c r="S24" i="62" s="1"/>
  <c r="O25" i="62"/>
  <c r="S25" i="62" s="1"/>
  <c r="O26" i="62"/>
  <c r="S26" i="62" s="1"/>
  <c r="O27" i="62"/>
  <c r="S27" i="62" s="1"/>
  <c r="O28" i="62"/>
  <c r="S28" i="62" s="1"/>
  <c r="O29" i="62"/>
  <c r="S29" i="62" s="1"/>
  <c r="P30" i="62"/>
  <c r="AA5" i="62"/>
  <c r="AC5" i="62" s="1"/>
  <c r="AA6" i="62"/>
  <c r="AC6" i="62" s="1"/>
  <c r="AA7" i="62"/>
  <c r="AC7" i="62" s="1"/>
  <c r="AA8" i="62"/>
  <c r="AC8" i="62" s="1"/>
  <c r="AA9" i="62"/>
  <c r="AC9" i="62" s="1"/>
  <c r="AB10" i="62"/>
  <c r="AD10" i="62" s="1"/>
  <c r="S6" i="62"/>
  <c r="Q29" i="62"/>
  <c r="M29" i="62"/>
  <c r="Q28" i="62"/>
  <c r="M28" i="62"/>
  <c r="Q27" i="62"/>
  <c r="M27" i="62"/>
  <c r="Q26" i="62"/>
  <c r="M26" i="62"/>
  <c r="Q25" i="62"/>
  <c r="M25" i="62"/>
  <c r="Q24" i="62"/>
  <c r="M24" i="62"/>
  <c r="Q23" i="62"/>
  <c r="M23" i="62"/>
  <c r="Q22" i="62"/>
  <c r="M22" i="62"/>
  <c r="Q21" i="62"/>
  <c r="M21" i="62"/>
  <c r="Q20" i="62"/>
  <c r="M20" i="62"/>
  <c r="Q19" i="62"/>
  <c r="M19" i="62"/>
  <c r="Q18" i="62"/>
  <c r="M18" i="62"/>
  <c r="Q17" i="62"/>
  <c r="M17" i="62"/>
  <c r="Q16" i="62"/>
  <c r="M16" i="62"/>
  <c r="Q15" i="62"/>
  <c r="M15" i="62"/>
  <c r="Q14" i="62"/>
  <c r="M14" i="62"/>
  <c r="Q13" i="62"/>
  <c r="M13" i="62"/>
  <c r="Q12" i="62"/>
  <c r="M12" i="62"/>
  <c r="Q11" i="62"/>
  <c r="Q31" i="62" s="1"/>
  <c r="M11" i="62"/>
  <c r="AB6" i="62"/>
  <c r="AD6" i="62" s="1"/>
  <c r="N10" i="62"/>
  <c r="R10" i="62" s="1"/>
  <c r="P32" i="62"/>
  <c r="O6" i="61"/>
  <c r="O10" i="61"/>
  <c r="S10" i="61" s="1"/>
  <c r="N13" i="61"/>
  <c r="R13" i="61" s="1"/>
  <c r="N17" i="61"/>
  <c r="R17" i="61" s="1"/>
  <c r="N20" i="61"/>
  <c r="R20" i="61" s="1"/>
  <c r="N28" i="61"/>
  <c r="R28" i="61" s="1"/>
  <c r="O8" i="61"/>
  <c r="S8" i="61" s="1"/>
  <c r="Y6" i="61"/>
  <c r="Y7" i="61" s="1"/>
  <c r="Y8" i="61" s="1"/>
  <c r="Y9" i="61" s="1"/>
  <c r="Y10" i="61" s="1"/>
  <c r="Y11" i="61" s="1"/>
  <c r="Y12" i="61" s="1"/>
  <c r="Y13" i="61" s="1"/>
  <c r="Y14" i="61" s="1"/>
  <c r="Y15" i="61" s="1"/>
  <c r="Y16" i="61" s="1"/>
  <c r="Y17" i="61" s="1"/>
  <c r="Y18" i="61" s="1"/>
  <c r="Y19" i="61" s="1"/>
  <c r="Y20" i="61" s="1"/>
  <c r="Y21" i="61" s="1"/>
  <c r="Y22" i="61" s="1"/>
  <c r="Y23" i="61" s="1"/>
  <c r="Y24" i="61" s="1"/>
  <c r="Y25" i="61" s="1"/>
  <c r="Y26" i="61" s="1"/>
  <c r="Y27" i="61" s="1"/>
  <c r="Y28" i="61" s="1"/>
  <c r="Y29" i="61" s="1"/>
  <c r="N8" i="61"/>
  <c r="R8" i="61" s="1"/>
  <c r="O9" i="61"/>
  <c r="S9" i="61" s="1"/>
  <c r="N9" i="61"/>
  <c r="R9" i="61" s="1"/>
  <c r="O11" i="61"/>
  <c r="S11" i="61" s="1"/>
  <c r="O7" i="61"/>
  <c r="S7" i="61" s="1"/>
  <c r="N24" i="61"/>
  <c r="R24" i="61" s="1"/>
  <c r="S6" i="61"/>
  <c r="AA7" i="61"/>
  <c r="AC7" i="61" s="1"/>
  <c r="AA8" i="61"/>
  <c r="AC8" i="61" s="1"/>
  <c r="AA9" i="61"/>
  <c r="AC9" i="61" s="1"/>
  <c r="Q29" i="61"/>
  <c r="M29" i="61"/>
  <c r="Q28" i="61"/>
  <c r="M28" i="61"/>
  <c r="Q27" i="61"/>
  <c r="M27" i="61"/>
  <c r="Q26" i="61"/>
  <c r="M26" i="61"/>
  <c r="Q25" i="61"/>
  <c r="M25" i="61"/>
  <c r="Q24" i="61"/>
  <c r="M24" i="61"/>
  <c r="Q23" i="61"/>
  <c r="M23" i="61"/>
  <c r="Q22" i="61"/>
  <c r="M22" i="61"/>
  <c r="Q21" i="61"/>
  <c r="M21" i="61"/>
  <c r="Q20" i="61"/>
  <c r="M20" i="61"/>
  <c r="Q19" i="61"/>
  <c r="M19" i="61"/>
  <c r="Q18" i="61"/>
  <c r="M18" i="61"/>
  <c r="Q17" i="61"/>
  <c r="M17" i="61"/>
  <c r="Q16" i="61"/>
  <c r="M16" i="61"/>
  <c r="Q15" i="61"/>
  <c r="M15" i="61"/>
  <c r="Q14" i="61"/>
  <c r="M14" i="61"/>
  <c r="Q13" i="61"/>
  <c r="M13" i="61"/>
  <c r="Q12" i="61"/>
  <c r="M12" i="61"/>
  <c r="M30" i="61" s="1"/>
  <c r="Q11" i="61"/>
  <c r="M11" i="61"/>
  <c r="R6" i="61"/>
  <c r="N10" i="61"/>
  <c r="R10" i="61" s="1"/>
  <c r="AB10" i="61"/>
  <c r="AD10" i="61" s="1"/>
  <c r="O13" i="61"/>
  <c r="S13" i="61" s="1"/>
  <c r="O15" i="61"/>
  <c r="S15" i="61" s="1"/>
  <c r="O17" i="61"/>
  <c r="S17" i="61" s="1"/>
  <c r="O19" i="61"/>
  <c r="S19" i="61" s="1"/>
  <c r="O21" i="61"/>
  <c r="S21" i="61" s="1"/>
  <c r="O23" i="61"/>
  <c r="S23" i="61" s="1"/>
  <c r="O25" i="61"/>
  <c r="S25" i="61" s="1"/>
  <c r="O27" i="61"/>
  <c r="S27" i="61" s="1"/>
  <c r="O29" i="61"/>
  <c r="S29" i="61" s="1"/>
  <c r="AA6" i="61"/>
  <c r="AC6" i="61" s="1"/>
  <c r="M5" i="61"/>
  <c r="Q5" i="61"/>
  <c r="P30" i="61"/>
  <c r="P31" i="61"/>
  <c r="Q10" i="61"/>
  <c r="N11" i="61"/>
  <c r="R11" i="61" s="1"/>
  <c r="N12" i="61"/>
  <c r="R12" i="61" s="1"/>
  <c r="O12" i="61"/>
  <c r="S12" i="61" s="1"/>
  <c r="O14" i="61"/>
  <c r="S14" i="61" s="1"/>
  <c r="O16" i="61"/>
  <c r="S16" i="61" s="1"/>
  <c r="O18" i="61"/>
  <c r="S18" i="61" s="1"/>
  <c r="O20" i="61"/>
  <c r="S20" i="61" s="1"/>
  <c r="O22" i="61"/>
  <c r="S22" i="61" s="1"/>
  <c r="O24" i="61"/>
  <c r="S24" i="61" s="1"/>
  <c r="O26" i="61"/>
  <c r="S26" i="61" s="1"/>
  <c r="O28" i="61"/>
  <c r="S28" i="61" s="1"/>
  <c r="P32" i="61"/>
  <c r="S14" i="60"/>
  <c r="S25" i="60"/>
  <c r="O12" i="60"/>
  <c r="S12" i="60" s="1"/>
  <c r="O23" i="60"/>
  <c r="S23" i="60" s="1"/>
  <c r="N6" i="60"/>
  <c r="O7" i="60"/>
  <c r="S7" i="60" s="1"/>
  <c r="O13" i="60"/>
  <c r="S13" i="60" s="1"/>
  <c r="O15" i="60"/>
  <c r="S15" i="60" s="1"/>
  <c r="O17" i="60"/>
  <c r="S17" i="60" s="1"/>
  <c r="O19" i="60"/>
  <c r="S19" i="60" s="1"/>
  <c r="O24" i="60"/>
  <c r="S24" i="60" s="1"/>
  <c r="P30" i="60"/>
  <c r="N25" i="60"/>
  <c r="R25" i="60" s="1"/>
  <c r="N26" i="60"/>
  <c r="R26" i="60" s="1"/>
  <c r="O8" i="60"/>
  <c r="S8" i="60" s="1"/>
  <c r="O16" i="60"/>
  <c r="S16" i="60" s="1"/>
  <c r="N17" i="60"/>
  <c r="R17" i="60" s="1"/>
  <c r="N18" i="60"/>
  <c r="R18" i="60" s="1"/>
  <c r="N19" i="60"/>
  <c r="R19" i="60" s="1"/>
  <c r="N20" i="60"/>
  <c r="R20" i="60" s="1"/>
  <c r="O26" i="60"/>
  <c r="S26" i="60" s="1"/>
  <c r="O20" i="60"/>
  <c r="S20" i="60" s="1"/>
  <c r="O27" i="60"/>
  <c r="S27" i="60" s="1"/>
  <c r="P31" i="60"/>
  <c r="O6" i="60"/>
  <c r="S6" i="60" s="1"/>
  <c r="O9" i="60"/>
  <c r="S9" i="60" s="1"/>
  <c r="O10" i="60"/>
  <c r="S10" i="60" s="1"/>
  <c r="O11" i="60"/>
  <c r="S11" i="60" s="1"/>
  <c r="S30" i="60" s="1"/>
  <c r="N13" i="60"/>
  <c r="R13" i="60" s="1"/>
  <c r="O21" i="60"/>
  <c r="S21" i="60" s="1"/>
  <c r="O22" i="60"/>
  <c r="S22" i="60" s="1"/>
  <c r="O28" i="60"/>
  <c r="S28" i="60" s="1"/>
  <c r="P32" i="60"/>
  <c r="AA7" i="60"/>
  <c r="AC7" i="60" s="1"/>
  <c r="AA26" i="60"/>
  <c r="AC26" i="60" s="1"/>
  <c r="AB26" i="60"/>
  <c r="AD26" i="60" s="1"/>
  <c r="Q27" i="60"/>
  <c r="M27" i="60"/>
  <c r="Q23" i="60"/>
  <c r="M23" i="60"/>
  <c r="Q20" i="60"/>
  <c r="M20" i="60"/>
  <c r="Q18" i="60"/>
  <c r="M18" i="60"/>
  <c r="Q16" i="60"/>
  <c r="M16" i="60"/>
  <c r="Q14" i="60"/>
  <c r="M14" i="60"/>
  <c r="Q12" i="60"/>
  <c r="M12" i="60"/>
  <c r="Q10" i="60"/>
  <c r="M10" i="60"/>
  <c r="Q8" i="60"/>
  <c r="M8" i="60"/>
  <c r="Q6" i="60"/>
  <c r="M6" i="60"/>
  <c r="M29" i="60"/>
  <c r="Q25" i="60"/>
  <c r="M25" i="60"/>
  <c r="Q21" i="60"/>
  <c r="M21" i="60"/>
  <c r="Q19" i="60"/>
  <c r="M17" i="60"/>
  <c r="M15" i="60"/>
  <c r="Q13" i="60"/>
  <c r="M11" i="60"/>
  <c r="Q9" i="60"/>
  <c r="Q28" i="60"/>
  <c r="M28" i="60"/>
  <c r="Q24" i="60"/>
  <c r="M24" i="60"/>
  <c r="Q5" i="60"/>
  <c r="M5" i="60"/>
  <c r="Q29" i="60"/>
  <c r="M19" i="60"/>
  <c r="Q17" i="60"/>
  <c r="Q15" i="60"/>
  <c r="M13" i="60"/>
  <c r="Q11" i="60"/>
  <c r="M9" i="60"/>
  <c r="M22" i="60"/>
  <c r="R6" i="60"/>
  <c r="N12" i="59"/>
  <c r="R12" i="59" s="1"/>
  <c r="Y5" i="59"/>
  <c r="Y6" i="59" s="1"/>
  <c r="Y7" i="59" s="1"/>
  <c r="Y8" i="59" s="1"/>
  <c r="Y9" i="59" s="1"/>
  <c r="Y10" i="59" s="1"/>
  <c r="Y11" i="59" s="1"/>
  <c r="Y12" i="59" s="1"/>
  <c r="Y13" i="59" s="1"/>
  <c r="Y14" i="59" s="1"/>
  <c r="Y15" i="59" s="1"/>
  <c r="Y16" i="59" s="1"/>
  <c r="Y17" i="59" s="1"/>
  <c r="Y18" i="59" s="1"/>
  <c r="Y19" i="59" s="1"/>
  <c r="Y20" i="59" s="1"/>
  <c r="Y21" i="59" s="1"/>
  <c r="Y22" i="59" s="1"/>
  <c r="Y23" i="59" s="1"/>
  <c r="Y24" i="59" s="1"/>
  <c r="Y25" i="59" s="1"/>
  <c r="Y26" i="59" s="1"/>
  <c r="Y27" i="59" s="1"/>
  <c r="Y28" i="59" s="1"/>
  <c r="Y29" i="59" s="1"/>
  <c r="N14" i="59"/>
  <c r="R14" i="59" s="1"/>
  <c r="N24" i="59"/>
  <c r="R24" i="59" s="1"/>
  <c r="N22" i="59"/>
  <c r="R22" i="59" s="1"/>
  <c r="O7" i="59"/>
  <c r="N18" i="59"/>
  <c r="R18" i="59" s="1"/>
  <c r="S29" i="59"/>
  <c r="P30" i="59"/>
  <c r="O8" i="59"/>
  <c r="S8" i="59" s="1"/>
  <c r="O10" i="59"/>
  <c r="S10" i="59" s="1"/>
  <c r="O12" i="59"/>
  <c r="S12" i="59" s="1"/>
  <c r="O14" i="59"/>
  <c r="S14" i="59" s="1"/>
  <c r="O16" i="59"/>
  <c r="S16" i="59" s="1"/>
  <c r="O18" i="59"/>
  <c r="S18" i="59" s="1"/>
  <c r="O20" i="59"/>
  <c r="S20" i="59" s="1"/>
  <c r="O22" i="59"/>
  <c r="S22" i="59" s="1"/>
  <c r="O24" i="59"/>
  <c r="S24" i="59" s="1"/>
  <c r="N27" i="59"/>
  <c r="R27" i="59" s="1"/>
  <c r="N10" i="59"/>
  <c r="R10" i="59" s="1"/>
  <c r="N5" i="59"/>
  <c r="N7" i="59"/>
  <c r="R7" i="59" s="1"/>
  <c r="S7" i="59"/>
  <c r="O9" i="59"/>
  <c r="S9" i="59" s="1"/>
  <c r="O11" i="59"/>
  <c r="S11" i="59" s="1"/>
  <c r="O13" i="59"/>
  <c r="S13" i="59" s="1"/>
  <c r="O15" i="59"/>
  <c r="S15" i="59" s="1"/>
  <c r="O17" i="59"/>
  <c r="S17" i="59" s="1"/>
  <c r="O19" i="59"/>
  <c r="S19" i="59" s="1"/>
  <c r="O21" i="59"/>
  <c r="S21" i="59" s="1"/>
  <c r="O23" i="59"/>
  <c r="S23" i="59" s="1"/>
  <c r="O25" i="59"/>
  <c r="S25" i="59" s="1"/>
  <c r="AA5" i="59"/>
  <c r="AC5" i="59" s="1"/>
  <c r="AA7" i="59"/>
  <c r="AC7" i="59" s="1"/>
  <c r="AA8" i="59"/>
  <c r="AC8" i="59" s="1"/>
  <c r="AA9" i="59"/>
  <c r="AC9" i="59" s="1"/>
  <c r="AA10" i="59"/>
  <c r="AC10" i="59" s="1"/>
  <c r="AA11" i="59"/>
  <c r="AC11" i="59" s="1"/>
  <c r="AA12" i="59"/>
  <c r="AC12" i="59" s="1"/>
  <c r="AA13" i="59"/>
  <c r="AC13" i="59" s="1"/>
  <c r="AA14" i="59"/>
  <c r="AC14" i="59" s="1"/>
  <c r="AA15" i="59"/>
  <c r="AC15" i="59" s="1"/>
  <c r="AA16" i="59"/>
  <c r="AC16" i="59" s="1"/>
  <c r="AA17" i="59"/>
  <c r="AC17" i="59" s="1"/>
  <c r="AA18" i="59"/>
  <c r="AC18" i="59" s="1"/>
  <c r="AA19" i="59"/>
  <c r="AC19" i="59" s="1"/>
  <c r="AA20" i="59"/>
  <c r="AC20" i="59" s="1"/>
  <c r="AA21" i="59"/>
  <c r="AC21" i="59" s="1"/>
  <c r="AA22" i="59"/>
  <c r="AC22" i="59" s="1"/>
  <c r="AA23" i="59"/>
  <c r="AC23" i="59" s="1"/>
  <c r="AA24" i="59"/>
  <c r="AC24" i="59" s="1"/>
  <c r="AA25" i="59"/>
  <c r="AC25" i="59" s="1"/>
  <c r="AB26" i="59"/>
  <c r="AD26" i="59" s="1"/>
  <c r="AA26" i="59"/>
  <c r="AC26" i="59" s="1"/>
  <c r="M31" i="59"/>
  <c r="M30" i="59"/>
  <c r="M32" i="59"/>
  <c r="AB6" i="59"/>
  <c r="AD6" i="59" s="1"/>
  <c r="Q31" i="59"/>
  <c r="Q32" i="59"/>
  <c r="Q30" i="59"/>
  <c r="AA28" i="59"/>
  <c r="AC28" i="59" s="1"/>
  <c r="R6" i="59"/>
  <c r="AB27" i="59"/>
  <c r="AD27" i="59" s="1"/>
  <c r="AB29" i="59"/>
  <c r="AD29" i="59" s="1"/>
  <c r="P32" i="59"/>
  <c r="Q5" i="59"/>
  <c r="O26" i="59"/>
  <c r="O27" i="59"/>
  <c r="S27" i="59" s="1"/>
  <c r="O28" i="59"/>
  <c r="S28" i="59" s="1"/>
  <c r="P31" i="59"/>
  <c r="N9" i="58"/>
  <c r="R9" i="58" s="1"/>
  <c r="O15" i="58"/>
  <c r="N20" i="58"/>
  <c r="R20" i="58" s="1"/>
  <c r="N28" i="58"/>
  <c r="R28" i="58" s="1"/>
  <c r="O11" i="58"/>
  <c r="N5" i="58"/>
  <c r="O9" i="58"/>
  <c r="N12" i="58"/>
  <c r="R12" i="58" s="1"/>
  <c r="O7" i="58"/>
  <c r="O5" i="58"/>
  <c r="T5" i="58" s="1"/>
  <c r="N6" i="58"/>
  <c r="R6" i="58" s="1"/>
  <c r="O8" i="58"/>
  <c r="O19" i="58"/>
  <c r="O27" i="58"/>
  <c r="O10" i="58"/>
  <c r="O14" i="58"/>
  <c r="O17" i="58"/>
  <c r="O25" i="58"/>
  <c r="N11" i="58"/>
  <c r="R11" i="58" s="1"/>
  <c r="O13" i="58"/>
  <c r="N15" i="58"/>
  <c r="R15" i="58" s="1"/>
  <c r="N19" i="58"/>
  <c r="R19" i="58" s="1"/>
  <c r="O23" i="58"/>
  <c r="N27" i="58"/>
  <c r="R27" i="58" s="1"/>
  <c r="N7" i="58"/>
  <c r="R7" i="58" s="1"/>
  <c r="O12" i="58"/>
  <c r="N14" i="58"/>
  <c r="R14" i="58" s="1"/>
  <c r="O21" i="58"/>
  <c r="N24" i="58"/>
  <c r="R24" i="58" s="1"/>
  <c r="O29" i="58"/>
  <c r="Q29" i="58"/>
  <c r="M29" i="58"/>
  <c r="Q28" i="58"/>
  <c r="M28" i="58"/>
  <c r="Q27" i="58"/>
  <c r="M27" i="58"/>
  <c r="Q26" i="58"/>
  <c r="M26" i="58"/>
  <c r="Q25" i="58"/>
  <c r="M25" i="58"/>
  <c r="Q24" i="58"/>
  <c r="M24" i="58"/>
  <c r="Q23" i="58"/>
  <c r="M23" i="58"/>
  <c r="Q22" i="58"/>
  <c r="M22" i="58"/>
  <c r="Q21" i="58"/>
  <c r="M21" i="58"/>
  <c r="Q20" i="58"/>
  <c r="M20" i="58"/>
  <c r="Q19" i="58"/>
  <c r="M19" i="58"/>
  <c r="Q18" i="58"/>
  <c r="M18" i="58"/>
  <c r="Q17" i="58"/>
  <c r="M17" i="58"/>
  <c r="Q16" i="58"/>
  <c r="M16" i="58"/>
  <c r="Q15" i="58"/>
  <c r="M15" i="58"/>
  <c r="Q14" i="58"/>
  <c r="M14" i="58"/>
  <c r="Q13" i="58"/>
  <c r="M13" i="58"/>
  <c r="Q12" i="58"/>
  <c r="M12" i="58"/>
  <c r="Q11" i="58"/>
  <c r="M11" i="58"/>
  <c r="Q10" i="58"/>
  <c r="Q5" i="58"/>
  <c r="P30" i="58"/>
  <c r="P31" i="58"/>
  <c r="M5" i="58"/>
  <c r="S6" i="58"/>
  <c r="M6" i="58"/>
  <c r="Q6" i="58"/>
  <c r="M7" i="58"/>
  <c r="Q7" i="58"/>
  <c r="M8" i="58"/>
  <c r="Q8" i="58"/>
  <c r="M9" i="58"/>
  <c r="Q9" i="58"/>
  <c r="M10" i="58"/>
  <c r="N16" i="58"/>
  <c r="R16" i="58" s="1"/>
  <c r="O16" i="58"/>
  <c r="O18" i="58"/>
  <c r="O20" i="58"/>
  <c r="O22" i="58"/>
  <c r="O24" i="58"/>
  <c r="O26" i="58"/>
  <c r="O28" i="58"/>
  <c r="P32" i="58"/>
  <c r="N5" i="57"/>
  <c r="O9" i="57"/>
  <c r="S9" i="57" s="1"/>
  <c r="N12" i="57"/>
  <c r="R12" i="57" s="1"/>
  <c r="N21" i="57"/>
  <c r="R21" i="57" s="1"/>
  <c r="N28" i="57"/>
  <c r="R28" i="57" s="1"/>
  <c r="O5" i="57"/>
  <c r="N6" i="57"/>
  <c r="R6" i="57" s="1"/>
  <c r="O8" i="57"/>
  <c r="S8" i="57" s="1"/>
  <c r="Y8" i="57"/>
  <c r="Y9" i="57" s="1"/>
  <c r="Y10" i="57" s="1"/>
  <c r="Y11" i="57" s="1"/>
  <c r="Y12" i="57" s="1"/>
  <c r="Y13" i="57" s="1"/>
  <c r="Y14" i="57" s="1"/>
  <c r="Y15" i="57" s="1"/>
  <c r="Y16" i="57" s="1"/>
  <c r="Y17" i="57" s="1"/>
  <c r="Y18" i="57" s="1"/>
  <c r="Y19" i="57" s="1"/>
  <c r="Y20" i="57" s="1"/>
  <c r="Y21" i="57" s="1"/>
  <c r="Y22" i="57" s="1"/>
  <c r="Y23" i="57" s="1"/>
  <c r="Y24" i="57" s="1"/>
  <c r="Y25" i="57" s="1"/>
  <c r="Y26" i="57" s="1"/>
  <c r="Y27" i="57" s="1"/>
  <c r="Y28" i="57" s="1"/>
  <c r="Y29" i="57" s="1"/>
  <c r="O7" i="57"/>
  <c r="S7" i="57" s="1"/>
  <c r="N20" i="57"/>
  <c r="R20" i="57" s="1"/>
  <c r="N9" i="57"/>
  <c r="R9" i="57" s="1"/>
  <c r="R30" i="57" s="1"/>
  <c r="N16" i="57"/>
  <c r="R16" i="57" s="1"/>
  <c r="N24" i="57"/>
  <c r="R24" i="57" s="1"/>
  <c r="M5" i="57"/>
  <c r="S6" i="57"/>
  <c r="O10" i="57"/>
  <c r="S10" i="57" s="1"/>
  <c r="O11" i="57"/>
  <c r="S11" i="57" s="1"/>
  <c r="O13" i="57"/>
  <c r="S13" i="57" s="1"/>
  <c r="O15" i="57"/>
  <c r="S15" i="57" s="1"/>
  <c r="O17" i="57"/>
  <c r="S17" i="57" s="1"/>
  <c r="O19" i="57"/>
  <c r="S19" i="57" s="1"/>
  <c r="O21" i="57"/>
  <c r="S21" i="57" s="1"/>
  <c r="O23" i="57"/>
  <c r="S23" i="57" s="1"/>
  <c r="O25" i="57"/>
  <c r="S25" i="57" s="1"/>
  <c r="O27" i="57"/>
  <c r="S27" i="57" s="1"/>
  <c r="O29" i="57"/>
  <c r="S29" i="57" s="1"/>
  <c r="Q29" i="57"/>
  <c r="M29" i="57"/>
  <c r="Q28" i="57"/>
  <c r="M28" i="57"/>
  <c r="Q27" i="57"/>
  <c r="M27" i="57"/>
  <c r="Q26" i="57"/>
  <c r="M26" i="57"/>
  <c r="Q25" i="57"/>
  <c r="M25" i="57"/>
  <c r="Q24" i="57"/>
  <c r="M24" i="57"/>
  <c r="Q23" i="57"/>
  <c r="M23" i="57"/>
  <c r="Q22" i="57"/>
  <c r="M22" i="57"/>
  <c r="Q21" i="57"/>
  <c r="M21" i="57"/>
  <c r="Q20" i="57"/>
  <c r="M20" i="57"/>
  <c r="Q19" i="57"/>
  <c r="M19" i="57"/>
  <c r="Q18" i="57"/>
  <c r="M18" i="57"/>
  <c r="Q17" i="57"/>
  <c r="M17" i="57"/>
  <c r="Q16" i="57"/>
  <c r="M16" i="57"/>
  <c r="Q15" i="57"/>
  <c r="M15" i="57"/>
  <c r="Q14" i="57"/>
  <c r="M14" i="57"/>
  <c r="Q13" i="57"/>
  <c r="M13" i="57"/>
  <c r="Q12" i="57"/>
  <c r="M12" i="57"/>
  <c r="Q11" i="57"/>
  <c r="M11" i="57"/>
  <c r="Q10" i="57"/>
  <c r="P30" i="57"/>
  <c r="P31" i="57"/>
  <c r="M6" i="57"/>
  <c r="Q6" i="57"/>
  <c r="M7" i="57"/>
  <c r="Q7" i="57"/>
  <c r="M8" i="57"/>
  <c r="Q8" i="57"/>
  <c r="M9" i="57"/>
  <c r="Q9" i="57"/>
  <c r="M10" i="57"/>
  <c r="O12" i="57"/>
  <c r="S12" i="57" s="1"/>
  <c r="O14" i="57"/>
  <c r="S14" i="57" s="1"/>
  <c r="O16" i="57"/>
  <c r="S16" i="57" s="1"/>
  <c r="O18" i="57"/>
  <c r="S18" i="57" s="1"/>
  <c r="O20" i="57"/>
  <c r="S20" i="57" s="1"/>
  <c r="O22" i="57"/>
  <c r="S22" i="57" s="1"/>
  <c r="O24" i="57"/>
  <c r="S24" i="57" s="1"/>
  <c r="O26" i="57"/>
  <c r="S26" i="57" s="1"/>
  <c r="O28" i="57"/>
  <c r="S28" i="57" s="1"/>
  <c r="P32" i="57"/>
  <c r="O6" i="56"/>
  <c r="O8" i="56"/>
  <c r="S8" i="56" s="1"/>
  <c r="N12" i="56"/>
  <c r="R12" i="56" s="1"/>
  <c r="N16" i="56"/>
  <c r="R16" i="56" s="1"/>
  <c r="N18" i="56"/>
  <c r="R18" i="56" s="1"/>
  <c r="N20" i="56"/>
  <c r="R20" i="56" s="1"/>
  <c r="N24" i="56"/>
  <c r="R24" i="56" s="1"/>
  <c r="N27" i="56"/>
  <c r="R27" i="56" s="1"/>
  <c r="N29" i="56"/>
  <c r="R29" i="56" s="1"/>
  <c r="O10" i="56"/>
  <c r="S10" i="56" s="1"/>
  <c r="O7" i="56"/>
  <c r="S7" i="56" s="1"/>
  <c r="O9" i="56"/>
  <c r="S9" i="56" s="1"/>
  <c r="N15" i="56"/>
  <c r="R15" i="56" s="1"/>
  <c r="N23" i="56"/>
  <c r="R23" i="56" s="1"/>
  <c r="AA10" i="56"/>
  <c r="AC10" i="56" s="1"/>
  <c r="AB10" i="56"/>
  <c r="AD10" i="56" s="1"/>
  <c r="S6" i="56"/>
  <c r="O22" i="56"/>
  <c r="S22" i="56" s="1"/>
  <c r="O5" i="56"/>
  <c r="M6" i="56"/>
  <c r="Q6" i="56"/>
  <c r="M7" i="56"/>
  <c r="Q7" i="56"/>
  <c r="M8" i="56"/>
  <c r="Q8" i="56"/>
  <c r="M9" i="56"/>
  <c r="Q9" i="56"/>
  <c r="O27" i="56"/>
  <c r="S27" i="56" s="1"/>
  <c r="O29" i="56"/>
  <c r="S29" i="56" s="1"/>
  <c r="O18" i="56"/>
  <c r="S18" i="56" s="1"/>
  <c r="O20" i="56"/>
  <c r="S20" i="56" s="1"/>
  <c r="Q29" i="56"/>
  <c r="M29" i="56"/>
  <c r="Q28" i="56"/>
  <c r="M28" i="56"/>
  <c r="Q27" i="56"/>
  <c r="M27" i="56"/>
  <c r="Q26" i="56"/>
  <c r="M26" i="56"/>
  <c r="Q25" i="56"/>
  <c r="M25" i="56"/>
  <c r="Q24" i="56"/>
  <c r="M24" i="56"/>
  <c r="Q23" i="56"/>
  <c r="M23" i="56"/>
  <c r="Q22" i="56"/>
  <c r="M22" i="56"/>
  <c r="Q21" i="56"/>
  <c r="M21" i="56"/>
  <c r="Q20" i="56"/>
  <c r="M20" i="56"/>
  <c r="Q19" i="56"/>
  <c r="M19" i="56"/>
  <c r="Q18" i="56"/>
  <c r="M18" i="56"/>
  <c r="Q17" i="56"/>
  <c r="M17" i="56"/>
  <c r="Q16" i="56"/>
  <c r="M16" i="56"/>
  <c r="Q15" i="56"/>
  <c r="M15" i="56"/>
  <c r="Q14" i="56"/>
  <c r="M14" i="56"/>
  <c r="Q13" i="56"/>
  <c r="M13" i="56"/>
  <c r="Q12" i="56"/>
  <c r="M12" i="56"/>
  <c r="Q11" i="56"/>
  <c r="M11" i="56"/>
  <c r="Q10" i="56"/>
  <c r="N6" i="56"/>
  <c r="N7" i="56"/>
  <c r="R7" i="56" s="1"/>
  <c r="N8" i="56"/>
  <c r="R8" i="56" s="1"/>
  <c r="N9" i="56"/>
  <c r="R9" i="56" s="1"/>
  <c r="N10" i="56"/>
  <c r="R10" i="56" s="1"/>
  <c r="O11" i="56"/>
  <c r="S11" i="56" s="1"/>
  <c r="O13" i="56"/>
  <c r="S13" i="56" s="1"/>
  <c r="O15" i="56"/>
  <c r="S15" i="56" s="1"/>
  <c r="O17" i="56"/>
  <c r="S17" i="56" s="1"/>
  <c r="O19" i="56"/>
  <c r="S19" i="56" s="1"/>
  <c r="O21" i="56"/>
  <c r="S21" i="56" s="1"/>
  <c r="O23" i="56"/>
  <c r="S23" i="56" s="1"/>
  <c r="O25" i="56"/>
  <c r="S25" i="56" s="1"/>
  <c r="P30" i="56"/>
  <c r="P31" i="56"/>
  <c r="O12" i="56"/>
  <c r="S12" i="56" s="1"/>
  <c r="O14" i="56"/>
  <c r="S14" i="56" s="1"/>
  <c r="O16" i="56"/>
  <c r="S16" i="56" s="1"/>
  <c r="O24" i="56"/>
  <c r="S24" i="56" s="1"/>
  <c r="M5" i="56"/>
  <c r="Q5" i="56"/>
  <c r="Y5" i="56"/>
  <c r="Y6" i="56" s="1"/>
  <c r="Y7" i="56" s="1"/>
  <c r="Y8" i="56" s="1"/>
  <c r="Y9" i="56" s="1"/>
  <c r="Y10" i="56" s="1"/>
  <c r="Y11" i="56" s="1"/>
  <c r="Y12" i="56" s="1"/>
  <c r="Y13" i="56" s="1"/>
  <c r="Y14" i="56" s="1"/>
  <c r="Y15" i="56" s="1"/>
  <c r="Y16" i="56" s="1"/>
  <c r="Y17" i="56" s="1"/>
  <c r="Y18" i="56" s="1"/>
  <c r="Y19" i="56" s="1"/>
  <c r="Y20" i="56" s="1"/>
  <c r="Y21" i="56" s="1"/>
  <c r="Y22" i="56" s="1"/>
  <c r="Y23" i="56" s="1"/>
  <c r="Y24" i="56" s="1"/>
  <c r="Y25" i="56" s="1"/>
  <c r="Y26" i="56" s="1"/>
  <c r="Y27" i="56" s="1"/>
  <c r="Y28" i="56" s="1"/>
  <c r="Y29" i="56" s="1"/>
  <c r="O26" i="56"/>
  <c r="S26" i="56" s="1"/>
  <c r="O28" i="56"/>
  <c r="S28" i="56" s="1"/>
  <c r="P32" i="56"/>
  <c r="P31" i="55"/>
  <c r="N8" i="55"/>
  <c r="R8" i="55" s="1"/>
  <c r="O9" i="55"/>
  <c r="S9" i="55" s="1"/>
  <c r="N6" i="55"/>
  <c r="R6" i="55" s="1"/>
  <c r="O8" i="55"/>
  <c r="S8" i="55" s="1"/>
  <c r="AA8" i="55"/>
  <c r="AC8" i="55" s="1"/>
  <c r="O10" i="55"/>
  <c r="S10" i="55" s="1"/>
  <c r="O12" i="55"/>
  <c r="S12" i="55" s="1"/>
  <c r="O14" i="55"/>
  <c r="S14" i="55" s="1"/>
  <c r="O16" i="55"/>
  <c r="S16" i="55" s="1"/>
  <c r="O18" i="55"/>
  <c r="S18" i="55" s="1"/>
  <c r="O20" i="55"/>
  <c r="S20" i="55" s="1"/>
  <c r="O22" i="55"/>
  <c r="S22" i="55" s="1"/>
  <c r="O24" i="55"/>
  <c r="S24" i="55" s="1"/>
  <c r="O25" i="55"/>
  <c r="S25" i="55" s="1"/>
  <c r="O27" i="55"/>
  <c r="S27" i="55" s="1"/>
  <c r="O29" i="55"/>
  <c r="S29" i="55" s="1"/>
  <c r="O5" i="55"/>
  <c r="Y5" i="55"/>
  <c r="Y6" i="55" s="1"/>
  <c r="Y7" i="55" s="1"/>
  <c r="Y8" i="55" s="1"/>
  <c r="Y9" i="55" s="1"/>
  <c r="Y10" i="55" s="1"/>
  <c r="Y11" i="55" s="1"/>
  <c r="Y12" i="55" s="1"/>
  <c r="Y13" i="55" s="1"/>
  <c r="Y14" i="55" s="1"/>
  <c r="Y15" i="55" s="1"/>
  <c r="Y16" i="55" s="1"/>
  <c r="Y17" i="55" s="1"/>
  <c r="Y18" i="55" s="1"/>
  <c r="Y19" i="55" s="1"/>
  <c r="Y20" i="55" s="1"/>
  <c r="Y21" i="55" s="1"/>
  <c r="Y22" i="55" s="1"/>
  <c r="Y23" i="55" s="1"/>
  <c r="Y24" i="55" s="1"/>
  <c r="Y25" i="55" s="1"/>
  <c r="Y26" i="55" s="1"/>
  <c r="Y27" i="55" s="1"/>
  <c r="Y28" i="55" s="1"/>
  <c r="Y29" i="55" s="1"/>
  <c r="O6" i="55"/>
  <c r="AA7" i="55"/>
  <c r="AC7" i="55" s="1"/>
  <c r="N10" i="55"/>
  <c r="R10" i="55" s="1"/>
  <c r="N25" i="55"/>
  <c r="R25" i="55" s="1"/>
  <c r="P30" i="55"/>
  <c r="O11" i="55"/>
  <c r="S11" i="55" s="1"/>
  <c r="O13" i="55"/>
  <c r="S13" i="55" s="1"/>
  <c r="O15" i="55"/>
  <c r="S15" i="55" s="1"/>
  <c r="O17" i="55"/>
  <c r="S17" i="55" s="1"/>
  <c r="O19" i="55"/>
  <c r="S19" i="55" s="1"/>
  <c r="O21" i="55"/>
  <c r="S21" i="55" s="1"/>
  <c r="O23" i="55"/>
  <c r="S23" i="55" s="1"/>
  <c r="O26" i="55"/>
  <c r="S26" i="55" s="1"/>
  <c r="O28" i="55"/>
  <c r="S28" i="55" s="1"/>
  <c r="P32" i="55"/>
  <c r="AB6" i="55"/>
  <c r="AD6" i="55" s="1"/>
  <c r="AA10" i="55"/>
  <c r="AC10" i="55" s="1"/>
  <c r="AB10" i="55"/>
  <c r="AD10" i="55" s="1"/>
  <c r="Q29" i="55"/>
  <c r="M29" i="55"/>
  <c r="Q28" i="55"/>
  <c r="M28" i="55"/>
  <c r="Q27" i="55"/>
  <c r="M27" i="55"/>
  <c r="Q26" i="55"/>
  <c r="M26" i="55"/>
  <c r="Q25" i="55"/>
  <c r="M25" i="55"/>
  <c r="Q24" i="55"/>
  <c r="M24" i="55"/>
  <c r="Q23" i="55"/>
  <c r="M23" i="55"/>
  <c r="Q22" i="55"/>
  <c r="M22" i="55"/>
  <c r="Q21" i="55"/>
  <c r="M21" i="55"/>
  <c r="Q20" i="55"/>
  <c r="M20" i="55"/>
  <c r="Q19" i="55"/>
  <c r="M19" i="55"/>
  <c r="Q18" i="55"/>
  <c r="M18" i="55"/>
  <c r="Q17" i="55"/>
  <c r="M17" i="55"/>
  <c r="Q16" i="55"/>
  <c r="M16" i="55"/>
  <c r="Q15" i="55"/>
  <c r="M15" i="55"/>
  <c r="Q14" i="55"/>
  <c r="M14" i="55"/>
  <c r="Q13" i="55"/>
  <c r="M13" i="55"/>
  <c r="Q12" i="55"/>
  <c r="M12" i="55"/>
  <c r="Q11" i="55"/>
  <c r="M11" i="55"/>
  <c r="Q10" i="55"/>
  <c r="Q5" i="55"/>
  <c r="M5" i="55"/>
  <c r="N11" i="55"/>
  <c r="R11" i="55" s="1"/>
  <c r="N12" i="55"/>
  <c r="R12" i="55" s="1"/>
  <c r="N13" i="55"/>
  <c r="R13" i="55" s="1"/>
  <c r="N15" i="55"/>
  <c r="R15" i="55" s="1"/>
  <c r="N20" i="55"/>
  <c r="R20" i="55" s="1"/>
  <c r="N14" i="55"/>
  <c r="R14" i="55" s="1"/>
  <c r="N16" i="55"/>
  <c r="R16" i="55" s="1"/>
  <c r="N17" i="55"/>
  <c r="R17" i="55" s="1"/>
  <c r="N18" i="55"/>
  <c r="R18" i="55" s="1"/>
  <c r="N19" i="55"/>
  <c r="R19" i="55" s="1"/>
  <c r="N21" i="55"/>
  <c r="R21" i="55" s="1"/>
  <c r="N22" i="55"/>
  <c r="R22" i="55" s="1"/>
  <c r="N23" i="55"/>
  <c r="R23" i="55" s="1"/>
  <c r="N24" i="55"/>
  <c r="R24" i="55" s="1"/>
  <c r="N26" i="55"/>
  <c r="R26" i="55" s="1"/>
  <c r="N27" i="55"/>
  <c r="R27" i="55" s="1"/>
  <c r="N28" i="55"/>
  <c r="R28" i="55" s="1"/>
  <c r="N29" i="55"/>
  <c r="R29" i="55" s="1"/>
  <c r="P18" i="54"/>
  <c r="Z18" i="54"/>
  <c r="P19" i="54"/>
  <c r="Z19" i="54"/>
  <c r="P20" i="54"/>
  <c r="Z20" i="54"/>
  <c r="N20" i="54" s="1"/>
  <c r="R20" i="54" s="1"/>
  <c r="P21" i="54"/>
  <c r="Z21" i="54"/>
  <c r="P22" i="54"/>
  <c r="Z22" i="54"/>
  <c r="P23" i="54"/>
  <c r="Z23" i="54"/>
  <c r="N23" i="54" s="1"/>
  <c r="R23" i="54" s="1"/>
  <c r="P24" i="54"/>
  <c r="Z24" i="54"/>
  <c r="P25" i="54"/>
  <c r="Z25" i="54"/>
  <c r="P26" i="54"/>
  <c r="Z26" i="54"/>
  <c r="P27" i="54"/>
  <c r="Z27" i="54"/>
  <c r="P28" i="54"/>
  <c r="Z28" i="54"/>
  <c r="P29" i="54"/>
  <c r="Z29" i="54"/>
  <c r="N29" i="54" s="1"/>
  <c r="R29" i="54" s="1"/>
  <c r="M30" i="66" l="1"/>
  <c r="M32" i="65"/>
  <c r="S7" i="62"/>
  <c r="T7" i="62"/>
  <c r="S24" i="58"/>
  <c r="T24" i="58"/>
  <c r="S18" i="58"/>
  <c r="T18" i="58"/>
  <c r="S12" i="58"/>
  <c r="T12" i="58"/>
  <c r="S23" i="58"/>
  <c r="T23" i="58"/>
  <c r="S13" i="58"/>
  <c r="T13" i="58"/>
  <c r="S17" i="58"/>
  <c r="T17" i="58"/>
  <c r="S27" i="58"/>
  <c r="T27" i="58"/>
  <c r="S11" i="58"/>
  <c r="T11" i="58"/>
  <c r="S15" i="58"/>
  <c r="T15" i="58"/>
  <c r="S28" i="58"/>
  <c r="T28" i="58"/>
  <c r="S22" i="58"/>
  <c r="T22" i="58"/>
  <c r="S16" i="58"/>
  <c r="T16" i="58"/>
  <c r="S21" i="58"/>
  <c r="T21" i="58"/>
  <c r="S14" i="58"/>
  <c r="T14" i="58"/>
  <c r="S19" i="58"/>
  <c r="T19" i="58"/>
  <c r="S9" i="58"/>
  <c r="T9" i="58"/>
  <c r="S26" i="58"/>
  <c r="T26" i="58"/>
  <c r="S20" i="58"/>
  <c r="T20" i="58"/>
  <c r="S29" i="58"/>
  <c r="T29" i="58"/>
  <c r="S25" i="58"/>
  <c r="T25" i="58"/>
  <c r="S10" i="58"/>
  <c r="T10" i="58"/>
  <c r="S8" i="58"/>
  <c r="T8" i="58"/>
  <c r="S7" i="58"/>
  <c r="T7" i="58"/>
  <c r="T30" i="58" s="1"/>
  <c r="T31" i="58"/>
  <c r="O32" i="55"/>
  <c r="N27" i="54"/>
  <c r="R27" i="54" s="1"/>
  <c r="N28" i="54"/>
  <c r="R28" i="54" s="1"/>
  <c r="N25" i="54"/>
  <c r="R25" i="54" s="1"/>
  <c r="N19" i="54"/>
  <c r="R19" i="54" s="1"/>
  <c r="N24" i="54"/>
  <c r="R24" i="54" s="1"/>
  <c r="N21" i="54"/>
  <c r="R21" i="54" s="1"/>
  <c r="Q32" i="69"/>
  <c r="Q31" i="69"/>
  <c r="Q30" i="69"/>
  <c r="AA18" i="69"/>
  <c r="AC18" i="69" s="1"/>
  <c r="AB18" i="69"/>
  <c r="AD18" i="69" s="1"/>
  <c r="AA22" i="69"/>
  <c r="AC22" i="69" s="1"/>
  <c r="AB22" i="69"/>
  <c r="AD22" i="69" s="1"/>
  <c r="AA26" i="69"/>
  <c r="AC26" i="69" s="1"/>
  <c r="AB26" i="69"/>
  <c r="AD26" i="69" s="1"/>
  <c r="AA28" i="69"/>
  <c r="AC28" i="69" s="1"/>
  <c r="AB28" i="69"/>
  <c r="AD28" i="69" s="1"/>
  <c r="M30" i="69"/>
  <c r="R31" i="69"/>
  <c r="R32" i="69"/>
  <c r="R30" i="69"/>
  <c r="O32" i="69"/>
  <c r="AA15" i="69"/>
  <c r="AC15" i="69" s="1"/>
  <c r="AB15" i="69"/>
  <c r="AD15" i="69" s="1"/>
  <c r="AA13" i="69"/>
  <c r="AC13" i="69" s="1"/>
  <c r="AB13" i="69"/>
  <c r="AD13" i="69" s="1"/>
  <c r="AA11" i="69"/>
  <c r="AC11" i="69" s="1"/>
  <c r="AB11" i="69"/>
  <c r="AD11" i="69" s="1"/>
  <c r="AB9" i="69"/>
  <c r="AD9" i="69" s="1"/>
  <c r="AA9" i="69"/>
  <c r="AC9" i="69" s="1"/>
  <c r="O31" i="69"/>
  <c r="N30" i="69"/>
  <c r="AA19" i="69"/>
  <c r="AC19" i="69" s="1"/>
  <c r="AB19" i="69"/>
  <c r="AD19" i="69" s="1"/>
  <c r="AA21" i="69"/>
  <c r="AC21" i="69" s="1"/>
  <c r="AB21" i="69"/>
  <c r="AD21" i="69" s="1"/>
  <c r="AA23" i="69"/>
  <c r="AC23" i="69" s="1"/>
  <c r="AB23" i="69"/>
  <c r="AD23" i="69" s="1"/>
  <c r="AA25" i="69"/>
  <c r="AC25" i="69" s="1"/>
  <c r="AB25" i="69"/>
  <c r="AD25" i="69" s="1"/>
  <c r="AA27" i="69"/>
  <c r="AC27" i="69" s="1"/>
  <c r="AB27" i="69"/>
  <c r="AD27" i="69" s="1"/>
  <c r="AA29" i="69"/>
  <c r="AC29" i="69" s="1"/>
  <c r="AB29" i="69"/>
  <c r="AD29" i="69" s="1"/>
  <c r="M32" i="69"/>
  <c r="N32" i="69"/>
  <c r="AA20" i="69"/>
  <c r="AC20" i="69" s="1"/>
  <c r="AB20" i="69"/>
  <c r="AD20" i="69" s="1"/>
  <c r="AA24" i="69"/>
  <c r="AC24" i="69" s="1"/>
  <c r="AB24" i="69"/>
  <c r="AD24" i="69" s="1"/>
  <c r="O30" i="69"/>
  <c r="S32" i="69"/>
  <c r="S30" i="69"/>
  <c r="S31" i="69"/>
  <c r="AA16" i="69"/>
  <c r="AC16" i="69" s="1"/>
  <c r="AB16" i="69"/>
  <c r="AD16" i="69" s="1"/>
  <c r="AA14" i="69"/>
  <c r="AC14" i="69" s="1"/>
  <c r="AB14" i="69"/>
  <c r="AD14" i="69" s="1"/>
  <c r="AA12" i="69"/>
  <c r="AC12" i="69" s="1"/>
  <c r="AB12" i="69"/>
  <c r="AD12" i="69" s="1"/>
  <c r="AA10" i="69"/>
  <c r="AC10" i="69" s="1"/>
  <c r="AB10" i="69"/>
  <c r="AD10" i="69" s="1"/>
  <c r="AB8" i="69"/>
  <c r="AD8" i="69" s="1"/>
  <c r="AA8" i="69"/>
  <c r="AC8" i="69" s="1"/>
  <c r="M31" i="69"/>
  <c r="N31" i="69"/>
  <c r="N30" i="67"/>
  <c r="Q30" i="67"/>
  <c r="Q31" i="67"/>
  <c r="Q32" i="67"/>
  <c r="AA11" i="67"/>
  <c r="AC11" i="67" s="1"/>
  <c r="AB11" i="67"/>
  <c r="AD11" i="67" s="1"/>
  <c r="AA13" i="67"/>
  <c r="AC13" i="67" s="1"/>
  <c r="AB13" i="67"/>
  <c r="AD13" i="67" s="1"/>
  <c r="AA15" i="67"/>
  <c r="AC15" i="67" s="1"/>
  <c r="AB15" i="67"/>
  <c r="AD15" i="67" s="1"/>
  <c r="AA17" i="67"/>
  <c r="AC17" i="67" s="1"/>
  <c r="AB17" i="67"/>
  <c r="AD17" i="67" s="1"/>
  <c r="AA19" i="67"/>
  <c r="AC19" i="67" s="1"/>
  <c r="AB19" i="67"/>
  <c r="AD19" i="67" s="1"/>
  <c r="AA21" i="67"/>
  <c r="AC21" i="67" s="1"/>
  <c r="AB21" i="67"/>
  <c r="AD21" i="67" s="1"/>
  <c r="AA23" i="67"/>
  <c r="AC23" i="67" s="1"/>
  <c r="AB23" i="67"/>
  <c r="AD23" i="67" s="1"/>
  <c r="AA25" i="67"/>
  <c r="AC25" i="67" s="1"/>
  <c r="AB25" i="67"/>
  <c r="AD25" i="67" s="1"/>
  <c r="AA27" i="67"/>
  <c r="AC27" i="67" s="1"/>
  <c r="AB27" i="67"/>
  <c r="AD27" i="67" s="1"/>
  <c r="AA29" i="67"/>
  <c r="AC29" i="67" s="1"/>
  <c r="AB29" i="67"/>
  <c r="AD29" i="67" s="1"/>
  <c r="O30" i="67"/>
  <c r="AA10" i="67"/>
  <c r="AC10" i="67" s="1"/>
  <c r="AB10" i="67"/>
  <c r="AD10" i="67" s="1"/>
  <c r="AA8" i="67"/>
  <c r="AC8" i="67" s="1"/>
  <c r="AB8" i="67"/>
  <c r="AD8" i="67" s="1"/>
  <c r="M30" i="67"/>
  <c r="M31" i="67"/>
  <c r="M32" i="67"/>
  <c r="AA6" i="67"/>
  <c r="AC6" i="67" s="1"/>
  <c r="AB6" i="67"/>
  <c r="AD6" i="67" s="1"/>
  <c r="N32" i="67"/>
  <c r="O32" i="67"/>
  <c r="AA9" i="67"/>
  <c r="AC9" i="67" s="1"/>
  <c r="AB9" i="67"/>
  <c r="AD9" i="67" s="1"/>
  <c r="AA7" i="67"/>
  <c r="AC7" i="67" s="1"/>
  <c r="AB7" i="67"/>
  <c r="AD7" i="67" s="1"/>
  <c r="S32" i="67"/>
  <c r="S30" i="67"/>
  <c r="S31" i="67"/>
  <c r="R31" i="67"/>
  <c r="R32" i="67"/>
  <c r="R30" i="67"/>
  <c r="N31" i="67"/>
  <c r="AA12" i="67"/>
  <c r="AC12" i="67" s="1"/>
  <c r="AB12" i="67"/>
  <c r="AD12" i="67" s="1"/>
  <c r="AA14" i="67"/>
  <c r="AC14" i="67" s="1"/>
  <c r="AB14" i="67"/>
  <c r="AD14" i="67" s="1"/>
  <c r="AA16" i="67"/>
  <c r="AC16" i="67" s="1"/>
  <c r="AB16" i="67"/>
  <c r="AD16" i="67" s="1"/>
  <c r="AA18" i="67"/>
  <c r="AC18" i="67" s="1"/>
  <c r="AB18" i="67"/>
  <c r="AD18" i="67" s="1"/>
  <c r="AA20" i="67"/>
  <c r="AC20" i="67" s="1"/>
  <c r="AB20" i="67"/>
  <c r="AD20" i="67" s="1"/>
  <c r="AA22" i="67"/>
  <c r="AC22" i="67" s="1"/>
  <c r="AB22" i="67"/>
  <c r="AD22" i="67" s="1"/>
  <c r="AA24" i="67"/>
  <c r="AC24" i="67" s="1"/>
  <c r="AB24" i="67"/>
  <c r="AD24" i="67" s="1"/>
  <c r="AA26" i="67"/>
  <c r="AC26" i="67" s="1"/>
  <c r="AB26" i="67"/>
  <c r="AD26" i="67" s="1"/>
  <c r="AA28" i="67"/>
  <c r="AC28" i="67" s="1"/>
  <c r="AB28" i="67"/>
  <c r="AD28" i="67" s="1"/>
  <c r="O31" i="67"/>
  <c r="AA5" i="67"/>
  <c r="AC5" i="67" s="1"/>
  <c r="AB5" i="67"/>
  <c r="AD5" i="67" s="1"/>
  <c r="M31" i="66"/>
  <c r="N31" i="66"/>
  <c r="N32" i="66"/>
  <c r="N30" i="66"/>
  <c r="R6" i="66"/>
  <c r="AA11" i="66"/>
  <c r="AC11" i="66" s="1"/>
  <c r="AB11" i="66"/>
  <c r="AD11" i="66" s="1"/>
  <c r="AA13" i="66"/>
  <c r="AC13" i="66" s="1"/>
  <c r="AB13" i="66"/>
  <c r="AD13" i="66" s="1"/>
  <c r="AA15" i="66"/>
  <c r="AC15" i="66" s="1"/>
  <c r="AB15" i="66"/>
  <c r="AD15" i="66" s="1"/>
  <c r="AA17" i="66"/>
  <c r="AC17" i="66" s="1"/>
  <c r="AB17" i="66"/>
  <c r="AD17" i="66" s="1"/>
  <c r="AA19" i="66"/>
  <c r="AC19" i="66" s="1"/>
  <c r="AB19" i="66"/>
  <c r="AD19" i="66" s="1"/>
  <c r="AA21" i="66"/>
  <c r="AC21" i="66" s="1"/>
  <c r="AB21" i="66"/>
  <c r="AD21" i="66" s="1"/>
  <c r="AA23" i="66"/>
  <c r="AC23" i="66" s="1"/>
  <c r="AB23" i="66"/>
  <c r="AD23" i="66" s="1"/>
  <c r="AA25" i="66"/>
  <c r="AC25" i="66" s="1"/>
  <c r="AB25" i="66"/>
  <c r="AD25" i="66" s="1"/>
  <c r="AA27" i="66"/>
  <c r="AC27" i="66" s="1"/>
  <c r="AB27" i="66"/>
  <c r="AD27" i="66" s="1"/>
  <c r="AA29" i="66"/>
  <c r="AC29" i="66" s="1"/>
  <c r="AB29" i="66"/>
  <c r="AD29" i="66" s="1"/>
  <c r="Q32" i="66"/>
  <c r="S32" i="66"/>
  <c r="S30" i="66"/>
  <c r="S31" i="66"/>
  <c r="O31" i="66"/>
  <c r="Q31" i="66"/>
  <c r="O30" i="66"/>
  <c r="AA5" i="66"/>
  <c r="AC5" i="66" s="1"/>
  <c r="AB5" i="66"/>
  <c r="AD5" i="66" s="1"/>
  <c r="AA12" i="66"/>
  <c r="AC12" i="66" s="1"/>
  <c r="AB12" i="66"/>
  <c r="AD12" i="66" s="1"/>
  <c r="AA14" i="66"/>
  <c r="AC14" i="66" s="1"/>
  <c r="AB14" i="66"/>
  <c r="AD14" i="66" s="1"/>
  <c r="AA16" i="66"/>
  <c r="AC16" i="66" s="1"/>
  <c r="AB16" i="66"/>
  <c r="AD16" i="66" s="1"/>
  <c r="AA18" i="66"/>
  <c r="AC18" i="66" s="1"/>
  <c r="AB18" i="66"/>
  <c r="AD18" i="66" s="1"/>
  <c r="AA20" i="66"/>
  <c r="AC20" i="66" s="1"/>
  <c r="AB20" i="66"/>
  <c r="AD20" i="66" s="1"/>
  <c r="AA22" i="66"/>
  <c r="AC22" i="66" s="1"/>
  <c r="AB22" i="66"/>
  <c r="AD22" i="66" s="1"/>
  <c r="AA24" i="66"/>
  <c r="AC24" i="66" s="1"/>
  <c r="AB24" i="66"/>
  <c r="AD24" i="66" s="1"/>
  <c r="AA26" i="66"/>
  <c r="AC26" i="66" s="1"/>
  <c r="AB26" i="66"/>
  <c r="AD26" i="66" s="1"/>
  <c r="AA28" i="66"/>
  <c r="AC28" i="66" s="1"/>
  <c r="AB28" i="66"/>
  <c r="AD28" i="66" s="1"/>
  <c r="O32" i="66"/>
  <c r="Q32" i="65"/>
  <c r="M30" i="65"/>
  <c r="O31" i="65"/>
  <c r="Q30" i="65"/>
  <c r="N31" i="65"/>
  <c r="Q31" i="65"/>
  <c r="AB26" i="65"/>
  <c r="AD26" i="65" s="1"/>
  <c r="AA26" i="65"/>
  <c r="AC26" i="65" s="1"/>
  <c r="N30" i="65"/>
  <c r="AB23" i="65"/>
  <c r="AD23" i="65" s="1"/>
  <c r="AA23" i="65"/>
  <c r="AC23" i="65" s="1"/>
  <c r="AB21" i="65"/>
  <c r="AD21" i="65" s="1"/>
  <c r="AA21" i="65"/>
  <c r="AC21" i="65" s="1"/>
  <c r="AB19" i="65"/>
  <c r="AD19" i="65" s="1"/>
  <c r="AA19" i="65"/>
  <c r="AC19" i="65" s="1"/>
  <c r="AB17" i="65"/>
  <c r="AD17" i="65" s="1"/>
  <c r="AA17" i="65"/>
  <c r="AC17" i="65" s="1"/>
  <c r="AB15" i="65"/>
  <c r="AD15" i="65" s="1"/>
  <c r="AA15" i="65"/>
  <c r="AC15" i="65" s="1"/>
  <c r="AB13" i="65"/>
  <c r="AD13" i="65" s="1"/>
  <c r="AA13" i="65"/>
  <c r="AC13" i="65" s="1"/>
  <c r="AB27" i="65"/>
  <c r="AD27" i="65" s="1"/>
  <c r="AA27" i="65"/>
  <c r="AC27" i="65" s="1"/>
  <c r="R30" i="65"/>
  <c r="R31" i="65"/>
  <c r="R32" i="65"/>
  <c r="S7" i="65"/>
  <c r="S30" i="65" s="1"/>
  <c r="O32" i="65"/>
  <c r="AB29" i="65"/>
  <c r="AD29" i="65" s="1"/>
  <c r="AA29" i="65"/>
  <c r="AC29" i="65" s="1"/>
  <c r="AB25" i="65"/>
  <c r="AD25" i="65" s="1"/>
  <c r="AA25" i="65"/>
  <c r="AC25" i="65" s="1"/>
  <c r="M31" i="65"/>
  <c r="S31" i="65"/>
  <c r="S32" i="65"/>
  <c r="AB5" i="65"/>
  <c r="AD5" i="65" s="1"/>
  <c r="AA5" i="65"/>
  <c r="AC5" i="65" s="1"/>
  <c r="AB28" i="65"/>
  <c r="AD28" i="65" s="1"/>
  <c r="AA28" i="65"/>
  <c r="AC28" i="65" s="1"/>
  <c r="AB24" i="65"/>
  <c r="AD24" i="65" s="1"/>
  <c r="AA24" i="65"/>
  <c r="AC24" i="65" s="1"/>
  <c r="AB22" i="65"/>
  <c r="AD22" i="65" s="1"/>
  <c r="AA22" i="65"/>
  <c r="AC22" i="65" s="1"/>
  <c r="AB20" i="65"/>
  <c r="AD20" i="65" s="1"/>
  <c r="AA20" i="65"/>
  <c r="AC20" i="65" s="1"/>
  <c r="AB18" i="65"/>
  <c r="AD18" i="65" s="1"/>
  <c r="AA18" i="65"/>
  <c r="AC18" i="65" s="1"/>
  <c r="AB16" i="65"/>
  <c r="AD16" i="65" s="1"/>
  <c r="AA16" i="65"/>
  <c r="AC16" i="65" s="1"/>
  <c r="AB14" i="65"/>
  <c r="AD14" i="65" s="1"/>
  <c r="AA14" i="65"/>
  <c r="AC14" i="65" s="1"/>
  <c r="AB12" i="65"/>
  <c r="AD12" i="65" s="1"/>
  <c r="AA12" i="65"/>
  <c r="AC12" i="65" s="1"/>
  <c r="N32" i="65"/>
  <c r="M32" i="64"/>
  <c r="M30" i="64"/>
  <c r="Q32" i="64"/>
  <c r="Q31" i="64"/>
  <c r="O31" i="64"/>
  <c r="AA11" i="64"/>
  <c r="AC11" i="64" s="1"/>
  <c r="AB11" i="64"/>
  <c r="AD11" i="64" s="1"/>
  <c r="AA13" i="64"/>
  <c r="AC13" i="64" s="1"/>
  <c r="AB13" i="64"/>
  <c r="AD13" i="64" s="1"/>
  <c r="AA15" i="64"/>
  <c r="AC15" i="64" s="1"/>
  <c r="AB15" i="64"/>
  <c r="AD15" i="64" s="1"/>
  <c r="AA17" i="64"/>
  <c r="AC17" i="64" s="1"/>
  <c r="AB17" i="64"/>
  <c r="AD17" i="64" s="1"/>
  <c r="AA19" i="64"/>
  <c r="AC19" i="64" s="1"/>
  <c r="AB19" i="64"/>
  <c r="AD19" i="64" s="1"/>
  <c r="AA21" i="64"/>
  <c r="AC21" i="64" s="1"/>
  <c r="AB21" i="64"/>
  <c r="AD21" i="64" s="1"/>
  <c r="AA23" i="64"/>
  <c r="AC23" i="64" s="1"/>
  <c r="AB23" i="64"/>
  <c r="AD23" i="64" s="1"/>
  <c r="AA25" i="64"/>
  <c r="AC25" i="64" s="1"/>
  <c r="AB25" i="64"/>
  <c r="AD25" i="64" s="1"/>
  <c r="AA27" i="64"/>
  <c r="AC27" i="64" s="1"/>
  <c r="AB27" i="64"/>
  <c r="AD27" i="64" s="1"/>
  <c r="AA29" i="64"/>
  <c r="AC29" i="64" s="1"/>
  <c r="AB29" i="64"/>
  <c r="AD29" i="64" s="1"/>
  <c r="Q30" i="64"/>
  <c r="S32" i="64"/>
  <c r="S30" i="64"/>
  <c r="S31" i="64"/>
  <c r="O30" i="64"/>
  <c r="N31" i="64"/>
  <c r="N32" i="64"/>
  <c r="N30" i="64"/>
  <c r="R6" i="64"/>
  <c r="AA12" i="64"/>
  <c r="AC12" i="64" s="1"/>
  <c r="AB12" i="64"/>
  <c r="AD12" i="64" s="1"/>
  <c r="AA14" i="64"/>
  <c r="AC14" i="64" s="1"/>
  <c r="AB14" i="64"/>
  <c r="AD14" i="64" s="1"/>
  <c r="AA16" i="64"/>
  <c r="AC16" i="64" s="1"/>
  <c r="AB16" i="64"/>
  <c r="AD16" i="64" s="1"/>
  <c r="AA18" i="64"/>
  <c r="AC18" i="64" s="1"/>
  <c r="AB18" i="64"/>
  <c r="AD18" i="64" s="1"/>
  <c r="AA20" i="64"/>
  <c r="AC20" i="64" s="1"/>
  <c r="AB20" i="64"/>
  <c r="AD20" i="64" s="1"/>
  <c r="AA22" i="64"/>
  <c r="AC22" i="64" s="1"/>
  <c r="AB22" i="64"/>
  <c r="AD22" i="64" s="1"/>
  <c r="AA24" i="64"/>
  <c r="AC24" i="64" s="1"/>
  <c r="AB24" i="64"/>
  <c r="AD24" i="64" s="1"/>
  <c r="AA26" i="64"/>
  <c r="AC26" i="64" s="1"/>
  <c r="AB26" i="64"/>
  <c r="AD26" i="64" s="1"/>
  <c r="AA28" i="64"/>
  <c r="AC28" i="64" s="1"/>
  <c r="AB28" i="64"/>
  <c r="AD28" i="64" s="1"/>
  <c r="AB9" i="64"/>
  <c r="AD9" i="64" s="1"/>
  <c r="AA9" i="64"/>
  <c r="AC9" i="64" s="1"/>
  <c r="M31" i="64"/>
  <c r="O32" i="64"/>
  <c r="N31" i="63"/>
  <c r="N30" i="63"/>
  <c r="N32" i="63"/>
  <c r="R6" i="63"/>
  <c r="AA18" i="63"/>
  <c r="AC18" i="63" s="1"/>
  <c r="AB18" i="63"/>
  <c r="AD18" i="63" s="1"/>
  <c r="AA26" i="63"/>
  <c r="AC26" i="63" s="1"/>
  <c r="AB26" i="63"/>
  <c r="AD26" i="63" s="1"/>
  <c r="S32" i="63"/>
  <c r="S30" i="63"/>
  <c r="S31" i="63"/>
  <c r="AB9" i="63"/>
  <c r="AD9" i="63" s="1"/>
  <c r="AA9" i="63"/>
  <c r="AC9" i="63" s="1"/>
  <c r="AB7" i="63"/>
  <c r="AD7" i="63" s="1"/>
  <c r="AA7" i="63"/>
  <c r="AC7" i="63" s="1"/>
  <c r="O31" i="63"/>
  <c r="AB5" i="63"/>
  <c r="AD5" i="63" s="1"/>
  <c r="AA5" i="63"/>
  <c r="AC5" i="63" s="1"/>
  <c r="AA12" i="63"/>
  <c r="AC12" i="63" s="1"/>
  <c r="AB12" i="63"/>
  <c r="AD12" i="63" s="1"/>
  <c r="AA16" i="63"/>
  <c r="AC16" i="63" s="1"/>
  <c r="AB16" i="63"/>
  <c r="AD16" i="63" s="1"/>
  <c r="AA22" i="63"/>
  <c r="AC22" i="63" s="1"/>
  <c r="AB22" i="63"/>
  <c r="AD22" i="63" s="1"/>
  <c r="AA28" i="63"/>
  <c r="AC28" i="63" s="1"/>
  <c r="AB28" i="63"/>
  <c r="AD28" i="63" s="1"/>
  <c r="AA11" i="63"/>
  <c r="AC11" i="63" s="1"/>
  <c r="AB11" i="63"/>
  <c r="AD11" i="63" s="1"/>
  <c r="AA13" i="63"/>
  <c r="AC13" i="63" s="1"/>
  <c r="AB13" i="63"/>
  <c r="AD13" i="63" s="1"/>
  <c r="AA15" i="63"/>
  <c r="AC15" i="63" s="1"/>
  <c r="AB15" i="63"/>
  <c r="AD15" i="63" s="1"/>
  <c r="AA17" i="63"/>
  <c r="AC17" i="63" s="1"/>
  <c r="AB17" i="63"/>
  <c r="AD17" i="63" s="1"/>
  <c r="AA19" i="63"/>
  <c r="AC19" i="63" s="1"/>
  <c r="AB19" i="63"/>
  <c r="AD19" i="63" s="1"/>
  <c r="AA21" i="63"/>
  <c r="AC21" i="63" s="1"/>
  <c r="AB21" i="63"/>
  <c r="AD21" i="63" s="1"/>
  <c r="AA23" i="63"/>
  <c r="AC23" i="63" s="1"/>
  <c r="AB23" i="63"/>
  <c r="AD23" i="63" s="1"/>
  <c r="AA25" i="63"/>
  <c r="AC25" i="63" s="1"/>
  <c r="AB25" i="63"/>
  <c r="AD25" i="63" s="1"/>
  <c r="AA27" i="63"/>
  <c r="AC27" i="63" s="1"/>
  <c r="AB27" i="63"/>
  <c r="AD27" i="63" s="1"/>
  <c r="AA29" i="63"/>
  <c r="AC29" i="63" s="1"/>
  <c r="AB29" i="63"/>
  <c r="AD29" i="63" s="1"/>
  <c r="Q30" i="63"/>
  <c r="Q32" i="63"/>
  <c r="Q31" i="63"/>
  <c r="O30" i="63"/>
  <c r="AA14" i="63"/>
  <c r="AC14" i="63" s="1"/>
  <c r="AB14" i="63"/>
  <c r="AD14" i="63" s="1"/>
  <c r="AA20" i="63"/>
  <c r="AC20" i="63" s="1"/>
  <c r="AB20" i="63"/>
  <c r="AD20" i="63" s="1"/>
  <c r="AA24" i="63"/>
  <c r="AC24" i="63" s="1"/>
  <c r="AB24" i="63"/>
  <c r="AD24" i="63" s="1"/>
  <c r="AB8" i="63"/>
  <c r="AD8" i="63" s="1"/>
  <c r="AA8" i="63"/>
  <c r="AC8" i="63" s="1"/>
  <c r="M30" i="63"/>
  <c r="M32" i="63"/>
  <c r="AB6" i="63"/>
  <c r="AD6" i="63" s="1"/>
  <c r="AA6" i="63"/>
  <c r="AC6" i="63" s="1"/>
  <c r="M31" i="63"/>
  <c r="O32" i="63"/>
  <c r="M30" i="62"/>
  <c r="O31" i="62"/>
  <c r="AA11" i="62"/>
  <c r="AC11" i="62" s="1"/>
  <c r="AB11" i="62"/>
  <c r="AD11" i="62" s="1"/>
  <c r="AA13" i="62"/>
  <c r="AC13" i="62" s="1"/>
  <c r="AB13" i="62"/>
  <c r="AD13" i="62" s="1"/>
  <c r="AA15" i="62"/>
  <c r="AC15" i="62" s="1"/>
  <c r="AB15" i="62"/>
  <c r="AD15" i="62" s="1"/>
  <c r="AA17" i="62"/>
  <c r="AC17" i="62" s="1"/>
  <c r="AB17" i="62"/>
  <c r="AD17" i="62" s="1"/>
  <c r="AA19" i="62"/>
  <c r="AC19" i="62" s="1"/>
  <c r="AB19" i="62"/>
  <c r="AD19" i="62" s="1"/>
  <c r="AA21" i="62"/>
  <c r="AC21" i="62" s="1"/>
  <c r="AB21" i="62"/>
  <c r="AD21" i="62" s="1"/>
  <c r="AA23" i="62"/>
  <c r="AC23" i="62" s="1"/>
  <c r="AB23" i="62"/>
  <c r="AD23" i="62" s="1"/>
  <c r="AA25" i="62"/>
  <c r="AC25" i="62" s="1"/>
  <c r="AB25" i="62"/>
  <c r="AD25" i="62" s="1"/>
  <c r="AA27" i="62"/>
  <c r="AC27" i="62" s="1"/>
  <c r="AB27" i="62"/>
  <c r="AD27" i="62" s="1"/>
  <c r="AA29" i="62"/>
  <c r="AC29" i="62" s="1"/>
  <c r="AB29" i="62"/>
  <c r="AD29" i="62" s="1"/>
  <c r="Q32" i="62"/>
  <c r="O30" i="62"/>
  <c r="N32" i="62"/>
  <c r="Q30" i="62"/>
  <c r="O32" i="62"/>
  <c r="N31" i="62"/>
  <c r="R31" i="62"/>
  <c r="R32" i="62"/>
  <c r="R30" i="62"/>
  <c r="M31" i="62"/>
  <c r="AA12" i="62"/>
  <c r="AC12" i="62" s="1"/>
  <c r="AB12" i="62"/>
  <c r="AD12" i="62" s="1"/>
  <c r="AA14" i="62"/>
  <c r="AC14" i="62" s="1"/>
  <c r="AB14" i="62"/>
  <c r="AD14" i="62" s="1"/>
  <c r="AA16" i="62"/>
  <c r="AC16" i="62" s="1"/>
  <c r="AB16" i="62"/>
  <c r="AD16" i="62" s="1"/>
  <c r="AA18" i="62"/>
  <c r="AC18" i="62" s="1"/>
  <c r="AB18" i="62"/>
  <c r="AD18" i="62" s="1"/>
  <c r="AA20" i="62"/>
  <c r="AC20" i="62" s="1"/>
  <c r="AB20" i="62"/>
  <c r="AD20" i="62" s="1"/>
  <c r="AA22" i="62"/>
  <c r="AC22" i="62" s="1"/>
  <c r="AB22" i="62"/>
  <c r="AD22" i="62" s="1"/>
  <c r="AA24" i="62"/>
  <c r="AC24" i="62" s="1"/>
  <c r="AB24" i="62"/>
  <c r="AD24" i="62" s="1"/>
  <c r="AA26" i="62"/>
  <c r="AC26" i="62" s="1"/>
  <c r="AB26" i="62"/>
  <c r="AD26" i="62" s="1"/>
  <c r="AA28" i="62"/>
  <c r="AC28" i="62" s="1"/>
  <c r="AB28" i="62"/>
  <c r="AD28" i="62" s="1"/>
  <c r="S32" i="62"/>
  <c r="S30" i="62"/>
  <c r="S31" i="62"/>
  <c r="M32" i="62"/>
  <c r="N30" i="62"/>
  <c r="Q31" i="61"/>
  <c r="M31" i="61"/>
  <c r="M32" i="61"/>
  <c r="Q32" i="61"/>
  <c r="Q30" i="61"/>
  <c r="O31" i="61"/>
  <c r="N30" i="61"/>
  <c r="N32" i="61"/>
  <c r="AA12" i="61"/>
  <c r="AC12" i="61" s="1"/>
  <c r="AB12" i="61"/>
  <c r="AD12" i="61" s="1"/>
  <c r="AA14" i="61"/>
  <c r="AC14" i="61" s="1"/>
  <c r="AB14" i="61"/>
  <c r="AD14" i="61" s="1"/>
  <c r="AA16" i="61"/>
  <c r="AC16" i="61" s="1"/>
  <c r="AB16" i="61"/>
  <c r="AD16" i="61" s="1"/>
  <c r="AA18" i="61"/>
  <c r="AC18" i="61" s="1"/>
  <c r="AB18" i="61"/>
  <c r="AD18" i="61" s="1"/>
  <c r="AA20" i="61"/>
  <c r="AC20" i="61" s="1"/>
  <c r="AB20" i="61"/>
  <c r="AD20" i="61" s="1"/>
  <c r="AA22" i="61"/>
  <c r="AC22" i="61" s="1"/>
  <c r="AB22" i="61"/>
  <c r="AD22" i="61" s="1"/>
  <c r="AA24" i="61"/>
  <c r="AC24" i="61" s="1"/>
  <c r="AB24" i="61"/>
  <c r="AD24" i="61" s="1"/>
  <c r="AA26" i="61"/>
  <c r="AC26" i="61" s="1"/>
  <c r="AB26" i="61"/>
  <c r="AD26" i="61" s="1"/>
  <c r="AA28" i="61"/>
  <c r="AC28" i="61" s="1"/>
  <c r="AB28" i="61"/>
  <c r="AD28" i="61" s="1"/>
  <c r="S32" i="61"/>
  <c r="S30" i="61"/>
  <c r="S31" i="61"/>
  <c r="AB5" i="61"/>
  <c r="AD5" i="61" s="1"/>
  <c r="AA5" i="61"/>
  <c r="AC5" i="61" s="1"/>
  <c r="R31" i="61"/>
  <c r="R32" i="61"/>
  <c r="R30" i="61"/>
  <c r="N31" i="61"/>
  <c r="O30" i="61"/>
  <c r="AA11" i="61"/>
  <c r="AC11" i="61" s="1"/>
  <c r="AB11" i="61"/>
  <c r="AD11" i="61" s="1"/>
  <c r="AA13" i="61"/>
  <c r="AC13" i="61" s="1"/>
  <c r="AB13" i="61"/>
  <c r="AD13" i="61" s="1"/>
  <c r="AA15" i="61"/>
  <c r="AC15" i="61" s="1"/>
  <c r="AB15" i="61"/>
  <c r="AD15" i="61" s="1"/>
  <c r="AA17" i="61"/>
  <c r="AC17" i="61" s="1"/>
  <c r="AB17" i="61"/>
  <c r="AD17" i="61" s="1"/>
  <c r="AA19" i="61"/>
  <c r="AC19" i="61" s="1"/>
  <c r="AB19" i="61"/>
  <c r="AD19" i="61" s="1"/>
  <c r="AA21" i="61"/>
  <c r="AC21" i="61" s="1"/>
  <c r="AB21" i="61"/>
  <c r="AD21" i="61" s="1"/>
  <c r="AA23" i="61"/>
  <c r="AC23" i="61" s="1"/>
  <c r="AB23" i="61"/>
  <c r="AD23" i="61" s="1"/>
  <c r="AA25" i="61"/>
  <c r="AC25" i="61" s="1"/>
  <c r="AB25" i="61"/>
  <c r="AD25" i="61" s="1"/>
  <c r="AA27" i="61"/>
  <c r="AC27" i="61" s="1"/>
  <c r="AB27" i="61"/>
  <c r="AD27" i="61" s="1"/>
  <c r="AA29" i="61"/>
  <c r="AC29" i="61" s="1"/>
  <c r="AB29" i="61"/>
  <c r="AD29" i="61" s="1"/>
  <c r="O32" i="61"/>
  <c r="S31" i="60"/>
  <c r="S32" i="60"/>
  <c r="N32" i="60"/>
  <c r="O31" i="60"/>
  <c r="O32" i="60"/>
  <c r="N30" i="60"/>
  <c r="O30" i="60"/>
  <c r="N31" i="60"/>
  <c r="AA28" i="60"/>
  <c r="AC28" i="60" s="1"/>
  <c r="AB28" i="60"/>
  <c r="AD28" i="60" s="1"/>
  <c r="AB21" i="60"/>
  <c r="AD21" i="60" s="1"/>
  <c r="AA21" i="60"/>
  <c r="AC21" i="60" s="1"/>
  <c r="AB13" i="60"/>
  <c r="AD13" i="60" s="1"/>
  <c r="AA13" i="60"/>
  <c r="AC13" i="60" s="1"/>
  <c r="AB11" i="60"/>
  <c r="AD11" i="60" s="1"/>
  <c r="AA11" i="60"/>
  <c r="AC11" i="60" s="1"/>
  <c r="AB8" i="60"/>
  <c r="AD8" i="60" s="1"/>
  <c r="AA8" i="60"/>
  <c r="AC8" i="60" s="1"/>
  <c r="AB12" i="60"/>
  <c r="AD12" i="60" s="1"/>
  <c r="AA12" i="60"/>
  <c r="AC12" i="60" s="1"/>
  <c r="AB16" i="60"/>
  <c r="AD16" i="60" s="1"/>
  <c r="AA16" i="60"/>
  <c r="AC16" i="60" s="1"/>
  <c r="AB20" i="60"/>
  <c r="AD20" i="60" s="1"/>
  <c r="AA20" i="60"/>
  <c r="AC20" i="60" s="1"/>
  <c r="AB27" i="60"/>
  <c r="AD27" i="60" s="1"/>
  <c r="AA27" i="60"/>
  <c r="AC27" i="60" s="1"/>
  <c r="AB22" i="60"/>
  <c r="AD22" i="60" s="1"/>
  <c r="AA22" i="60"/>
  <c r="AC22" i="60" s="1"/>
  <c r="AB5" i="60"/>
  <c r="AD5" i="60" s="1"/>
  <c r="AA5" i="60"/>
  <c r="AC5" i="60" s="1"/>
  <c r="AB29" i="60"/>
  <c r="AD29" i="60" s="1"/>
  <c r="AA29" i="60"/>
  <c r="AC29" i="60" s="1"/>
  <c r="AB9" i="60"/>
  <c r="AD9" i="60" s="1"/>
  <c r="AA9" i="60"/>
  <c r="AC9" i="60" s="1"/>
  <c r="AB15" i="60"/>
  <c r="AD15" i="60" s="1"/>
  <c r="AA15" i="60"/>
  <c r="AC15" i="60" s="1"/>
  <c r="M31" i="60"/>
  <c r="M32" i="60"/>
  <c r="AB6" i="60"/>
  <c r="AD6" i="60" s="1"/>
  <c r="AA6" i="60"/>
  <c r="AC6" i="60" s="1"/>
  <c r="M30" i="60"/>
  <c r="AB10" i="60"/>
  <c r="AD10" i="60" s="1"/>
  <c r="AA10" i="60"/>
  <c r="AC10" i="60" s="1"/>
  <c r="AB14" i="60"/>
  <c r="AD14" i="60" s="1"/>
  <c r="AA14" i="60"/>
  <c r="AC14" i="60" s="1"/>
  <c r="AB18" i="60"/>
  <c r="AD18" i="60" s="1"/>
  <c r="AA18" i="60"/>
  <c r="AC18" i="60" s="1"/>
  <c r="AB23" i="60"/>
  <c r="AD23" i="60" s="1"/>
  <c r="AA23" i="60"/>
  <c r="AC23" i="60" s="1"/>
  <c r="R32" i="60"/>
  <c r="R31" i="60"/>
  <c r="R30" i="60"/>
  <c r="AB19" i="60"/>
  <c r="AD19" i="60" s="1"/>
  <c r="AA19" i="60"/>
  <c r="AC19" i="60" s="1"/>
  <c r="AA24" i="60"/>
  <c r="AC24" i="60" s="1"/>
  <c r="AB24" i="60"/>
  <c r="AD24" i="60" s="1"/>
  <c r="AB17" i="60"/>
  <c r="AD17" i="60" s="1"/>
  <c r="AA17" i="60"/>
  <c r="AC17" i="60" s="1"/>
  <c r="AB25" i="60"/>
  <c r="AD25" i="60" s="1"/>
  <c r="AA25" i="60"/>
  <c r="AC25" i="60" s="1"/>
  <c r="Q31" i="60"/>
  <c r="Q32" i="60"/>
  <c r="Q30" i="60"/>
  <c r="O30" i="59"/>
  <c r="N30" i="59"/>
  <c r="N31" i="59"/>
  <c r="N32" i="59"/>
  <c r="O31" i="59"/>
  <c r="R32" i="59"/>
  <c r="R31" i="59"/>
  <c r="R30" i="59"/>
  <c r="S26" i="59"/>
  <c r="O32" i="59"/>
  <c r="R31" i="58"/>
  <c r="N30" i="58"/>
  <c r="AA7" i="58"/>
  <c r="AC7" i="58" s="1"/>
  <c r="AB7" i="58"/>
  <c r="AD7" i="58" s="1"/>
  <c r="Q30" i="58"/>
  <c r="Q31" i="58"/>
  <c r="Q32" i="58"/>
  <c r="O31" i="58"/>
  <c r="AA12" i="58"/>
  <c r="AC12" i="58" s="1"/>
  <c r="AB12" i="58"/>
  <c r="AD12" i="58" s="1"/>
  <c r="AA16" i="58"/>
  <c r="AC16" i="58" s="1"/>
  <c r="AB16" i="58"/>
  <c r="AD16" i="58" s="1"/>
  <c r="AA20" i="58"/>
  <c r="AC20" i="58" s="1"/>
  <c r="AB20" i="58"/>
  <c r="AD20" i="58" s="1"/>
  <c r="AA24" i="58"/>
  <c r="AC24" i="58" s="1"/>
  <c r="AB24" i="58"/>
  <c r="AD24" i="58" s="1"/>
  <c r="R30" i="58"/>
  <c r="AA10" i="58"/>
  <c r="AC10" i="58" s="1"/>
  <c r="AB10" i="58"/>
  <c r="AD10" i="58" s="1"/>
  <c r="AA8" i="58"/>
  <c r="AC8" i="58" s="1"/>
  <c r="AB8" i="58"/>
  <c r="AD8" i="58" s="1"/>
  <c r="M30" i="58"/>
  <c r="M31" i="58"/>
  <c r="M32" i="58"/>
  <c r="AA6" i="58"/>
  <c r="AC6" i="58" s="1"/>
  <c r="AB6" i="58"/>
  <c r="AD6" i="58" s="1"/>
  <c r="N31" i="58"/>
  <c r="R32" i="58"/>
  <c r="AA9" i="58"/>
  <c r="AC9" i="58" s="1"/>
  <c r="AB9" i="58"/>
  <c r="AD9" i="58" s="1"/>
  <c r="AA5" i="58"/>
  <c r="AC5" i="58" s="1"/>
  <c r="AB5" i="58"/>
  <c r="AD5" i="58" s="1"/>
  <c r="O32" i="58"/>
  <c r="N32" i="58"/>
  <c r="AA14" i="58"/>
  <c r="AC14" i="58" s="1"/>
  <c r="AB14" i="58"/>
  <c r="AD14" i="58" s="1"/>
  <c r="AA18" i="58"/>
  <c r="AC18" i="58" s="1"/>
  <c r="AB18" i="58"/>
  <c r="AD18" i="58" s="1"/>
  <c r="AA22" i="58"/>
  <c r="AC22" i="58" s="1"/>
  <c r="AB22" i="58"/>
  <c r="AD22" i="58" s="1"/>
  <c r="AA26" i="58"/>
  <c r="AC26" i="58" s="1"/>
  <c r="AB26" i="58"/>
  <c r="AD26" i="58" s="1"/>
  <c r="AA28" i="58"/>
  <c r="AC28" i="58" s="1"/>
  <c r="AB28" i="58"/>
  <c r="AD28" i="58" s="1"/>
  <c r="S32" i="58"/>
  <c r="S30" i="58"/>
  <c r="S31" i="58"/>
  <c r="O30" i="58"/>
  <c r="AA11" i="58"/>
  <c r="AC11" i="58" s="1"/>
  <c r="AB11" i="58"/>
  <c r="AD11" i="58" s="1"/>
  <c r="AA13" i="58"/>
  <c r="AC13" i="58" s="1"/>
  <c r="AB13" i="58"/>
  <c r="AD13" i="58" s="1"/>
  <c r="AA15" i="58"/>
  <c r="AC15" i="58" s="1"/>
  <c r="AB15" i="58"/>
  <c r="AD15" i="58" s="1"/>
  <c r="AA17" i="58"/>
  <c r="AC17" i="58" s="1"/>
  <c r="AB17" i="58"/>
  <c r="AD17" i="58" s="1"/>
  <c r="AA19" i="58"/>
  <c r="AC19" i="58" s="1"/>
  <c r="AB19" i="58"/>
  <c r="AD19" i="58" s="1"/>
  <c r="AA21" i="58"/>
  <c r="AC21" i="58" s="1"/>
  <c r="AB21" i="58"/>
  <c r="AD21" i="58" s="1"/>
  <c r="AA23" i="58"/>
  <c r="AC23" i="58" s="1"/>
  <c r="AB23" i="58"/>
  <c r="AD23" i="58" s="1"/>
  <c r="AA25" i="58"/>
  <c r="AC25" i="58" s="1"/>
  <c r="AB25" i="58"/>
  <c r="AD25" i="58" s="1"/>
  <c r="AA27" i="58"/>
  <c r="AC27" i="58" s="1"/>
  <c r="AB27" i="58"/>
  <c r="AD27" i="58" s="1"/>
  <c r="AA29" i="58"/>
  <c r="AC29" i="58" s="1"/>
  <c r="AB29" i="58"/>
  <c r="AD29" i="58" s="1"/>
  <c r="R32" i="57"/>
  <c r="R31" i="57"/>
  <c r="N32" i="57"/>
  <c r="N30" i="57"/>
  <c r="N31" i="57"/>
  <c r="AA5" i="57"/>
  <c r="AC5" i="57" s="1"/>
  <c r="AB5" i="57"/>
  <c r="AD5" i="57" s="1"/>
  <c r="AA10" i="57"/>
  <c r="AC10" i="57" s="1"/>
  <c r="AB10" i="57"/>
  <c r="AD10" i="57" s="1"/>
  <c r="AA8" i="57"/>
  <c r="AC8" i="57" s="1"/>
  <c r="AB8" i="57"/>
  <c r="AD8" i="57" s="1"/>
  <c r="M30" i="57"/>
  <c r="M31" i="57"/>
  <c r="M32" i="57"/>
  <c r="AA6" i="57"/>
  <c r="AC6" i="57" s="1"/>
  <c r="AB6" i="57"/>
  <c r="AD6" i="57" s="1"/>
  <c r="AA12" i="57"/>
  <c r="AC12" i="57" s="1"/>
  <c r="AB12" i="57"/>
  <c r="AD12" i="57" s="1"/>
  <c r="AA14" i="57"/>
  <c r="AC14" i="57" s="1"/>
  <c r="AB14" i="57"/>
  <c r="AD14" i="57" s="1"/>
  <c r="AA16" i="57"/>
  <c r="AC16" i="57" s="1"/>
  <c r="AB16" i="57"/>
  <c r="AD16" i="57" s="1"/>
  <c r="AA18" i="57"/>
  <c r="AC18" i="57" s="1"/>
  <c r="AB18" i="57"/>
  <c r="AD18" i="57" s="1"/>
  <c r="AA20" i="57"/>
  <c r="AC20" i="57" s="1"/>
  <c r="AB20" i="57"/>
  <c r="AD20" i="57" s="1"/>
  <c r="AA22" i="57"/>
  <c r="AC22" i="57" s="1"/>
  <c r="AB22" i="57"/>
  <c r="AD22" i="57" s="1"/>
  <c r="AA24" i="57"/>
  <c r="AC24" i="57" s="1"/>
  <c r="AB24" i="57"/>
  <c r="AD24" i="57" s="1"/>
  <c r="AA26" i="57"/>
  <c r="AC26" i="57" s="1"/>
  <c r="AB26" i="57"/>
  <c r="AD26" i="57" s="1"/>
  <c r="AA28" i="57"/>
  <c r="AC28" i="57" s="1"/>
  <c r="AB28" i="57"/>
  <c r="AD28" i="57" s="1"/>
  <c r="O31" i="57"/>
  <c r="S32" i="57"/>
  <c r="S30" i="57"/>
  <c r="S31" i="57"/>
  <c r="O30" i="57"/>
  <c r="Q30" i="57"/>
  <c r="Q31" i="57"/>
  <c r="Q32" i="57"/>
  <c r="AA9" i="57"/>
  <c r="AC9" i="57" s="1"/>
  <c r="AB9" i="57"/>
  <c r="AD9" i="57" s="1"/>
  <c r="AA7" i="57"/>
  <c r="AC7" i="57" s="1"/>
  <c r="AB7" i="57"/>
  <c r="AD7" i="57" s="1"/>
  <c r="AA11" i="57"/>
  <c r="AC11" i="57" s="1"/>
  <c r="AB11" i="57"/>
  <c r="AD11" i="57" s="1"/>
  <c r="AA13" i="57"/>
  <c r="AC13" i="57" s="1"/>
  <c r="AB13" i="57"/>
  <c r="AD13" i="57" s="1"/>
  <c r="AA15" i="57"/>
  <c r="AC15" i="57" s="1"/>
  <c r="AB15" i="57"/>
  <c r="AD15" i="57" s="1"/>
  <c r="AA17" i="57"/>
  <c r="AC17" i="57" s="1"/>
  <c r="AB17" i="57"/>
  <c r="AD17" i="57" s="1"/>
  <c r="AA19" i="57"/>
  <c r="AC19" i="57" s="1"/>
  <c r="AB19" i="57"/>
  <c r="AD19" i="57" s="1"/>
  <c r="AA21" i="57"/>
  <c r="AC21" i="57" s="1"/>
  <c r="AB21" i="57"/>
  <c r="AD21" i="57" s="1"/>
  <c r="AA23" i="57"/>
  <c r="AC23" i="57" s="1"/>
  <c r="AB23" i="57"/>
  <c r="AD23" i="57" s="1"/>
  <c r="AA25" i="57"/>
  <c r="AC25" i="57" s="1"/>
  <c r="AB25" i="57"/>
  <c r="AD25" i="57" s="1"/>
  <c r="AA27" i="57"/>
  <c r="AC27" i="57" s="1"/>
  <c r="AB27" i="57"/>
  <c r="AD27" i="57" s="1"/>
  <c r="AA29" i="57"/>
  <c r="AC29" i="57" s="1"/>
  <c r="AB29" i="57"/>
  <c r="AD29" i="57" s="1"/>
  <c r="O32" i="57"/>
  <c r="AA14" i="56"/>
  <c r="AC14" i="56" s="1"/>
  <c r="AB14" i="56"/>
  <c r="AD14" i="56" s="1"/>
  <c r="AA18" i="56"/>
  <c r="AC18" i="56" s="1"/>
  <c r="AB18" i="56"/>
  <c r="AD18" i="56" s="1"/>
  <c r="AA22" i="56"/>
  <c r="AC22" i="56" s="1"/>
  <c r="AB22" i="56"/>
  <c r="AD22" i="56" s="1"/>
  <c r="AA24" i="56"/>
  <c r="AC24" i="56" s="1"/>
  <c r="AB24" i="56"/>
  <c r="AD24" i="56" s="1"/>
  <c r="AA26" i="56"/>
  <c r="AC26" i="56" s="1"/>
  <c r="AB26" i="56"/>
  <c r="AD26" i="56" s="1"/>
  <c r="AA28" i="56"/>
  <c r="AC28" i="56" s="1"/>
  <c r="AB28" i="56"/>
  <c r="AD28" i="56" s="1"/>
  <c r="O30" i="56"/>
  <c r="AB5" i="56"/>
  <c r="AD5" i="56" s="1"/>
  <c r="AA5" i="56"/>
  <c r="AC5" i="56" s="1"/>
  <c r="AB9" i="56"/>
  <c r="AD9" i="56" s="1"/>
  <c r="AA9" i="56"/>
  <c r="AC9" i="56" s="1"/>
  <c r="AB7" i="56"/>
  <c r="AD7" i="56" s="1"/>
  <c r="AA7" i="56"/>
  <c r="AC7" i="56" s="1"/>
  <c r="O32" i="56"/>
  <c r="N31" i="56"/>
  <c r="N32" i="56"/>
  <c r="N30" i="56"/>
  <c r="R6" i="56"/>
  <c r="AA16" i="56"/>
  <c r="AC16" i="56" s="1"/>
  <c r="AB16" i="56"/>
  <c r="AD16" i="56" s="1"/>
  <c r="AA20" i="56"/>
  <c r="AC20" i="56" s="1"/>
  <c r="AB20" i="56"/>
  <c r="AD20" i="56" s="1"/>
  <c r="AA11" i="56"/>
  <c r="AC11" i="56" s="1"/>
  <c r="AB11" i="56"/>
  <c r="AD11" i="56" s="1"/>
  <c r="AA13" i="56"/>
  <c r="AC13" i="56" s="1"/>
  <c r="AB13" i="56"/>
  <c r="AD13" i="56" s="1"/>
  <c r="AA15" i="56"/>
  <c r="AC15" i="56" s="1"/>
  <c r="AB15" i="56"/>
  <c r="AD15" i="56" s="1"/>
  <c r="AA17" i="56"/>
  <c r="AC17" i="56" s="1"/>
  <c r="AB17" i="56"/>
  <c r="AD17" i="56" s="1"/>
  <c r="AA19" i="56"/>
  <c r="AC19" i="56" s="1"/>
  <c r="AB19" i="56"/>
  <c r="AD19" i="56" s="1"/>
  <c r="AA21" i="56"/>
  <c r="AC21" i="56" s="1"/>
  <c r="AB21" i="56"/>
  <c r="AD21" i="56" s="1"/>
  <c r="AA23" i="56"/>
  <c r="AC23" i="56" s="1"/>
  <c r="AB23" i="56"/>
  <c r="AD23" i="56" s="1"/>
  <c r="AA25" i="56"/>
  <c r="AC25" i="56" s="1"/>
  <c r="AB25" i="56"/>
  <c r="AD25" i="56" s="1"/>
  <c r="AA27" i="56"/>
  <c r="AC27" i="56" s="1"/>
  <c r="AB27" i="56"/>
  <c r="AD27" i="56" s="1"/>
  <c r="AA29" i="56"/>
  <c r="AC29" i="56" s="1"/>
  <c r="AB29" i="56"/>
  <c r="AD29" i="56" s="1"/>
  <c r="Q30" i="56"/>
  <c r="Q31" i="56"/>
  <c r="Q32" i="56"/>
  <c r="O31" i="56"/>
  <c r="AA12" i="56"/>
  <c r="AC12" i="56" s="1"/>
  <c r="AB12" i="56"/>
  <c r="AD12" i="56" s="1"/>
  <c r="AB8" i="56"/>
  <c r="AD8" i="56" s="1"/>
  <c r="AA8" i="56"/>
  <c r="AC8" i="56" s="1"/>
  <c r="M30" i="56"/>
  <c r="M31" i="56"/>
  <c r="M32" i="56"/>
  <c r="AB6" i="56"/>
  <c r="AD6" i="56" s="1"/>
  <c r="AA6" i="56"/>
  <c r="AC6" i="56" s="1"/>
  <c r="S32" i="56"/>
  <c r="S30" i="56"/>
  <c r="S31" i="56"/>
  <c r="S6" i="55"/>
  <c r="Q31" i="55"/>
  <c r="O31" i="55"/>
  <c r="O30" i="55"/>
  <c r="Q30" i="55"/>
  <c r="Q32" i="55"/>
  <c r="AA11" i="55"/>
  <c r="AC11" i="55" s="1"/>
  <c r="AB11" i="55"/>
  <c r="AD11" i="55" s="1"/>
  <c r="AA15" i="55"/>
  <c r="AC15" i="55" s="1"/>
  <c r="AB15" i="55"/>
  <c r="AD15" i="55" s="1"/>
  <c r="AA19" i="55"/>
  <c r="AC19" i="55" s="1"/>
  <c r="AB19" i="55"/>
  <c r="AD19" i="55" s="1"/>
  <c r="AA23" i="55"/>
  <c r="AC23" i="55" s="1"/>
  <c r="AB23" i="55"/>
  <c r="AD23" i="55" s="1"/>
  <c r="AA25" i="55"/>
  <c r="AC25" i="55" s="1"/>
  <c r="AB25" i="55"/>
  <c r="AD25" i="55" s="1"/>
  <c r="AA29" i="55"/>
  <c r="AC29" i="55" s="1"/>
  <c r="AB29" i="55"/>
  <c r="AD29" i="55" s="1"/>
  <c r="M31" i="55"/>
  <c r="M32" i="55"/>
  <c r="S32" i="55"/>
  <c r="S31" i="55"/>
  <c r="S30" i="55"/>
  <c r="R31" i="55"/>
  <c r="R32" i="55"/>
  <c r="R30" i="55"/>
  <c r="AA12" i="55"/>
  <c r="AC12" i="55" s="1"/>
  <c r="AB12" i="55"/>
  <c r="AD12" i="55" s="1"/>
  <c r="AA14" i="55"/>
  <c r="AC14" i="55" s="1"/>
  <c r="AB14" i="55"/>
  <c r="AD14" i="55" s="1"/>
  <c r="AA16" i="55"/>
  <c r="AC16" i="55" s="1"/>
  <c r="AB16" i="55"/>
  <c r="AD16" i="55" s="1"/>
  <c r="AA18" i="55"/>
  <c r="AC18" i="55" s="1"/>
  <c r="AB18" i="55"/>
  <c r="AD18" i="55" s="1"/>
  <c r="AA20" i="55"/>
  <c r="AC20" i="55" s="1"/>
  <c r="AB20" i="55"/>
  <c r="AD20" i="55" s="1"/>
  <c r="AA22" i="55"/>
  <c r="AC22" i="55" s="1"/>
  <c r="AB22" i="55"/>
  <c r="AD22" i="55" s="1"/>
  <c r="AA24" i="55"/>
  <c r="AC24" i="55" s="1"/>
  <c r="AB24" i="55"/>
  <c r="AD24" i="55" s="1"/>
  <c r="AA26" i="55"/>
  <c r="AC26" i="55" s="1"/>
  <c r="AB26" i="55"/>
  <c r="AD26" i="55" s="1"/>
  <c r="AA28" i="55"/>
  <c r="AC28" i="55" s="1"/>
  <c r="AB28" i="55"/>
  <c r="AD28" i="55" s="1"/>
  <c r="M30" i="55"/>
  <c r="N31" i="55"/>
  <c r="AA13" i="55"/>
  <c r="AC13" i="55" s="1"/>
  <c r="AB13" i="55"/>
  <c r="AD13" i="55" s="1"/>
  <c r="AA17" i="55"/>
  <c r="AC17" i="55" s="1"/>
  <c r="AB17" i="55"/>
  <c r="AD17" i="55" s="1"/>
  <c r="AA21" i="55"/>
  <c r="AC21" i="55" s="1"/>
  <c r="AB21" i="55"/>
  <c r="AD21" i="55" s="1"/>
  <c r="AA27" i="55"/>
  <c r="AC27" i="55" s="1"/>
  <c r="AB27" i="55"/>
  <c r="AD27" i="55" s="1"/>
  <c r="AA5" i="55"/>
  <c r="AC5" i="55" s="1"/>
  <c r="AB5" i="55"/>
  <c r="AD5" i="55" s="1"/>
  <c r="N30" i="55"/>
  <c r="N32" i="55"/>
  <c r="N26" i="54"/>
  <c r="R26" i="54" s="1"/>
  <c r="N22" i="54"/>
  <c r="R22" i="54" s="1"/>
  <c r="Z17" i="54"/>
  <c r="N18" i="54" s="1"/>
  <c r="R18" i="54" s="1"/>
  <c r="P17" i="54"/>
  <c r="Z16" i="54"/>
  <c r="P16" i="54"/>
  <c r="Z15" i="54"/>
  <c r="P15" i="54"/>
  <c r="Z14" i="54"/>
  <c r="P14" i="54"/>
  <c r="Z13" i="54"/>
  <c r="P13" i="54"/>
  <c r="Z12" i="54"/>
  <c r="P12" i="54"/>
  <c r="Z11" i="54"/>
  <c r="N11" i="54" s="1"/>
  <c r="R11" i="54" s="1"/>
  <c r="P11" i="54"/>
  <c r="Z10" i="54"/>
  <c r="P10" i="54"/>
  <c r="Z9" i="54"/>
  <c r="P9" i="54"/>
  <c r="Z8" i="54"/>
  <c r="P8" i="54"/>
  <c r="Z7" i="54"/>
  <c r="P7" i="54"/>
  <c r="Z6" i="54"/>
  <c r="P6" i="54"/>
  <c r="Z5" i="54"/>
  <c r="O16" i="54" s="1"/>
  <c r="X5" i="54"/>
  <c r="X6" i="54" s="1"/>
  <c r="X7" i="54" s="1"/>
  <c r="X8" i="54" s="1"/>
  <c r="X9" i="54" s="1"/>
  <c r="X10" i="54" s="1"/>
  <c r="X11" i="54" s="1"/>
  <c r="X12" i="54" s="1"/>
  <c r="X13" i="54" s="1"/>
  <c r="X14" i="54" s="1"/>
  <c r="X15" i="54" s="1"/>
  <c r="X16" i="54" s="1"/>
  <c r="X17" i="54" s="1"/>
  <c r="X18" i="54" s="1"/>
  <c r="X19" i="54" s="1"/>
  <c r="X20" i="54" s="1"/>
  <c r="X21" i="54" s="1"/>
  <c r="X22" i="54" s="1"/>
  <c r="X23" i="54" s="1"/>
  <c r="X24" i="54" s="1"/>
  <c r="X25" i="54" s="1"/>
  <c r="X26" i="54" s="1"/>
  <c r="X27" i="54" s="1"/>
  <c r="X28" i="54" s="1"/>
  <c r="X29" i="54" s="1"/>
  <c r="W5" i="54"/>
  <c r="W6" i="54" s="1"/>
  <c r="W7" i="54" s="1"/>
  <c r="W8" i="54" s="1"/>
  <c r="W9" i="54" s="1"/>
  <c r="W10" i="54" s="1"/>
  <c r="W11" i="54" s="1"/>
  <c r="W12" i="54" s="1"/>
  <c r="W13" i="54" s="1"/>
  <c r="W14" i="54" s="1"/>
  <c r="W15" i="54" s="1"/>
  <c r="W16" i="54" s="1"/>
  <c r="W17" i="54" s="1"/>
  <c r="W18" i="54" s="1"/>
  <c r="W19" i="54" s="1"/>
  <c r="W20" i="54" s="1"/>
  <c r="W21" i="54" s="1"/>
  <c r="W22" i="54" s="1"/>
  <c r="W23" i="54" s="1"/>
  <c r="W24" i="54" s="1"/>
  <c r="W25" i="54" s="1"/>
  <c r="W26" i="54" s="1"/>
  <c r="W27" i="54" s="1"/>
  <c r="W28" i="54" s="1"/>
  <c r="W29" i="54" s="1"/>
  <c r="V5" i="54"/>
  <c r="V6" i="54" s="1"/>
  <c r="V7" i="54" s="1"/>
  <c r="V8" i="54" s="1"/>
  <c r="V9" i="54" s="1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P5" i="54"/>
  <c r="O25" i="54" l="1"/>
  <c r="S25" i="54" s="1"/>
  <c r="P30" i="54"/>
  <c r="P31" i="54"/>
  <c r="P32" i="54"/>
  <c r="N7" i="54"/>
  <c r="R7" i="54" s="1"/>
  <c r="O18" i="54"/>
  <c r="S18" i="54" s="1"/>
  <c r="O29" i="54"/>
  <c r="S29" i="54" s="1"/>
  <c r="N9" i="54"/>
  <c r="R9" i="54" s="1"/>
  <c r="O21" i="54"/>
  <c r="S21" i="54" s="1"/>
  <c r="R31" i="66"/>
  <c r="R32" i="66"/>
  <c r="R30" i="66"/>
  <c r="R31" i="64"/>
  <c r="R32" i="64"/>
  <c r="R30" i="64"/>
  <c r="R31" i="63"/>
  <c r="R30" i="63"/>
  <c r="R32" i="63"/>
  <c r="S30" i="59"/>
  <c r="S32" i="59"/>
  <c r="S31" i="59"/>
  <c r="R31" i="56"/>
  <c r="R32" i="56"/>
  <c r="R30" i="56"/>
  <c r="O22" i="54"/>
  <c r="S22" i="54" s="1"/>
  <c r="O26" i="54"/>
  <c r="S26" i="54" s="1"/>
  <c r="O19" i="54"/>
  <c r="S19" i="54" s="1"/>
  <c r="O23" i="54"/>
  <c r="S23" i="54" s="1"/>
  <c r="O27" i="54"/>
  <c r="S27" i="54" s="1"/>
  <c r="Q6" i="54"/>
  <c r="M18" i="54"/>
  <c r="Q20" i="54"/>
  <c r="M22" i="54"/>
  <c r="Q24" i="54"/>
  <c r="M26" i="54"/>
  <c r="Q28" i="54"/>
  <c r="M19" i="54"/>
  <c r="Q19" i="54"/>
  <c r="M21" i="54"/>
  <c r="Q23" i="54"/>
  <c r="M25" i="54"/>
  <c r="Q27" i="54"/>
  <c r="M29" i="54"/>
  <c r="Q21" i="54"/>
  <c r="M23" i="54"/>
  <c r="Q18" i="54"/>
  <c r="M20" i="54"/>
  <c r="Q22" i="54"/>
  <c r="M24" i="54"/>
  <c r="Q26" i="54"/>
  <c r="M28" i="54"/>
  <c r="Q25" i="54"/>
  <c r="M27" i="54"/>
  <c r="Q29" i="54"/>
  <c r="S16" i="54"/>
  <c r="N15" i="54"/>
  <c r="R15" i="54" s="1"/>
  <c r="N17" i="54"/>
  <c r="R17" i="54" s="1"/>
  <c r="O20" i="54"/>
  <c r="S20" i="54" s="1"/>
  <c r="O24" i="54"/>
  <c r="S24" i="54" s="1"/>
  <c r="O28" i="54"/>
  <c r="S28" i="54" s="1"/>
  <c r="N8" i="54"/>
  <c r="R8" i="54" s="1"/>
  <c r="N10" i="54"/>
  <c r="R10" i="54" s="1"/>
  <c r="N16" i="54"/>
  <c r="R16" i="54" s="1"/>
  <c r="Q14" i="54"/>
  <c r="Q16" i="54"/>
  <c r="M7" i="54"/>
  <c r="AA7" i="54" s="1"/>
  <c r="AC7" i="54" s="1"/>
  <c r="Q8" i="54"/>
  <c r="Q10" i="54"/>
  <c r="M13" i="54"/>
  <c r="AA13" i="54" s="1"/>
  <c r="AC13" i="54" s="1"/>
  <c r="M9" i="54"/>
  <c r="AA9" i="54" s="1"/>
  <c r="AC9" i="54" s="1"/>
  <c r="M11" i="54"/>
  <c r="AB11" i="54" s="1"/>
  <c r="AD11" i="54" s="1"/>
  <c r="Q12" i="54"/>
  <c r="N14" i="54"/>
  <c r="R14" i="54" s="1"/>
  <c r="M15" i="54"/>
  <c r="AB15" i="54" s="1"/>
  <c r="AD15" i="54" s="1"/>
  <c r="M17" i="54"/>
  <c r="AB17" i="54" s="1"/>
  <c r="AD17" i="54" s="1"/>
  <c r="N13" i="54"/>
  <c r="R13" i="54" s="1"/>
  <c r="N6" i="54"/>
  <c r="N12" i="54"/>
  <c r="R12" i="54" s="1"/>
  <c r="N5" i="54"/>
  <c r="O5" i="54"/>
  <c r="Y5" i="54"/>
  <c r="Y6" i="54" s="1"/>
  <c r="Y7" i="54" s="1"/>
  <c r="Y8" i="54" s="1"/>
  <c r="Y9" i="54" s="1"/>
  <c r="Y10" i="54" s="1"/>
  <c r="Y11" i="54" s="1"/>
  <c r="Y12" i="54" s="1"/>
  <c r="Y13" i="54" s="1"/>
  <c r="Y14" i="54" s="1"/>
  <c r="Y15" i="54" s="1"/>
  <c r="Y16" i="54" s="1"/>
  <c r="Y17" i="54" s="1"/>
  <c r="Y18" i="54" s="1"/>
  <c r="Y19" i="54" s="1"/>
  <c r="Y20" i="54" s="1"/>
  <c r="Y21" i="54" s="1"/>
  <c r="Y22" i="54" s="1"/>
  <c r="Y23" i="54" s="1"/>
  <c r="Y24" i="54" s="1"/>
  <c r="Y25" i="54" s="1"/>
  <c r="Y26" i="54" s="1"/>
  <c r="Y27" i="54" s="1"/>
  <c r="Y28" i="54" s="1"/>
  <c r="Y29" i="54" s="1"/>
  <c r="O17" i="54"/>
  <c r="S17" i="54" s="1"/>
  <c r="AB13" i="54"/>
  <c r="AD13" i="54" s="1"/>
  <c r="M6" i="54"/>
  <c r="M8" i="54"/>
  <c r="M10" i="54"/>
  <c r="M12" i="54"/>
  <c r="M14" i="54"/>
  <c r="M16" i="54"/>
  <c r="Q5" i="54"/>
  <c r="M5" i="54"/>
  <c r="Q7" i="54"/>
  <c r="Q9" i="54"/>
  <c r="Q11" i="54"/>
  <c r="Q13" i="54"/>
  <c r="Q15" i="54"/>
  <c r="Q17" i="54"/>
  <c r="O6" i="54"/>
  <c r="O7" i="54"/>
  <c r="S7" i="54" s="1"/>
  <c r="O8" i="54"/>
  <c r="S8" i="54" s="1"/>
  <c r="O9" i="54"/>
  <c r="S9" i="54" s="1"/>
  <c r="O10" i="54"/>
  <c r="S10" i="54" s="1"/>
  <c r="O11" i="54"/>
  <c r="S11" i="54" s="1"/>
  <c r="O12" i="54"/>
  <c r="S12" i="54" s="1"/>
  <c r="O13" i="54"/>
  <c r="S13" i="54" s="1"/>
  <c r="O14" i="54"/>
  <c r="S14" i="54" s="1"/>
  <c r="O15" i="54"/>
  <c r="S15" i="54" s="1"/>
  <c r="O30" i="54" l="1"/>
  <c r="O31" i="54"/>
  <c r="O32" i="54"/>
  <c r="Q30" i="54"/>
  <c r="Q31" i="54"/>
  <c r="Q32" i="54"/>
  <c r="M31" i="54"/>
  <c r="M30" i="54"/>
  <c r="M32" i="54"/>
  <c r="AB7" i="54"/>
  <c r="AD7" i="54" s="1"/>
  <c r="R6" i="54"/>
  <c r="N30" i="54"/>
  <c r="N31" i="54"/>
  <c r="N32" i="54"/>
  <c r="AA28" i="54"/>
  <c r="AC28" i="54" s="1"/>
  <c r="AB28" i="54"/>
  <c r="AD28" i="54" s="1"/>
  <c r="AA20" i="54"/>
  <c r="AC20" i="54" s="1"/>
  <c r="AB20" i="54"/>
  <c r="AD20" i="54" s="1"/>
  <c r="AA29" i="54"/>
  <c r="AC29" i="54" s="1"/>
  <c r="AB29" i="54"/>
  <c r="AD29" i="54" s="1"/>
  <c r="AA21" i="54"/>
  <c r="AC21" i="54" s="1"/>
  <c r="AB21" i="54"/>
  <c r="AD21" i="54" s="1"/>
  <c r="AB26" i="54"/>
  <c r="AD26" i="54" s="1"/>
  <c r="AA26" i="54"/>
  <c r="AC26" i="54" s="1"/>
  <c r="AB18" i="54"/>
  <c r="AD18" i="54" s="1"/>
  <c r="AA18" i="54"/>
  <c r="AC18" i="54" s="1"/>
  <c r="AB27" i="54"/>
  <c r="AD27" i="54" s="1"/>
  <c r="AA27" i="54"/>
  <c r="AC27" i="54" s="1"/>
  <c r="AA24" i="54"/>
  <c r="AC24" i="54" s="1"/>
  <c r="AB24" i="54"/>
  <c r="AD24" i="54" s="1"/>
  <c r="AA23" i="54"/>
  <c r="AC23" i="54" s="1"/>
  <c r="AB23" i="54"/>
  <c r="AD23" i="54" s="1"/>
  <c r="AA25" i="54"/>
  <c r="AC25" i="54" s="1"/>
  <c r="AB25" i="54"/>
  <c r="AD25" i="54" s="1"/>
  <c r="AB19" i="54"/>
  <c r="AD19" i="54" s="1"/>
  <c r="AA19" i="54"/>
  <c r="AC19" i="54" s="1"/>
  <c r="AB22" i="54"/>
  <c r="AD22" i="54" s="1"/>
  <c r="AA22" i="54"/>
  <c r="AC22" i="54" s="1"/>
  <c r="AA17" i="54"/>
  <c r="AC17" i="54" s="1"/>
  <c r="AA11" i="54"/>
  <c r="AC11" i="54" s="1"/>
  <c r="AA15" i="54"/>
  <c r="AC15" i="54" s="1"/>
  <c r="AB9" i="54"/>
  <c r="AD9" i="54" s="1"/>
  <c r="AB14" i="54"/>
  <c r="AD14" i="54" s="1"/>
  <c r="AA14" i="54"/>
  <c r="AC14" i="54" s="1"/>
  <c r="AB6" i="54"/>
  <c r="AD6" i="54" s="1"/>
  <c r="AA6" i="54"/>
  <c r="AC6" i="54" s="1"/>
  <c r="AB16" i="54"/>
  <c r="AD16" i="54" s="1"/>
  <c r="AA16" i="54"/>
  <c r="AC16" i="54" s="1"/>
  <c r="AB8" i="54"/>
  <c r="AD8" i="54" s="1"/>
  <c r="AA8" i="54"/>
  <c r="AC8" i="54" s="1"/>
  <c r="AB5" i="54"/>
  <c r="AD5" i="54" s="1"/>
  <c r="AA5" i="54"/>
  <c r="AC5" i="54" s="1"/>
  <c r="AB12" i="54"/>
  <c r="AD12" i="54" s="1"/>
  <c r="AA12" i="54"/>
  <c r="AC12" i="54" s="1"/>
  <c r="S6" i="54"/>
  <c r="AB10" i="54"/>
  <c r="AD10" i="54" s="1"/>
  <c r="AA10" i="54"/>
  <c r="AC10" i="54" s="1"/>
  <c r="R30" i="54" l="1"/>
  <c r="R31" i="54"/>
  <c r="R32" i="54"/>
  <c r="S30" i="54"/>
  <c r="S31" i="54"/>
  <c r="S32" i="54"/>
</calcChain>
</file>

<file path=xl/sharedStrings.xml><?xml version="1.0" encoding="utf-8"?>
<sst xmlns="http://schemas.openxmlformats.org/spreadsheetml/2006/main" count="630" uniqueCount="70">
  <si>
    <t>G, л/с</t>
  </si>
  <si>
    <r>
      <t>F, 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</si>
  <si>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K</t>
    </r>
    <r>
      <rPr>
        <vertAlign val="subscript"/>
        <sz val="14"/>
        <color theme="1"/>
        <rFont val="Times New Roman"/>
        <family val="1"/>
        <charset val="204"/>
      </rPr>
      <t>к</t>
    </r>
    <r>
      <rPr>
        <sz val="14"/>
        <color theme="1"/>
        <rFont val="Times New Roman"/>
        <family val="1"/>
        <charset val="204"/>
      </rPr>
      <t>, Вт/(м</t>
    </r>
    <r>
      <rPr>
        <vertAlign val="super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К)</t>
    </r>
  </si>
  <si>
    <r>
      <t>I, Вт/м</t>
    </r>
    <r>
      <rPr>
        <vertAlign val="superscript"/>
        <sz val="14"/>
        <color theme="1"/>
        <rFont val="Times New Roman"/>
        <family val="1"/>
        <charset val="204"/>
      </rPr>
      <t>2</t>
    </r>
  </si>
  <si>
    <t>V, л</t>
  </si>
  <si>
    <r>
      <t>η</t>
    </r>
    <r>
      <rPr>
        <vertAlign val="subscript"/>
        <sz val="14"/>
        <color theme="1"/>
        <rFont val="Times New Roman"/>
        <family val="1"/>
        <charset val="204"/>
      </rPr>
      <t>о</t>
    </r>
  </si>
  <si>
    <t>Дата і час</t>
  </si>
  <si>
    <t>Тривалість</t>
  </si>
  <si>
    <t>Температури датчиків, град. С</t>
  </si>
  <si>
    <t>Час, с</t>
  </si>
  <si>
    <t>Час, хв.</t>
  </si>
  <si>
    <r>
      <t>t</t>
    </r>
    <r>
      <rPr>
        <b/>
        <vertAlign val="subscript"/>
        <sz val="14"/>
        <color rgb="FF990000"/>
        <rFont val="Times New Roman"/>
        <family val="1"/>
        <charset val="204"/>
      </rPr>
      <t>вх</t>
    </r>
    <r>
      <rPr>
        <b/>
        <sz val="14"/>
        <color rgb="FF990000"/>
        <rFont val="Times New Roman"/>
        <family val="1"/>
        <charset val="204"/>
      </rPr>
      <t xml:space="preserve">, °C
</t>
    </r>
  </si>
  <si>
    <r>
      <t>t</t>
    </r>
    <r>
      <rPr>
        <b/>
        <vertAlign val="subscript"/>
        <sz val="14"/>
        <color rgb="FF009900"/>
        <rFont val="Times New Roman"/>
        <family val="1"/>
        <charset val="204"/>
      </rPr>
      <t>вих</t>
    </r>
    <r>
      <rPr>
        <b/>
        <sz val="14"/>
        <color rgb="FF009900"/>
        <rFont val="Times New Roman"/>
        <family val="1"/>
        <charset val="204"/>
      </rPr>
      <t xml:space="preserve">, °C
</t>
    </r>
  </si>
  <si>
    <r>
      <t>t</t>
    </r>
    <r>
      <rPr>
        <b/>
        <vertAlign val="subscript"/>
        <sz val="14"/>
        <color rgb="FF7030A0"/>
        <rFont val="Times New Roman"/>
        <family val="1"/>
        <charset val="204"/>
      </rPr>
      <t>бак1</t>
    </r>
    <r>
      <rPr>
        <b/>
        <sz val="14"/>
        <color rgb="FF7030A0"/>
        <rFont val="Times New Roman"/>
        <family val="1"/>
        <charset val="204"/>
      </rPr>
      <t xml:space="preserve">, °C
</t>
    </r>
  </si>
  <si>
    <r>
      <t>t</t>
    </r>
    <r>
      <rPr>
        <b/>
        <vertAlign val="subscript"/>
        <sz val="14"/>
        <color rgb="FF808000"/>
        <rFont val="Times New Roman"/>
        <family val="1"/>
        <charset val="204"/>
      </rPr>
      <t>бак2</t>
    </r>
    <r>
      <rPr>
        <b/>
        <sz val="14"/>
        <color rgb="FF808000"/>
        <rFont val="Times New Roman"/>
        <family val="1"/>
        <charset val="204"/>
      </rPr>
      <t xml:space="preserve">, °C
</t>
    </r>
  </si>
  <si>
    <r>
      <t>t</t>
    </r>
    <r>
      <rPr>
        <b/>
        <vertAlign val="subscript"/>
        <sz val="14"/>
        <color rgb="FFCC0099"/>
        <rFont val="Times New Roman"/>
        <family val="1"/>
        <charset val="204"/>
      </rPr>
      <t>бак3</t>
    </r>
    <r>
      <rPr>
        <b/>
        <sz val="14"/>
        <color rgb="FFCC0099"/>
        <rFont val="Times New Roman"/>
        <family val="1"/>
        <charset val="204"/>
      </rPr>
      <t xml:space="preserve">, °C
</t>
    </r>
  </si>
  <si>
    <r>
      <t>t</t>
    </r>
    <r>
      <rPr>
        <b/>
        <vertAlign val="subscript"/>
        <sz val="14"/>
        <color rgb="FF0070C0"/>
        <rFont val="Times New Roman"/>
        <family val="1"/>
        <charset val="204"/>
      </rPr>
      <t>пов</t>
    </r>
    <r>
      <rPr>
        <b/>
        <sz val="14"/>
        <color rgb="FF0070C0"/>
        <rFont val="Times New Roman"/>
        <family val="1"/>
        <charset val="204"/>
      </rPr>
      <t xml:space="preserve">, °C
</t>
    </r>
  </si>
  <si>
    <t>Tpov2</t>
  </si>
  <si>
    <t>Час, хв</t>
  </si>
  <si>
    <r>
      <t>Миттєва потуж-ність СК Q</t>
    </r>
    <r>
      <rPr>
        <b/>
        <vertAlign val="subscript"/>
        <sz val="14"/>
        <color theme="1"/>
        <rFont val="Times New Roman"/>
        <family val="1"/>
        <charset val="204"/>
      </rPr>
      <t>ск</t>
    </r>
    <r>
      <rPr>
        <b/>
        <sz val="14"/>
        <color theme="1"/>
        <rFont val="Times New Roman"/>
        <family val="1"/>
        <charset val="204"/>
      </rPr>
      <t>,  Вт/м</t>
    </r>
    <r>
      <rPr>
        <b/>
        <vertAlign val="superscript"/>
        <sz val="14"/>
        <color theme="1"/>
        <rFont val="Times New Roman"/>
        <family val="1"/>
        <charset val="204"/>
      </rPr>
      <t>2</t>
    </r>
  </si>
  <si>
    <r>
      <t>Q</t>
    </r>
    <r>
      <rPr>
        <b/>
        <vertAlign val="subscript"/>
        <sz val="14"/>
        <color theme="1"/>
        <rFont val="Times New Roman"/>
        <family val="1"/>
        <charset val="204"/>
      </rPr>
      <t>сст</t>
    </r>
    <r>
      <rPr>
        <b/>
        <sz val="14"/>
        <color theme="1"/>
        <rFont val="Times New Roman"/>
        <family val="1"/>
        <charset val="204"/>
      </rPr>
      <t>, кДж/м</t>
    </r>
    <r>
      <rPr>
        <b/>
        <vertAlign val="super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, з нако-пичен-ням</t>
    </r>
  </si>
  <si>
    <r>
      <t>Q, кДж/м</t>
    </r>
    <r>
      <rPr>
        <b/>
        <vertAlign val="super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, кількість ви-промінюван-ня, що надхо-дила з нако-пиченням</t>
    </r>
  </si>
  <si>
    <r>
      <t>η</t>
    </r>
    <r>
      <rPr>
        <b/>
        <vertAlign val="subscript"/>
        <sz val="14"/>
        <color theme="1"/>
        <rFont val="Times New Roman"/>
        <family val="1"/>
        <charset val="204"/>
      </rPr>
      <t>ск</t>
    </r>
    <r>
      <rPr>
        <b/>
        <sz val="14"/>
        <color theme="1"/>
        <rFont val="Times New Roman"/>
        <family val="1"/>
        <charset val="204"/>
      </rPr>
      <t xml:space="preserve"> (за соняч-ним колек-тором)</t>
    </r>
  </si>
  <si>
    <r>
      <t>η</t>
    </r>
    <r>
      <rPr>
        <b/>
        <vertAlign val="subscript"/>
        <sz val="14"/>
        <color theme="1"/>
        <rFont val="Times New Roman"/>
        <family val="1"/>
        <charset val="204"/>
      </rPr>
      <t xml:space="preserve">сст           </t>
    </r>
    <r>
      <rPr>
        <b/>
        <sz val="14"/>
        <color theme="1"/>
        <rFont val="Times New Roman"/>
        <family val="1"/>
        <charset val="204"/>
      </rPr>
      <t xml:space="preserve"> в цілому</t>
    </r>
  </si>
  <si>
    <r>
      <t>η</t>
    </r>
    <r>
      <rPr>
        <b/>
        <vertAlign val="subscript"/>
        <sz val="14"/>
        <color theme="1"/>
        <rFont val="Times New Roman"/>
        <family val="1"/>
        <charset val="204"/>
      </rPr>
      <t>сст</t>
    </r>
    <r>
      <rPr>
        <b/>
        <sz val="14"/>
        <color theme="1"/>
        <rFont val="Times New Roman"/>
        <family val="1"/>
        <charset val="204"/>
      </rPr>
      <t xml:space="preserve">       (за накопи-ченням)</t>
    </r>
  </si>
  <si>
    <r>
      <t>t</t>
    </r>
    <r>
      <rPr>
        <b/>
        <vertAlign val="subscript"/>
        <sz val="14"/>
        <color theme="1"/>
        <rFont val="Times New Roman"/>
        <family val="1"/>
        <charset val="204"/>
      </rPr>
      <t>бак. ср.</t>
    </r>
    <r>
      <rPr>
        <b/>
        <sz val="14"/>
        <color theme="1"/>
        <rFont val="Times New Roman"/>
        <family val="1"/>
        <charset val="204"/>
      </rPr>
      <t xml:space="preserve">, </t>
    </r>
    <r>
      <rPr>
        <b/>
        <sz val="14"/>
        <color theme="1"/>
        <rFont val="Calibri"/>
        <family val="2"/>
        <charset val="204"/>
      </rPr>
      <t>°</t>
    </r>
    <r>
      <rPr>
        <b/>
        <sz val="14"/>
        <color theme="1"/>
        <rFont val="Times New Roman"/>
        <family val="1"/>
        <charset val="204"/>
      </rPr>
      <t>С</t>
    </r>
  </si>
  <si>
    <r>
      <t>K</t>
    </r>
    <r>
      <rPr>
        <b/>
        <vertAlign val="subscript"/>
        <sz val="14"/>
        <color theme="1"/>
        <rFont val="Times New Roman"/>
        <family val="1"/>
        <charset val="204"/>
      </rPr>
      <t>к</t>
    </r>
    <r>
      <rPr>
        <b/>
        <sz val="14"/>
        <color theme="1"/>
        <rFont val="Times New Roman"/>
        <family val="1"/>
        <charset val="204"/>
      </rPr>
      <t>, Вт/(м</t>
    </r>
    <r>
      <rPr>
        <b/>
        <vertAlign val="super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К)</t>
    </r>
  </si>
  <si>
    <r>
      <t>I, Вт/м</t>
    </r>
    <r>
      <rPr>
        <b/>
        <vertAlign val="superscript"/>
        <sz val="14"/>
        <color theme="1"/>
        <rFont val="Times New Roman"/>
        <family val="1"/>
        <charset val="204"/>
      </rPr>
      <t>2</t>
    </r>
  </si>
  <si>
    <r>
      <t>K</t>
    </r>
    <r>
      <rPr>
        <b/>
        <vertAlign val="subscript"/>
        <sz val="14"/>
        <color theme="1"/>
        <rFont val="Times New Roman"/>
        <family val="1"/>
        <charset val="204"/>
      </rPr>
      <t>к</t>
    </r>
    <r>
      <rPr>
        <b/>
        <sz val="14"/>
        <color theme="1"/>
        <rFont val="Times New Roman"/>
        <family val="1"/>
        <charset val="204"/>
      </rPr>
      <t>', Вт/(м</t>
    </r>
    <r>
      <rPr>
        <b/>
        <vertAlign val="super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К)</t>
    </r>
  </si>
  <si>
    <r>
      <t>I', Вт/м</t>
    </r>
    <r>
      <rPr>
        <b/>
        <vertAlign val="superscript"/>
        <sz val="14"/>
        <color theme="1"/>
        <rFont val="Times New Roman"/>
        <family val="1"/>
        <charset val="204"/>
      </rPr>
      <t>2</t>
    </r>
  </si>
  <si>
    <t>С.з.</t>
  </si>
  <si>
    <t>Мін.</t>
  </si>
  <si>
    <t>Макс.</t>
  </si>
  <si>
    <r>
      <t>Миттєва потужні-сть ССТ Q</t>
    </r>
    <r>
      <rPr>
        <b/>
        <vertAlign val="subscript"/>
        <sz val="14"/>
        <color theme="1"/>
        <rFont val="Times New Roman"/>
        <family val="1"/>
        <charset val="204"/>
      </rPr>
      <t>сст</t>
    </r>
    <r>
      <rPr>
        <b/>
        <sz val="14"/>
        <color theme="1"/>
        <rFont val="Times New Roman"/>
        <family val="1"/>
        <charset val="204"/>
      </rPr>
      <t>, Дж/м</t>
    </r>
    <r>
      <rPr>
        <b/>
        <vertAlign val="super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, що 5 хв</t>
    </r>
  </si>
  <si>
    <r>
      <t>Δt</t>
    </r>
    <r>
      <rPr>
        <b/>
        <vertAlign val="subscript"/>
        <sz val="14"/>
        <color theme="1"/>
        <rFont val="Times New Roman"/>
        <family val="1"/>
        <charset val="204"/>
      </rPr>
      <t>бак. ср.</t>
    </r>
    <r>
      <rPr>
        <b/>
        <sz val="14"/>
        <color theme="1"/>
        <rFont val="Times New Roman"/>
        <family val="1"/>
        <charset val="204"/>
      </rPr>
      <t>, °C</t>
    </r>
  </si>
  <si>
    <r>
      <t>Δt</t>
    </r>
    <r>
      <rPr>
        <b/>
        <vertAlign val="subscript"/>
        <sz val="14"/>
        <color theme="1"/>
        <rFont val="Times New Roman"/>
        <family val="1"/>
        <charset val="204"/>
      </rPr>
      <t>пов</t>
    </r>
    <r>
      <rPr>
        <b/>
        <sz val="14"/>
        <color theme="1"/>
        <rFont val="Times New Roman"/>
        <family val="1"/>
        <charset val="204"/>
      </rPr>
      <t xml:space="preserve"> °C</t>
    </r>
  </si>
  <si>
    <r>
      <t>Δt</t>
    </r>
    <r>
      <rPr>
        <b/>
        <vertAlign val="subscript"/>
        <sz val="14"/>
        <color theme="1"/>
        <rFont val="Times New Roman"/>
        <family val="1"/>
        <charset val="204"/>
      </rPr>
      <t>вих</t>
    </r>
    <r>
      <rPr>
        <b/>
        <sz val="14"/>
        <color theme="1"/>
        <rFont val="Times New Roman"/>
        <family val="1"/>
        <charset val="204"/>
      </rPr>
      <t>, °C</t>
    </r>
  </si>
  <si>
    <r>
      <rPr>
        <b/>
        <sz val="14"/>
        <color theme="1"/>
        <rFont val="Calibri"/>
        <family val="2"/>
        <charset val="204"/>
      </rPr>
      <t>Δ</t>
    </r>
    <r>
      <rPr>
        <b/>
        <sz val="14"/>
        <color theme="1"/>
        <rFont val="Times New Roman"/>
        <family val="1"/>
        <charset val="204"/>
      </rPr>
      <t>t</t>
    </r>
    <r>
      <rPr>
        <b/>
        <vertAlign val="subscript"/>
        <sz val="14"/>
        <color theme="1"/>
        <rFont val="Times New Roman"/>
        <family val="1"/>
        <charset val="204"/>
      </rPr>
      <t>вх</t>
    </r>
    <r>
      <rPr>
        <b/>
        <sz val="14"/>
        <color theme="1"/>
        <rFont val="Times New Roman"/>
        <family val="1"/>
        <charset val="204"/>
      </rPr>
      <t>, °C</t>
    </r>
  </si>
  <si>
    <t>Приріст температур</t>
  </si>
  <si>
    <t>d5L5-I300a30V10</t>
  </si>
  <si>
    <r>
      <t xml:space="preserve">Режим гравітації d =5 мм; l =50 мм; </t>
    </r>
    <r>
      <rPr>
        <sz val="11"/>
        <color rgb="FFFF0000"/>
        <rFont val="Times New Roman"/>
        <family val="1"/>
        <charset val="204"/>
      </rPr>
      <t>I = 300 Вт/м</t>
    </r>
    <r>
      <rPr>
        <vertAlign val="superscript"/>
        <sz val="11"/>
        <color rgb="FFFF0000"/>
        <rFont val="Times New Roman"/>
        <family val="1"/>
        <charset val="204"/>
      </rPr>
      <t>2</t>
    </r>
    <r>
      <rPr>
        <sz val="11"/>
        <color rgb="FFFF0000"/>
        <rFont val="Times New Roman"/>
        <family val="1"/>
        <charset val="204"/>
      </rPr>
      <t>; α = 30º; V = 10л</t>
    </r>
  </si>
  <si>
    <t>d5L5-I700a30V10</t>
  </si>
  <si>
    <r>
      <t xml:space="preserve">Режим гравітації d =5 мм; l =50 мм; </t>
    </r>
    <r>
      <rPr>
        <sz val="11"/>
        <color rgb="FFFF0000"/>
        <rFont val="Times New Roman"/>
        <family val="1"/>
        <charset val="204"/>
      </rPr>
      <t>I = 700 Вт/м</t>
    </r>
    <r>
      <rPr>
        <vertAlign val="superscript"/>
        <sz val="11"/>
        <color rgb="FFFF0000"/>
        <rFont val="Times New Roman"/>
        <family val="1"/>
        <charset val="204"/>
      </rPr>
      <t>2</t>
    </r>
    <r>
      <rPr>
        <sz val="11"/>
        <color rgb="FFFF0000"/>
        <rFont val="Times New Roman"/>
        <family val="1"/>
        <charset val="204"/>
      </rPr>
      <t>; α = 30º; V = 10л</t>
    </r>
  </si>
  <si>
    <t>d5L5-I300a70V10</t>
  </si>
  <si>
    <r>
      <t xml:space="preserve">Режим гравітації d =5 мм; l =50 мм; </t>
    </r>
    <r>
      <rPr>
        <sz val="11"/>
        <color rgb="FFFF0000"/>
        <rFont val="Times New Roman"/>
        <family val="1"/>
        <charset val="204"/>
      </rPr>
      <t>I = 300 Вт/м</t>
    </r>
    <r>
      <rPr>
        <vertAlign val="superscript"/>
        <sz val="11"/>
        <color rgb="FFFF0000"/>
        <rFont val="Times New Roman"/>
        <family val="1"/>
        <charset val="204"/>
      </rPr>
      <t>2</t>
    </r>
    <r>
      <rPr>
        <sz val="11"/>
        <color rgb="FFFF0000"/>
        <rFont val="Times New Roman"/>
        <family val="1"/>
        <charset val="204"/>
      </rPr>
      <t>; α = 70º; V = 10л</t>
    </r>
  </si>
  <si>
    <t>d5L5-I700a70V10</t>
  </si>
  <si>
    <r>
      <t xml:space="preserve">Режим гравітації d =5 мм; l =50 мм; </t>
    </r>
    <r>
      <rPr>
        <sz val="11"/>
        <color rgb="FFFF0000"/>
        <rFont val="Times New Roman"/>
        <family val="1"/>
        <charset val="204"/>
      </rPr>
      <t>I = 700 Вт/м</t>
    </r>
    <r>
      <rPr>
        <vertAlign val="superscript"/>
        <sz val="11"/>
        <color rgb="FFFF0000"/>
        <rFont val="Times New Roman"/>
        <family val="1"/>
        <charset val="204"/>
      </rPr>
      <t>2</t>
    </r>
    <r>
      <rPr>
        <sz val="11"/>
        <color rgb="FFFF0000"/>
        <rFont val="Times New Roman"/>
        <family val="1"/>
        <charset val="204"/>
      </rPr>
      <t>; α = 70º; V = 10л</t>
    </r>
  </si>
  <si>
    <t>d5L5-I300a30V20</t>
  </si>
  <si>
    <r>
      <t xml:space="preserve">Режим гравітації d =5 мм; l =50 мм; </t>
    </r>
    <r>
      <rPr>
        <sz val="11"/>
        <color rgb="FFFF0000"/>
        <rFont val="Times New Roman"/>
        <family val="1"/>
        <charset val="204"/>
      </rPr>
      <t>I = 300 Вт/м</t>
    </r>
    <r>
      <rPr>
        <vertAlign val="superscript"/>
        <sz val="11"/>
        <color rgb="FFFF0000"/>
        <rFont val="Times New Roman"/>
        <family val="1"/>
        <charset val="204"/>
      </rPr>
      <t>2</t>
    </r>
    <r>
      <rPr>
        <sz val="11"/>
        <color rgb="FFFF0000"/>
        <rFont val="Times New Roman"/>
        <family val="1"/>
        <charset val="204"/>
      </rPr>
      <t>; α = 30º; V = 20л</t>
    </r>
  </si>
  <si>
    <t>d5L5-I700a30V20</t>
  </si>
  <si>
    <r>
      <t xml:space="preserve">Режим гравітації d =5 мм; l =50 мм; </t>
    </r>
    <r>
      <rPr>
        <sz val="11"/>
        <color rgb="FFFF0000"/>
        <rFont val="Times New Roman"/>
        <family val="1"/>
        <charset val="204"/>
      </rPr>
      <t>I = 700 Вт/м</t>
    </r>
    <r>
      <rPr>
        <vertAlign val="superscript"/>
        <sz val="11"/>
        <color rgb="FFFF0000"/>
        <rFont val="Times New Roman"/>
        <family val="1"/>
        <charset val="204"/>
      </rPr>
      <t>2</t>
    </r>
    <r>
      <rPr>
        <sz val="11"/>
        <color rgb="FFFF0000"/>
        <rFont val="Times New Roman"/>
        <family val="1"/>
        <charset val="204"/>
      </rPr>
      <t>; α = 30º; V = 20л</t>
    </r>
  </si>
  <si>
    <t>d5L5-I300a70V20</t>
  </si>
  <si>
    <r>
      <t xml:space="preserve">Режим гравітації d =5 мм; l =50 мм; </t>
    </r>
    <r>
      <rPr>
        <sz val="11"/>
        <color rgb="FFFF0000"/>
        <rFont val="Times New Roman"/>
        <family val="1"/>
        <charset val="204"/>
      </rPr>
      <t>I = 300 Вт/м</t>
    </r>
    <r>
      <rPr>
        <vertAlign val="superscript"/>
        <sz val="11"/>
        <color rgb="FFFF0000"/>
        <rFont val="Times New Roman"/>
        <family val="1"/>
        <charset val="204"/>
      </rPr>
      <t>2</t>
    </r>
    <r>
      <rPr>
        <sz val="11"/>
        <color rgb="FFFF0000"/>
        <rFont val="Times New Roman"/>
        <family val="1"/>
        <charset val="204"/>
      </rPr>
      <t>; α = 70º; V = 20л</t>
    </r>
  </si>
  <si>
    <t>d5L5-I700a70V20</t>
  </si>
  <si>
    <r>
      <t xml:space="preserve">Режим гравітації d =5 мм; l =50 мм; </t>
    </r>
    <r>
      <rPr>
        <sz val="11"/>
        <color rgb="FFFF0000"/>
        <rFont val="Times New Roman"/>
        <family val="1"/>
        <charset val="204"/>
      </rPr>
      <t>I = 700 Вт/м</t>
    </r>
    <r>
      <rPr>
        <vertAlign val="superscript"/>
        <sz val="11"/>
        <color rgb="FFFF0000"/>
        <rFont val="Times New Roman"/>
        <family val="1"/>
        <charset val="204"/>
      </rPr>
      <t>2</t>
    </r>
    <r>
      <rPr>
        <sz val="11"/>
        <color rgb="FFFF0000"/>
        <rFont val="Times New Roman"/>
        <family val="1"/>
        <charset val="204"/>
      </rPr>
      <t>; α = 70º; V = 20л</t>
    </r>
  </si>
  <si>
    <t>d5L5-I500a50V25</t>
  </si>
  <si>
    <r>
      <t xml:space="preserve">Режим гравітації d =5 мм; l =50 мм; </t>
    </r>
    <r>
      <rPr>
        <sz val="11"/>
        <color rgb="FFFF0000"/>
        <rFont val="Times New Roman"/>
        <family val="1"/>
        <charset val="204"/>
      </rPr>
      <t>I = 500 Вт/м</t>
    </r>
    <r>
      <rPr>
        <vertAlign val="superscript"/>
        <sz val="11"/>
        <color rgb="FFFF0000"/>
        <rFont val="Times New Roman"/>
        <family val="1"/>
        <charset val="204"/>
      </rPr>
      <t>2</t>
    </r>
    <r>
      <rPr>
        <sz val="11"/>
        <color rgb="FFFF0000"/>
        <rFont val="Times New Roman"/>
        <family val="1"/>
        <charset val="204"/>
      </rPr>
      <t>; α = 50º; V = 25л</t>
    </r>
  </si>
  <si>
    <t>d5L5-I500a50V15</t>
  </si>
  <si>
    <r>
      <t xml:space="preserve">Режим гравітації d =5 мм; l =50 мм; </t>
    </r>
    <r>
      <rPr>
        <sz val="11"/>
        <color rgb="FFFF0000"/>
        <rFont val="Times New Roman"/>
        <family val="1"/>
        <charset val="204"/>
      </rPr>
      <t>I = 500 Вт/м</t>
    </r>
    <r>
      <rPr>
        <vertAlign val="superscript"/>
        <sz val="11"/>
        <color rgb="FFFF0000"/>
        <rFont val="Times New Roman"/>
        <family val="1"/>
        <charset val="204"/>
      </rPr>
      <t>2</t>
    </r>
    <r>
      <rPr>
        <sz val="11"/>
        <color rgb="FFFF0000"/>
        <rFont val="Times New Roman"/>
        <family val="1"/>
        <charset val="204"/>
      </rPr>
      <t>; α = 50º; V = 15л</t>
    </r>
  </si>
  <si>
    <t>d5L5-I100a50V15</t>
  </si>
  <si>
    <r>
      <t xml:space="preserve">Режим гравітації d =5 мм; l =50 мм; </t>
    </r>
    <r>
      <rPr>
        <sz val="11"/>
        <color rgb="FFFF0000"/>
        <rFont val="Times New Roman"/>
        <family val="1"/>
        <charset val="204"/>
      </rPr>
      <t>I = 100 Вт/м</t>
    </r>
    <r>
      <rPr>
        <vertAlign val="superscript"/>
        <sz val="11"/>
        <color rgb="FFFF0000"/>
        <rFont val="Times New Roman"/>
        <family val="1"/>
        <charset val="204"/>
      </rPr>
      <t>2</t>
    </r>
    <r>
      <rPr>
        <sz val="11"/>
        <color rgb="FFFF0000"/>
        <rFont val="Times New Roman"/>
        <family val="1"/>
        <charset val="204"/>
      </rPr>
      <t>; α = 50º; V = 15л</t>
    </r>
  </si>
  <si>
    <t>d5L5-I900a50V15</t>
  </si>
  <si>
    <r>
      <t xml:space="preserve">Режим гравітації d =5 мм; l =50 мм; </t>
    </r>
    <r>
      <rPr>
        <sz val="11"/>
        <color rgb="FFFF0000"/>
        <rFont val="Times New Roman"/>
        <family val="1"/>
        <charset val="204"/>
      </rPr>
      <t>I = 900 Вт/м</t>
    </r>
    <r>
      <rPr>
        <vertAlign val="superscript"/>
        <sz val="11"/>
        <color rgb="FFFF0000"/>
        <rFont val="Times New Roman"/>
        <family val="1"/>
        <charset val="204"/>
      </rPr>
      <t>2</t>
    </r>
    <r>
      <rPr>
        <sz val="11"/>
        <color rgb="FFFF0000"/>
        <rFont val="Times New Roman"/>
        <family val="1"/>
        <charset val="204"/>
      </rPr>
      <t>; α = 50º; V = 15л</t>
    </r>
  </si>
  <si>
    <t>d5L5-I500a10V15</t>
  </si>
  <si>
    <r>
      <t xml:space="preserve">Режим гравітації d =5 мм; l =50 мм; </t>
    </r>
    <r>
      <rPr>
        <sz val="11"/>
        <color rgb="FFFF0000"/>
        <rFont val="Times New Roman"/>
        <family val="1"/>
        <charset val="204"/>
      </rPr>
      <t>I = 500 Вт/м</t>
    </r>
    <r>
      <rPr>
        <vertAlign val="superscript"/>
        <sz val="11"/>
        <color rgb="FFFF0000"/>
        <rFont val="Times New Roman"/>
        <family val="1"/>
        <charset val="204"/>
      </rPr>
      <t>2</t>
    </r>
    <r>
      <rPr>
        <sz val="11"/>
        <color rgb="FFFF0000"/>
        <rFont val="Times New Roman"/>
        <family val="1"/>
        <charset val="204"/>
      </rPr>
      <t>; α = 10º; V = 15л</t>
    </r>
  </si>
  <si>
    <t>d5L5-I500a90V15</t>
  </si>
  <si>
    <r>
      <t xml:space="preserve">Режим гравітації d =5 мм; l =50 мм; </t>
    </r>
    <r>
      <rPr>
        <sz val="11"/>
        <color rgb="FFFF0000"/>
        <rFont val="Times New Roman"/>
        <family val="1"/>
        <charset val="204"/>
      </rPr>
      <t>I = 500 Вт/м</t>
    </r>
    <r>
      <rPr>
        <vertAlign val="superscript"/>
        <sz val="11"/>
        <color rgb="FFFF0000"/>
        <rFont val="Times New Roman"/>
        <family val="1"/>
        <charset val="204"/>
      </rPr>
      <t>2</t>
    </r>
    <r>
      <rPr>
        <sz val="11"/>
        <color rgb="FFFF0000"/>
        <rFont val="Times New Roman"/>
        <family val="1"/>
        <charset val="204"/>
      </rPr>
      <t>; α = 90º; V = 15л</t>
    </r>
  </si>
  <si>
    <t>d5L5-I500a50V5</t>
  </si>
  <si>
    <r>
      <t xml:space="preserve">Режим гравітації d =5 мм; l =50 мм; </t>
    </r>
    <r>
      <rPr>
        <sz val="11"/>
        <color rgb="FFFF0000"/>
        <rFont val="Times New Roman"/>
        <family val="1"/>
        <charset val="204"/>
      </rPr>
      <t>I = 500 Вт/м</t>
    </r>
    <r>
      <rPr>
        <vertAlign val="superscript"/>
        <sz val="11"/>
        <color rgb="FFFF0000"/>
        <rFont val="Times New Roman"/>
        <family val="1"/>
        <charset val="204"/>
      </rPr>
      <t>2</t>
    </r>
    <r>
      <rPr>
        <sz val="11"/>
        <color rgb="FFFF0000"/>
        <rFont val="Times New Roman"/>
        <family val="1"/>
        <charset val="204"/>
      </rPr>
      <t>; α = 50º; V = 5л</t>
    </r>
  </si>
  <si>
    <t>Розра-хункова                 G, кг/с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</si>
</sst>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\ h:mm:ss"/>
    <numFmt numFmtId="165" formatCode="0.0"/>
    <numFmt numFmtId="166" formatCode="0.0000"/>
  </numFmts>
  <fonts count="4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990000"/>
      <name val="Times New Roman"/>
      <family val="1"/>
      <charset val="204"/>
    </font>
    <font>
      <b/>
      <vertAlign val="subscript"/>
      <sz val="14"/>
      <color rgb="FF990000"/>
      <name val="Times New Roman"/>
      <family val="1"/>
      <charset val="204"/>
    </font>
    <font>
      <b/>
      <sz val="14"/>
      <color rgb="FF009900"/>
      <name val="Times New Roman"/>
      <family val="1"/>
      <charset val="204"/>
    </font>
    <font>
      <b/>
      <vertAlign val="subscript"/>
      <sz val="14"/>
      <color rgb="FF009900"/>
      <name val="Times New Roman"/>
      <family val="1"/>
      <charset val="204"/>
    </font>
    <font>
      <b/>
      <sz val="14"/>
      <color rgb="FF7030A0"/>
      <name val="Times New Roman"/>
      <family val="1"/>
      <charset val="204"/>
    </font>
    <font>
      <b/>
      <vertAlign val="subscript"/>
      <sz val="14"/>
      <color rgb="FF7030A0"/>
      <name val="Times New Roman"/>
      <family val="1"/>
      <charset val="204"/>
    </font>
    <font>
      <b/>
      <sz val="14"/>
      <color rgb="FF808000"/>
      <name val="Times New Roman"/>
      <family val="1"/>
      <charset val="204"/>
    </font>
    <font>
      <b/>
      <vertAlign val="subscript"/>
      <sz val="14"/>
      <color rgb="FF808000"/>
      <name val="Times New Roman"/>
      <family val="1"/>
      <charset val="204"/>
    </font>
    <font>
      <b/>
      <sz val="14"/>
      <color rgb="FFCC0099"/>
      <name val="Times New Roman"/>
      <family val="1"/>
      <charset val="204"/>
    </font>
    <font>
      <b/>
      <vertAlign val="subscript"/>
      <sz val="14"/>
      <color rgb="FFCC0099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b/>
      <vertAlign val="subscript"/>
      <sz val="14"/>
      <color rgb="FF0070C0"/>
      <name val="Times New Roman"/>
      <family val="1"/>
      <charset val="204"/>
    </font>
    <font>
      <b/>
      <sz val="14"/>
      <color rgb="FF994C00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</font>
    <font>
      <sz val="14"/>
      <color rgb="FF990000"/>
      <name val="Times New Roman"/>
      <family val="1"/>
      <charset val="204"/>
    </font>
    <font>
      <sz val="14"/>
      <color rgb="FF009900"/>
      <name val="Times New Roman"/>
      <family val="1"/>
      <charset val="204"/>
    </font>
    <font>
      <sz val="14"/>
      <color rgb="FF000099"/>
      <name val="Times New Roman"/>
      <family val="1"/>
      <charset val="204"/>
    </font>
    <font>
      <sz val="14"/>
      <color rgb="FF999900"/>
      <name val="Times New Roman"/>
      <family val="1"/>
      <charset val="204"/>
    </font>
    <font>
      <sz val="14"/>
      <color rgb="FF99004C"/>
      <name val="Times New Roman"/>
      <family val="1"/>
      <charset val="204"/>
    </font>
    <font>
      <sz val="14"/>
      <color rgb="FF009999"/>
      <name val="Times New Roman"/>
      <family val="1"/>
      <charset val="204"/>
    </font>
    <font>
      <sz val="14"/>
      <color rgb="FF994C00"/>
      <name val="Times New Roman"/>
      <family val="1"/>
      <charset val="204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1"/>
      <color rgb="FFFF0000"/>
      <name val="Times New Roman"/>
      <family val="1"/>
      <charset val="204"/>
    </font>
    <font>
      <vertAlign val="superscript"/>
      <sz val="11"/>
      <color rgb="FFFF0000"/>
      <name val="Times New Roman"/>
      <family val="1"/>
      <charset val="204"/>
    </font>
    <font>
      <sz val="11"/>
      <color rgb="FF990000"/>
      <name val="Times New Roman"/>
      <family val="2"/>
    </font>
    <font>
      <sz val="11"/>
      <color rgb="FF009900"/>
      <name val="Times New Roman"/>
      <family val="2"/>
    </font>
    <font>
      <sz val="11"/>
      <color rgb="FF000099"/>
      <name val="Times New Roman"/>
      <family val="2"/>
    </font>
    <font>
      <sz val="11"/>
      <color rgb="FF999900"/>
      <name val="Times New Roman"/>
      <family val="2"/>
    </font>
    <font>
      <sz val="11"/>
      <color rgb="FF99004C"/>
      <name val="Times New Roman"/>
      <family val="2"/>
    </font>
    <font>
      <sz val="11"/>
      <color rgb="FF009999"/>
      <name val="Times New Roman"/>
      <family val="2"/>
    </font>
    <font>
      <sz val="11"/>
      <color rgb="FF994C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3" fillId="0" borderId="2" xfId="1" applyFont="1" applyBorder="1" applyAlignment="1">
      <alignment wrapText="1"/>
    </xf>
    <xf numFmtId="0" fontId="3" fillId="0" borderId="3" xfId="1" applyFont="1" applyBorder="1" applyAlignment="1">
      <alignment wrapText="1"/>
    </xf>
    <xf numFmtId="0" fontId="4" fillId="2" borderId="4" xfId="1" applyFont="1" applyFill="1" applyBorder="1" applyAlignment="1">
      <alignment wrapText="1"/>
    </xf>
    <xf numFmtId="0" fontId="3" fillId="0" borderId="5" xfId="1" applyFont="1" applyBorder="1" applyAlignment="1">
      <alignment wrapText="1"/>
    </xf>
    <xf numFmtId="0" fontId="4" fillId="3" borderId="6" xfId="1" applyFont="1" applyFill="1" applyBorder="1" applyAlignment="1">
      <alignment wrapText="1"/>
    </xf>
    <xf numFmtId="0" fontId="3" fillId="0" borderId="6" xfId="1" applyFont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4" fillId="4" borderId="7" xfId="1" applyFont="1" applyFill="1" applyBorder="1" applyAlignment="1">
      <alignment wrapText="1"/>
    </xf>
    <xf numFmtId="0" fontId="4" fillId="0" borderId="0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1" fontId="3" fillId="0" borderId="13" xfId="1" applyNumberFormat="1" applyFont="1" applyBorder="1" applyAlignment="1">
      <alignment horizontal="center" wrapText="1"/>
    </xf>
    <xf numFmtId="2" fontId="3" fillId="0" borderId="13" xfId="1" applyNumberFormat="1" applyFont="1" applyBorder="1" applyAlignment="1">
      <alignment horizontal="center" wrapText="1"/>
    </xf>
    <xf numFmtId="0" fontId="3" fillId="0" borderId="13" xfId="1" applyFont="1" applyBorder="1" applyAlignment="1">
      <alignment horizontal="center" wrapText="1"/>
    </xf>
    <xf numFmtId="0" fontId="3" fillId="0" borderId="0" xfId="1" applyFont="1" applyBorder="1" applyAlignment="1">
      <alignment wrapText="1"/>
    </xf>
    <xf numFmtId="2" fontId="3" fillId="0" borderId="14" xfId="1" applyNumberFormat="1" applyFont="1" applyBorder="1" applyAlignment="1">
      <alignment wrapText="1"/>
    </xf>
    <xf numFmtId="2" fontId="3" fillId="0" borderId="15" xfId="1" applyNumberFormat="1" applyFont="1" applyBorder="1" applyAlignment="1">
      <alignment wrapText="1"/>
    </xf>
    <xf numFmtId="165" fontId="3" fillId="0" borderId="15" xfId="1" applyNumberFormat="1" applyFont="1" applyBorder="1" applyAlignment="1">
      <alignment wrapText="1"/>
    </xf>
    <xf numFmtId="1" fontId="3" fillId="0" borderId="15" xfId="1" applyNumberFormat="1" applyFont="1" applyBorder="1" applyAlignment="1">
      <alignment wrapText="1"/>
    </xf>
    <xf numFmtId="1" fontId="3" fillId="0" borderId="16" xfId="1" applyNumberFormat="1" applyFont="1" applyBorder="1" applyAlignment="1">
      <alignment wrapText="1"/>
    </xf>
    <xf numFmtId="1" fontId="3" fillId="0" borderId="18" xfId="1" applyNumberFormat="1" applyFont="1" applyBorder="1" applyAlignment="1">
      <alignment horizontal="center" wrapText="1"/>
    </xf>
    <xf numFmtId="2" fontId="3" fillId="0" borderId="18" xfId="1" applyNumberFormat="1" applyFont="1" applyBorder="1" applyAlignment="1">
      <alignment horizontal="center" wrapText="1"/>
    </xf>
    <xf numFmtId="2" fontId="3" fillId="0" borderId="0" xfId="1" applyNumberFormat="1" applyFont="1" applyBorder="1" applyAlignment="1">
      <alignment wrapText="1"/>
    </xf>
    <xf numFmtId="2" fontId="3" fillId="0" borderId="17" xfId="1" applyNumberFormat="1" applyFont="1" applyBorder="1" applyAlignment="1">
      <alignment wrapText="1"/>
    </xf>
    <xf numFmtId="2" fontId="3" fillId="0" borderId="18" xfId="1" applyNumberFormat="1" applyFont="1" applyBorder="1" applyAlignment="1">
      <alignment wrapText="1"/>
    </xf>
    <xf numFmtId="165" fontId="3" fillId="0" borderId="18" xfId="1" applyNumberFormat="1" applyFont="1" applyBorder="1" applyAlignment="1">
      <alignment wrapText="1"/>
    </xf>
    <xf numFmtId="1" fontId="3" fillId="0" borderId="18" xfId="1" applyNumberFormat="1" applyFont="1" applyBorder="1" applyAlignment="1">
      <alignment wrapText="1"/>
    </xf>
    <xf numFmtId="1" fontId="3" fillId="0" borderId="19" xfId="1" applyNumberFormat="1" applyFont="1" applyBorder="1" applyAlignment="1">
      <alignment wrapText="1"/>
    </xf>
    <xf numFmtId="1" fontId="3" fillId="0" borderId="0" xfId="1" applyNumberFormat="1" applyFont="1" applyBorder="1" applyAlignment="1">
      <alignment wrapText="1"/>
    </xf>
    <xf numFmtId="166" fontId="4" fillId="2" borderId="3" xfId="1" applyNumberFormat="1" applyFont="1" applyFill="1" applyBorder="1" applyAlignment="1">
      <alignment wrapText="1"/>
    </xf>
    <xf numFmtId="0" fontId="2" fillId="0" borderId="21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textRotation="90" wrapText="1"/>
    </xf>
    <xf numFmtId="0" fontId="10" fillId="0" borderId="21" xfId="1" applyFont="1" applyBorder="1" applyAlignment="1">
      <alignment horizontal="center" vertical="center" textRotation="90" wrapText="1"/>
    </xf>
    <xf numFmtId="0" fontId="12" fillId="0" borderId="21" xfId="1" applyFont="1" applyBorder="1" applyAlignment="1">
      <alignment horizontal="center" vertical="center" textRotation="90" wrapText="1"/>
    </xf>
    <xf numFmtId="0" fontId="14" fillId="0" borderId="21" xfId="1" applyFont="1" applyBorder="1" applyAlignment="1">
      <alignment horizontal="center" vertical="center" textRotation="90" wrapText="1"/>
    </xf>
    <xf numFmtId="0" fontId="16" fillId="0" borderId="21" xfId="1" applyFont="1" applyBorder="1" applyAlignment="1">
      <alignment horizontal="center" vertical="center" textRotation="90" wrapText="1"/>
    </xf>
    <xf numFmtId="0" fontId="18" fillId="0" borderId="21" xfId="1" applyFont="1" applyBorder="1" applyAlignment="1">
      <alignment horizontal="center" vertical="center" textRotation="90" wrapText="1"/>
    </xf>
    <xf numFmtId="0" fontId="20" fillId="0" borderId="21" xfId="1" applyFont="1" applyBorder="1" applyAlignment="1">
      <alignment horizontal="center" vertical="center" textRotation="90" wrapText="1"/>
    </xf>
    <xf numFmtId="0" fontId="3" fillId="0" borderId="0" xfId="1" applyFont="1" applyAlignment="1">
      <alignment wrapText="1"/>
    </xf>
    <xf numFmtId="0" fontId="3" fillId="0" borderId="0" xfId="1" applyFont="1" applyAlignment="1">
      <alignment wrapText="1"/>
    </xf>
    <xf numFmtId="164" fontId="32" fillId="0" borderId="12" xfId="0" applyNumberFormat="1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 wrapText="1"/>
    </xf>
    <xf numFmtId="164" fontId="7" fillId="0" borderId="0" xfId="1" applyNumberFormat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2" fontId="24" fillId="0" borderId="0" xfId="1" applyNumberFormat="1" applyFont="1" applyBorder="1" applyAlignment="1">
      <alignment horizontal="center" vertical="center" wrapText="1"/>
    </xf>
    <xf numFmtId="2" fontId="25" fillId="0" borderId="0" xfId="1" applyNumberFormat="1" applyFont="1" applyBorder="1" applyAlignment="1">
      <alignment horizontal="center" vertical="center" wrapText="1"/>
    </xf>
    <xf numFmtId="2" fontId="26" fillId="0" borderId="0" xfId="1" applyNumberFormat="1" applyFont="1" applyBorder="1" applyAlignment="1">
      <alignment horizontal="center" vertical="center" wrapText="1"/>
    </xf>
    <xf numFmtId="2" fontId="27" fillId="0" borderId="0" xfId="1" applyNumberFormat="1" applyFont="1" applyBorder="1" applyAlignment="1">
      <alignment horizontal="center" vertical="center" wrapText="1"/>
    </xf>
    <xf numFmtId="2" fontId="28" fillId="0" borderId="0" xfId="1" applyNumberFormat="1" applyFont="1" applyBorder="1" applyAlignment="1">
      <alignment horizontal="center" vertical="center" wrapText="1"/>
    </xf>
    <xf numFmtId="2" fontId="29" fillId="0" borderId="0" xfId="1" applyNumberFormat="1" applyFont="1" applyBorder="1" applyAlignment="1">
      <alignment horizontal="center" vertical="center" wrapText="1"/>
    </xf>
    <xf numFmtId="2" fontId="30" fillId="0" borderId="0" xfId="1" applyNumberFormat="1" applyFont="1" applyBorder="1" applyAlignment="1">
      <alignment horizontal="center" vertical="center" wrapText="1"/>
    </xf>
    <xf numFmtId="0" fontId="3" fillId="0" borderId="0" xfId="1" applyFont="1" applyAlignment="1">
      <alignment wrapText="1"/>
    </xf>
    <xf numFmtId="0" fontId="3" fillId="0" borderId="0" xfId="1" applyFont="1" applyAlignment="1">
      <alignment wrapText="1"/>
    </xf>
    <xf numFmtId="0" fontId="3" fillId="0" borderId="20" xfId="1" applyFon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31" fillId="0" borderId="0" xfId="0" applyFont="1" applyAlignment="1">
      <alignment horizontal="center" vertical="center" wrapText="1"/>
    </xf>
    <xf numFmtId="0" fontId="0" fillId="0" borderId="0" xfId="0"/>
    <xf numFmtId="0" fontId="32" fillId="0" borderId="0" xfId="0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wrapText="1"/>
    </xf>
    <xf numFmtId="0" fontId="2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wrapText="1"/>
    </xf>
    <xf numFmtId="0" fontId="2" fillId="0" borderId="10" xfId="1" applyFont="1" applyBorder="1" applyAlignment="1">
      <alignment horizontal="center" vertical="center" wrapText="1"/>
    </xf>
    <xf numFmtId="0" fontId="3" fillId="0" borderId="11" xfId="1" applyFont="1" applyBorder="1" applyAlignment="1">
      <alignment wrapText="1"/>
    </xf>
    <xf numFmtId="165" fontId="3" fillId="0" borderId="13" xfId="1" applyNumberFormat="1" applyFont="1" applyBorder="1" applyAlignment="1">
      <alignment horizontal="center" wrapText="1"/>
    </xf>
    <xf numFmtId="166" fontId="3" fillId="0" borderId="18" xfId="1" applyNumberFormat="1" applyFont="1" applyBorder="1" applyAlignment="1">
      <alignment horizontal="center" wrapText="1"/>
    </xf>
    <xf numFmtId="2" fontId="3" fillId="0" borderId="23" xfId="1" applyNumberFormat="1" applyFont="1" applyBorder="1" applyAlignment="1">
      <alignment horizontal="center" wrapText="1"/>
    </xf>
    <xf numFmtId="166" fontId="3" fillId="0" borderId="23" xfId="1" applyNumberFormat="1" applyFont="1" applyBorder="1" applyAlignment="1">
      <alignment horizontal="center" wrapText="1"/>
    </xf>
    <xf numFmtId="1" fontId="3" fillId="0" borderId="26" xfId="1" applyNumberFormat="1" applyFont="1" applyBorder="1" applyAlignment="1">
      <alignment horizontal="center" wrapText="1"/>
    </xf>
    <xf numFmtId="2" fontId="3" fillId="0" borderId="26" xfId="1" applyNumberFormat="1" applyFont="1" applyBorder="1" applyAlignment="1">
      <alignment horizontal="center" wrapText="1"/>
    </xf>
    <xf numFmtId="0" fontId="3" fillId="0" borderId="26" xfId="1" applyFont="1" applyBorder="1" applyAlignment="1">
      <alignment horizontal="center" wrapText="1"/>
    </xf>
    <xf numFmtId="166" fontId="3" fillId="0" borderId="27" xfId="1" applyNumberFormat="1" applyFont="1" applyBorder="1" applyAlignment="1">
      <alignment horizontal="center" wrapText="1"/>
    </xf>
    <xf numFmtId="166" fontId="3" fillId="0" borderId="29" xfId="1" applyNumberFormat="1" applyFont="1" applyBorder="1" applyAlignment="1">
      <alignment horizontal="center" wrapText="1"/>
    </xf>
    <xf numFmtId="166" fontId="3" fillId="0" borderId="30" xfId="1" applyNumberFormat="1" applyFont="1" applyBorder="1" applyAlignment="1">
      <alignment horizontal="center" wrapText="1"/>
    </xf>
    <xf numFmtId="0" fontId="4" fillId="0" borderId="28" xfId="1" applyFont="1" applyBorder="1" applyAlignment="1">
      <alignment horizontal="left" wrapText="1"/>
    </xf>
    <xf numFmtId="0" fontId="4" fillId="0" borderId="32" xfId="1" applyFont="1" applyBorder="1" applyAlignment="1">
      <alignment horizontal="left" wrapText="1"/>
    </xf>
    <xf numFmtId="1" fontId="3" fillId="0" borderId="23" xfId="1" applyNumberFormat="1" applyFont="1" applyBorder="1" applyAlignment="1">
      <alignment horizontal="center" wrapText="1"/>
    </xf>
    <xf numFmtId="0" fontId="4" fillId="0" borderId="33" xfId="1" applyFont="1" applyBorder="1" applyAlignment="1">
      <alignment horizontal="center" vertical="top" wrapText="1"/>
    </xf>
    <xf numFmtId="0" fontId="4" fillId="0" borderId="34" xfId="1" applyFont="1" applyBorder="1" applyAlignment="1">
      <alignment horizontal="center" vertical="top" wrapText="1"/>
    </xf>
    <xf numFmtId="0" fontId="4" fillId="0" borderId="35" xfId="1" applyFont="1" applyBorder="1" applyAlignment="1">
      <alignment horizontal="center" vertical="top" wrapText="1"/>
    </xf>
    <xf numFmtId="1" fontId="3" fillId="0" borderId="22" xfId="1" applyNumberFormat="1" applyFont="1" applyBorder="1" applyAlignment="1">
      <alignment horizontal="center" wrapText="1"/>
    </xf>
    <xf numFmtId="2" fontId="3" fillId="0" borderId="22" xfId="1" applyNumberFormat="1" applyFont="1" applyBorder="1" applyAlignment="1">
      <alignment horizontal="center" wrapText="1"/>
    </xf>
    <xf numFmtId="0" fontId="4" fillId="0" borderId="36" xfId="1" applyFont="1" applyBorder="1" applyAlignment="1">
      <alignment horizontal="left" wrapText="1"/>
    </xf>
    <xf numFmtId="166" fontId="3" fillId="0" borderId="13" xfId="1" applyNumberFormat="1" applyFont="1" applyBorder="1" applyAlignment="1">
      <alignment horizontal="center" wrapText="1"/>
    </xf>
    <xf numFmtId="166" fontId="3" fillId="0" borderId="31" xfId="1" applyNumberFormat="1" applyFont="1" applyBorder="1" applyAlignment="1">
      <alignment horizontal="center" wrapText="1"/>
    </xf>
    <xf numFmtId="0" fontId="4" fillId="0" borderId="25" xfId="1" applyFont="1" applyBorder="1" applyAlignment="1">
      <alignment horizontal="left" wrapText="1"/>
    </xf>
    <xf numFmtId="165" fontId="3" fillId="0" borderId="26" xfId="1" applyNumberFormat="1" applyFont="1" applyBorder="1" applyAlignment="1">
      <alignment horizontal="center" wrapText="1"/>
    </xf>
    <xf numFmtId="166" fontId="4" fillId="2" borderId="38" xfId="1" applyNumberFormat="1" applyFont="1" applyFill="1" applyBorder="1" applyAlignment="1">
      <alignment wrapText="1"/>
    </xf>
    <xf numFmtId="0" fontId="4" fillId="3" borderId="24" xfId="1" applyFont="1" applyFill="1" applyBorder="1" applyAlignment="1">
      <alignment wrapText="1"/>
    </xf>
    <xf numFmtId="166" fontId="3" fillId="0" borderId="37" xfId="1" applyNumberFormat="1" applyFont="1" applyBorder="1" applyAlignment="1">
      <alignment horizontal="center" wrapText="1"/>
    </xf>
    <xf numFmtId="2" fontId="3" fillId="0" borderId="39" xfId="1" applyNumberFormat="1" applyFont="1" applyBorder="1" applyAlignment="1">
      <alignment horizontal="center" wrapText="1"/>
    </xf>
    <xf numFmtId="166" fontId="3" fillId="0" borderId="40" xfId="1" applyNumberFormat="1" applyFont="1" applyBorder="1" applyAlignment="1">
      <alignment horizontal="center" wrapText="1"/>
    </xf>
    <xf numFmtId="2" fontId="3" fillId="0" borderId="41" xfId="1" applyNumberFormat="1" applyFont="1" applyBorder="1" applyAlignment="1">
      <alignment horizontal="center" wrapText="1"/>
    </xf>
    <xf numFmtId="166" fontId="3" fillId="0" borderId="42" xfId="1" applyNumberFormat="1" applyFont="1" applyBorder="1" applyAlignment="1">
      <alignment horizontal="center" wrapText="1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4567598422300629"/>
          <c:y val="3.2324281178934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553805912926149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'd5L5-I300a30V10'!$D$4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476871427640562"/>
                  <c:y val="0.298370073716671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'd5L5-I300a30V10'!$D$5:$D$29</c:f>
              <c:numCache>
                <c:formatCode>General</c:formatCode>
                <c:ptCount val="25"/>
                <c:pt idx="0">
                  <c:v>8.6999999999999993</c:v>
                </c:pt>
                <c:pt idx="1">
                  <c:v>9</c:v>
                </c:pt>
                <c:pt idx="2">
                  <c:v>9.0500000000000007</c:v>
                </c:pt>
                <c:pt idx="3">
                  <c:v>9.15</c:v>
                </c:pt>
                <c:pt idx="4">
                  <c:v>9.1999999999999993</c:v>
                </c:pt>
                <c:pt idx="5">
                  <c:v>9.3000000000000007</c:v>
                </c:pt>
                <c:pt idx="6">
                  <c:v>9.4</c:v>
                </c:pt>
                <c:pt idx="7">
                  <c:v>9.5500000000000007</c:v>
                </c:pt>
                <c:pt idx="8">
                  <c:v>9.65</c:v>
                </c:pt>
                <c:pt idx="9">
                  <c:v>9.75</c:v>
                </c:pt>
                <c:pt idx="10">
                  <c:v>10.050000000000001</c:v>
                </c:pt>
                <c:pt idx="11">
                  <c:v>10.199999999999999</c:v>
                </c:pt>
                <c:pt idx="12">
                  <c:v>10.3</c:v>
                </c:pt>
                <c:pt idx="13">
                  <c:v>10.4</c:v>
                </c:pt>
                <c:pt idx="14">
                  <c:v>10.55</c:v>
                </c:pt>
                <c:pt idx="15">
                  <c:v>10.65</c:v>
                </c:pt>
                <c:pt idx="16">
                  <c:v>11</c:v>
                </c:pt>
                <c:pt idx="17">
                  <c:v>11.15</c:v>
                </c:pt>
                <c:pt idx="18">
                  <c:v>11.25</c:v>
                </c:pt>
                <c:pt idx="19">
                  <c:v>11.4</c:v>
                </c:pt>
                <c:pt idx="20">
                  <c:v>11.5</c:v>
                </c:pt>
                <c:pt idx="21">
                  <c:v>11.65</c:v>
                </c:pt>
                <c:pt idx="22">
                  <c:v>12</c:v>
                </c:pt>
                <c:pt idx="23">
                  <c:v>12.1</c:v>
                </c:pt>
                <c:pt idx="24">
                  <c:v>12.25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01E-4704-AE3B-CF64E518CC73}"/>
            </c:ext>
          </c:extLst>
        </c:ser>
        <c:ser>
          <c:idx val="1"/>
          <c:order val="1"/>
          <c:tx>
            <c:strRef>
              <c:f>'d5L5-I300a30V10'!$E$4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319669587742392"/>
                  <c:y val="0.455743874376717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+ 12,176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'd5L5-I300a30V10'!$E$5:$E$29</c:f>
              <c:numCache>
                <c:formatCode>General</c:formatCode>
                <c:ptCount val="25"/>
                <c:pt idx="0">
                  <c:v>8.75</c:v>
                </c:pt>
                <c:pt idx="1">
                  <c:v>9.0500000000000007</c:v>
                </c:pt>
                <c:pt idx="2">
                  <c:v>9.1999999999999993</c:v>
                </c:pt>
                <c:pt idx="3">
                  <c:v>9.35</c:v>
                </c:pt>
                <c:pt idx="4">
                  <c:v>9.5500000000000007</c:v>
                </c:pt>
                <c:pt idx="5">
                  <c:v>9.6999999999999993</c:v>
                </c:pt>
                <c:pt idx="6">
                  <c:v>10.1</c:v>
                </c:pt>
                <c:pt idx="7">
                  <c:v>10.3</c:v>
                </c:pt>
                <c:pt idx="8">
                  <c:v>10.5</c:v>
                </c:pt>
                <c:pt idx="9">
                  <c:v>10.65</c:v>
                </c:pt>
                <c:pt idx="10">
                  <c:v>11.05</c:v>
                </c:pt>
                <c:pt idx="11">
                  <c:v>11.25</c:v>
                </c:pt>
                <c:pt idx="12">
                  <c:v>11.45</c:v>
                </c:pt>
                <c:pt idx="13">
                  <c:v>11.65</c:v>
                </c:pt>
                <c:pt idx="14">
                  <c:v>12</c:v>
                </c:pt>
                <c:pt idx="15">
                  <c:v>12.25</c:v>
                </c:pt>
                <c:pt idx="16">
                  <c:v>12.45</c:v>
                </c:pt>
                <c:pt idx="17">
                  <c:v>12.65</c:v>
                </c:pt>
                <c:pt idx="18">
                  <c:v>13.05</c:v>
                </c:pt>
                <c:pt idx="19">
                  <c:v>13.25</c:v>
                </c:pt>
                <c:pt idx="20">
                  <c:v>13.4</c:v>
                </c:pt>
                <c:pt idx="21">
                  <c:v>13.65</c:v>
                </c:pt>
                <c:pt idx="22">
                  <c:v>14.05</c:v>
                </c:pt>
                <c:pt idx="23">
                  <c:v>14.25</c:v>
                </c:pt>
                <c:pt idx="24">
                  <c:v>14.45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01E-4704-AE3B-CF64E518CC73}"/>
            </c:ext>
          </c:extLst>
        </c:ser>
        <c:ser>
          <c:idx val="2"/>
          <c:order val="2"/>
          <c:tx>
            <c:strRef>
              <c:f>'d5L5-I300a30V10'!$I$4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2309913442403332"/>
                  <c:y val="0.679885433698187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'd5L5-I300a30V10'!$I$5:$I$29</c:f>
              <c:numCache>
                <c:formatCode>General</c:formatCode>
                <c:ptCount val="25"/>
                <c:pt idx="0">
                  <c:v>11.4</c:v>
                </c:pt>
                <c:pt idx="1">
                  <c:v>11.45</c:v>
                </c:pt>
                <c:pt idx="2">
                  <c:v>12.15</c:v>
                </c:pt>
                <c:pt idx="3">
                  <c:v>12.55</c:v>
                </c:pt>
                <c:pt idx="4">
                  <c:v>12.75</c:v>
                </c:pt>
                <c:pt idx="5">
                  <c:v>13.15</c:v>
                </c:pt>
                <c:pt idx="6">
                  <c:v>13.4</c:v>
                </c:pt>
                <c:pt idx="7">
                  <c:v>13.6</c:v>
                </c:pt>
                <c:pt idx="8">
                  <c:v>14.1</c:v>
                </c:pt>
                <c:pt idx="9">
                  <c:v>14.15</c:v>
                </c:pt>
                <c:pt idx="10">
                  <c:v>14.4</c:v>
                </c:pt>
                <c:pt idx="11">
                  <c:v>14.55</c:v>
                </c:pt>
                <c:pt idx="12">
                  <c:v>15.05</c:v>
                </c:pt>
                <c:pt idx="13">
                  <c:v>15.25</c:v>
                </c:pt>
                <c:pt idx="14">
                  <c:v>15.35</c:v>
                </c:pt>
                <c:pt idx="15">
                  <c:v>15.65</c:v>
                </c:pt>
                <c:pt idx="16">
                  <c:v>15.75</c:v>
                </c:pt>
                <c:pt idx="17">
                  <c:v>16.149999999999999</c:v>
                </c:pt>
                <c:pt idx="18">
                  <c:v>16.45</c:v>
                </c:pt>
                <c:pt idx="19">
                  <c:v>16.45</c:v>
                </c:pt>
                <c:pt idx="20">
                  <c:v>16.75</c:v>
                </c:pt>
                <c:pt idx="21">
                  <c:v>17.3</c:v>
                </c:pt>
                <c:pt idx="22">
                  <c:v>17.5</c:v>
                </c:pt>
                <c:pt idx="23">
                  <c:v>17.75</c:v>
                </c:pt>
                <c:pt idx="24">
                  <c:v>18.100000000000001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01E-4704-AE3B-CF64E518C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6832"/>
        <c:axId val="98618752"/>
      </c:scatterChart>
      <c:valAx>
        <c:axId val="9861683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7813388519939783"/>
              <c:y val="0.71448506349855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98618752"/>
        <c:crosses val="autoZero"/>
        <c:crossBetween val="midCat"/>
        <c:majorUnit val="10"/>
      </c:valAx>
      <c:valAx>
        <c:axId val="98618752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78947150304303E-2"/>
              <c:y val="0.118909891595961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9861683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4567598422300629"/>
          <c:y val="3.2324281178934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553805912926149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'd5L5-I700a30V10'!$D$4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027158269199315"/>
                  <c:y val="0.322659245182189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'd5L5-I700a30V10'!$D$5:$D$29</c:f>
              <c:numCache>
                <c:formatCode>General</c:formatCode>
                <c:ptCount val="25"/>
                <c:pt idx="0">
                  <c:v>11.5</c:v>
                </c:pt>
                <c:pt idx="1">
                  <c:v>11.75</c:v>
                </c:pt>
                <c:pt idx="2">
                  <c:v>12.2</c:v>
                </c:pt>
                <c:pt idx="3">
                  <c:v>12.45</c:v>
                </c:pt>
                <c:pt idx="4">
                  <c:v>12.7</c:v>
                </c:pt>
                <c:pt idx="5">
                  <c:v>13.1</c:v>
                </c:pt>
                <c:pt idx="6">
                  <c:v>13.3</c:v>
                </c:pt>
                <c:pt idx="7">
                  <c:v>13.55</c:v>
                </c:pt>
                <c:pt idx="8">
                  <c:v>13.75</c:v>
                </c:pt>
                <c:pt idx="9">
                  <c:v>14.15</c:v>
                </c:pt>
                <c:pt idx="10">
                  <c:v>14.35</c:v>
                </c:pt>
                <c:pt idx="11">
                  <c:v>14.55</c:v>
                </c:pt>
                <c:pt idx="12">
                  <c:v>14.7</c:v>
                </c:pt>
                <c:pt idx="13">
                  <c:v>15.1</c:v>
                </c:pt>
                <c:pt idx="14">
                  <c:v>15.25</c:v>
                </c:pt>
                <c:pt idx="15">
                  <c:v>15.45</c:v>
                </c:pt>
                <c:pt idx="16">
                  <c:v>15.6</c:v>
                </c:pt>
                <c:pt idx="17">
                  <c:v>15.75</c:v>
                </c:pt>
                <c:pt idx="18">
                  <c:v>16.100000000000001</c:v>
                </c:pt>
                <c:pt idx="19">
                  <c:v>16.25</c:v>
                </c:pt>
                <c:pt idx="20">
                  <c:v>16.45</c:v>
                </c:pt>
                <c:pt idx="21">
                  <c:v>16.600000000000001</c:v>
                </c:pt>
                <c:pt idx="22">
                  <c:v>16.75</c:v>
                </c:pt>
                <c:pt idx="23">
                  <c:v>17.100000000000001</c:v>
                </c:pt>
                <c:pt idx="24">
                  <c:v>17.25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4AD-4816-970B-C790C6C5145D}"/>
            </c:ext>
          </c:extLst>
        </c:ser>
        <c:ser>
          <c:idx val="1"/>
          <c:order val="1"/>
          <c:tx>
            <c:strRef>
              <c:f>'d5L5-I700a30V10'!$E$4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524619672867198"/>
                  <c:y val="0.536280511297849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+ 12,176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'd5L5-I700a30V10'!$E$5:$E$29</c:f>
              <c:numCache>
                <c:formatCode>General</c:formatCode>
                <c:ptCount val="25"/>
                <c:pt idx="0">
                  <c:v>13.25</c:v>
                </c:pt>
                <c:pt idx="1">
                  <c:v>13.6</c:v>
                </c:pt>
                <c:pt idx="2">
                  <c:v>14.15</c:v>
                </c:pt>
                <c:pt idx="3">
                  <c:v>14.5</c:v>
                </c:pt>
                <c:pt idx="4">
                  <c:v>15.05</c:v>
                </c:pt>
                <c:pt idx="5">
                  <c:v>15.35</c:v>
                </c:pt>
                <c:pt idx="6">
                  <c:v>15.65</c:v>
                </c:pt>
                <c:pt idx="7">
                  <c:v>16.149999999999999</c:v>
                </c:pt>
                <c:pt idx="8">
                  <c:v>16.5</c:v>
                </c:pt>
                <c:pt idx="9">
                  <c:v>17</c:v>
                </c:pt>
                <c:pt idx="10">
                  <c:v>17.3</c:v>
                </c:pt>
                <c:pt idx="11">
                  <c:v>17.600000000000001</c:v>
                </c:pt>
                <c:pt idx="12">
                  <c:v>18.100000000000001</c:v>
                </c:pt>
                <c:pt idx="13">
                  <c:v>18.399999999999999</c:v>
                </c:pt>
                <c:pt idx="14">
                  <c:v>18.649999999999999</c:v>
                </c:pt>
                <c:pt idx="15">
                  <c:v>19.100000000000001</c:v>
                </c:pt>
                <c:pt idx="16">
                  <c:v>19.350000000000001</c:v>
                </c:pt>
                <c:pt idx="17">
                  <c:v>19.600000000000001</c:v>
                </c:pt>
                <c:pt idx="18">
                  <c:v>20.05</c:v>
                </c:pt>
                <c:pt idx="19">
                  <c:v>20.3</c:v>
                </c:pt>
                <c:pt idx="20">
                  <c:v>20.55</c:v>
                </c:pt>
                <c:pt idx="21">
                  <c:v>20.75</c:v>
                </c:pt>
                <c:pt idx="22">
                  <c:v>21.2</c:v>
                </c:pt>
                <c:pt idx="23">
                  <c:v>21.4</c:v>
                </c:pt>
                <c:pt idx="24">
                  <c:v>21.65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4AD-4816-970B-C790C6C5145D}"/>
            </c:ext>
          </c:extLst>
        </c:ser>
        <c:ser>
          <c:idx val="2"/>
          <c:order val="2"/>
          <c:tx>
            <c:strRef>
              <c:f>'d5L5-I700a30V10'!$I$4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2341307984581999"/>
                  <c:y val="0.740456597425497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'd5L5-I700a30V10'!$I$5:$I$29</c:f>
              <c:numCache>
                <c:formatCode>General</c:formatCode>
                <c:ptCount val="25"/>
                <c:pt idx="0">
                  <c:v>19.100000000000001</c:v>
                </c:pt>
                <c:pt idx="1">
                  <c:v>19.55</c:v>
                </c:pt>
                <c:pt idx="2">
                  <c:v>20.3</c:v>
                </c:pt>
                <c:pt idx="3">
                  <c:v>20.5</c:v>
                </c:pt>
                <c:pt idx="4">
                  <c:v>21.05</c:v>
                </c:pt>
                <c:pt idx="5">
                  <c:v>21.3</c:v>
                </c:pt>
                <c:pt idx="6">
                  <c:v>21.65</c:v>
                </c:pt>
                <c:pt idx="7">
                  <c:v>22.05</c:v>
                </c:pt>
                <c:pt idx="8">
                  <c:v>22.35</c:v>
                </c:pt>
                <c:pt idx="9">
                  <c:v>22.6</c:v>
                </c:pt>
                <c:pt idx="10">
                  <c:v>23.05</c:v>
                </c:pt>
                <c:pt idx="11">
                  <c:v>23.2</c:v>
                </c:pt>
                <c:pt idx="12">
                  <c:v>23.45</c:v>
                </c:pt>
                <c:pt idx="13">
                  <c:v>23.55</c:v>
                </c:pt>
                <c:pt idx="14">
                  <c:v>23.7</c:v>
                </c:pt>
                <c:pt idx="15">
                  <c:v>24.2</c:v>
                </c:pt>
                <c:pt idx="16">
                  <c:v>24.45</c:v>
                </c:pt>
                <c:pt idx="17">
                  <c:v>24.7</c:v>
                </c:pt>
                <c:pt idx="18">
                  <c:v>25.1</c:v>
                </c:pt>
                <c:pt idx="19">
                  <c:v>25.4</c:v>
                </c:pt>
                <c:pt idx="20">
                  <c:v>25.6</c:v>
                </c:pt>
                <c:pt idx="21">
                  <c:v>25.75</c:v>
                </c:pt>
                <c:pt idx="22">
                  <c:v>26.15</c:v>
                </c:pt>
                <c:pt idx="23">
                  <c:v>26.3</c:v>
                </c:pt>
                <c:pt idx="24">
                  <c:v>26.45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4AD-4816-970B-C790C6C51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6288"/>
        <c:axId val="108970752"/>
      </c:scatterChart>
      <c:valAx>
        <c:axId val="10895628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7813388519939783"/>
              <c:y val="0.71448506349855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8970752"/>
        <c:crosses val="autoZero"/>
        <c:crossBetween val="midCat"/>
        <c:majorUnit val="10"/>
      </c:valAx>
      <c:valAx>
        <c:axId val="108970752"/>
        <c:scaling>
          <c:orientation val="minMax"/>
          <c:max val="27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78947150304303E-2"/>
              <c:y val="0.118909891595961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895628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4083688790105"/>
          <c:y val="0.12959086413952969"/>
          <c:w val="0.6262467960936919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'd5L5-I500a10V15'!$V$4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5454085393652938E-3"/>
                  <c:y val="0.55371892706317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'd5L5-I500a10V15'!$V$5:$V$29</c:f>
              <c:numCache>
                <c:formatCode>0.00</c:formatCode>
                <c:ptCount val="25"/>
                <c:pt idx="0">
                  <c:v>0</c:v>
                </c:pt>
                <c:pt idx="1">
                  <c:v>0.59999999999999964</c:v>
                </c:pt>
                <c:pt idx="2">
                  <c:v>1</c:v>
                </c:pt>
                <c:pt idx="3">
                  <c:v>1.5999999999999996</c:v>
                </c:pt>
                <c:pt idx="4">
                  <c:v>1.9000000000000004</c:v>
                </c:pt>
                <c:pt idx="5">
                  <c:v>2.4000000000000004</c:v>
                </c:pt>
                <c:pt idx="6">
                  <c:v>2.5999999999999996</c:v>
                </c:pt>
                <c:pt idx="7">
                  <c:v>2.9000000000000004</c:v>
                </c:pt>
                <c:pt idx="8">
                  <c:v>3.3999999999999986</c:v>
                </c:pt>
                <c:pt idx="9">
                  <c:v>3.75</c:v>
                </c:pt>
                <c:pt idx="10">
                  <c:v>4.25</c:v>
                </c:pt>
                <c:pt idx="11">
                  <c:v>4.5500000000000007</c:v>
                </c:pt>
                <c:pt idx="12">
                  <c:v>4.8000000000000007</c:v>
                </c:pt>
                <c:pt idx="13">
                  <c:v>5</c:v>
                </c:pt>
                <c:pt idx="14">
                  <c:v>5.4499999999999993</c:v>
                </c:pt>
                <c:pt idx="15">
                  <c:v>5.6499999999999986</c:v>
                </c:pt>
                <c:pt idx="16">
                  <c:v>5.8500000000000014</c:v>
                </c:pt>
                <c:pt idx="17">
                  <c:v>6.25</c:v>
                </c:pt>
                <c:pt idx="18">
                  <c:v>6.4499999999999993</c:v>
                </c:pt>
                <c:pt idx="19">
                  <c:v>6.6499999999999986</c:v>
                </c:pt>
                <c:pt idx="20">
                  <c:v>6.8000000000000007</c:v>
                </c:pt>
                <c:pt idx="21">
                  <c:v>6.9499999999999993</c:v>
                </c:pt>
                <c:pt idx="22">
                  <c:v>7.3000000000000007</c:v>
                </c:pt>
                <c:pt idx="23">
                  <c:v>7.4499999999999993</c:v>
                </c:pt>
                <c:pt idx="24">
                  <c:v>7.6000000000000014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57A-4431-B47F-7EC70C1DC396}"/>
            </c:ext>
          </c:extLst>
        </c:ser>
        <c:ser>
          <c:idx val="1"/>
          <c:order val="1"/>
          <c:tx>
            <c:strRef>
              <c:f>'d5L5-I500a10V15'!$W$4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5404440073458831E-2"/>
                  <c:y val="0.536034490606459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- 0,0745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'd5L5-I500a10V15'!$W$5:$W$29</c:f>
              <c:numCache>
                <c:formatCode>0.00</c:formatCode>
                <c:ptCount val="25"/>
                <c:pt idx="0">
                  <c:v>0</c:v>
                </c:pt>
                <c:pt idx="1">
                  <c:v>0.39999999999999858</c:v>
                </c:pt>
                <c:pt idx="2">
                  <c:v>1</c:v>
                </c:pt>
                <c:pt idx="3">
                  <c:v>1.3499999999999979</c:v>
                </c:pt>
                <c:pt idx="4">
                  <c:v>1.8999999999999986</c:v>
                </c:pt>
                <c:pt idx="5">
                  <c:v>5</c:v>
                </c:pt>
                <c:pt idx="6">
                  <c:v>8.25</c:v>
                </c:pt>
                <c:pt idx="7">
                  <c:v>10.849999999999998</c:v>
                </c:pt>
                <c:pt idx="8">
                  <c:v>12.45</c:v>
                </c:pt>
                <c:pt idx="9">
                  <c:v>12.349999999999998</c:v>
                </c:pt>
                <c:pt idx="10">
                  <c:v>12</c:v>
                </c:pt>
                <c:pt idx="11">
                  <c:v>11.7</c:v>
                </c:pt>
                <c:pt idx="12">
                  <c:v>11.3</c:v>
                </c:pt>
                <c:pt idx="13">
                  <c:v>11.099999999999998</c:v>
                </c:pt>
                <c:pt idx="14">
                  <c:v>10.95</c:v>
                </c:pt>
                <c:pt idx="15">
                  <c:v>10.8</c:v>
                </c:pt>
                <c:pt idx="16">
                  <c:v>10.7</c:v>
                </c:pt>
                <c:pt idx="17">
                  <c:v>10.399999999999999</c:v>
                </c:pt>
                <c:pt idx="18">
                  <c:v>10.349999999999998</c:v>
                </c:pt>
                <c:pt idx="19">
                  <c:v>10.3</c:v>
                </c:pt>
                <c:pt idx="20">
                  <c:v>10.25</c:v>
                </c:pt>
                <c:pt idx="21">
                  <c:v>10.199999999999999</c:v>
                </c:pt>
                <c:pt idx="22">
                  <c:v>10.199999999999999</c:v>
                </c:pt>
                <c:pt idx="23">
                  <c:v>10.199999999999999</c:v>
                </c:pt>
                <c:pt idx="24">
                  <c:v>10.199999999999999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57A-4431-B47F-7EC70C1DC396}"/>
            </c:ext>
          </c:extLst>
        </c:ser>
        <c:ser>
          <c:idx val="2"/>
          <c:order val="2"/>
          <c:tx>
            <c:strRef>
              <c:f>'d5L5-I500a10V15'!$X$4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5.3416190978632032E-2"/>
                  <c:y val="0.300824106689723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'd5L5-I500a10V15'!$X$5:$X$29</c:f>
              <c:numCache>
                <c:formatCode>0.00</c:formatCode>
                <c:ptCount val="25"/>
                <c:pt idx="0">
                  <c:v>0</c:v>
                </c:pt>
                <c:pt idx="1">
                  <c:v>1.3000000000000007</c:v>
                </c:pt>
                <c:pt idx="2">
                  <c:v>2.0500000000000007</c:v>
                </c:pt>
                <c:pt idx="3">
                  <c:v>2.3999999999999986</c:v>
                </c:pt>
                <c:pt idx="4">
                  <c:v>2.3999999999999986</c:v>
                </c:pt>
                <c:pt idx="5">
                  <c:v>2.6499999999999986</c:v>
                </c:pt>
                <c:pt idx="6">
                  <c:v>3.1499999999999986</c:v>
                </c:pt>
                <c:pt idx="7">
                  <c:v>3.1999999999999993</c:v>
                </c:pt>
                <c:pt idx="8">
                  <c:v>3.1499999999999986</c:v>
                </c:pt>
                <c:pt idx="9">
                  <c:v>3.1999999999999993</c:v>
                </c:pt>
                <c:pt idx="10">
                  <c:v>3.3999999999999986</c:v>
                </c:pt>
                <c:pt idx="11">
                  <c:v>3.6999999999999993</c:v>
                </c:pt>
                <c:pt idx="12">
                  <c:v>4.0500000000000007</c:v>
                </c:pt>
                <c:pt idx="13">
                  <c:v>4.3999999999999986</c:v>
                </c:pt>
                <c:pt idx="14">
                  <c:v>4.3000000000000007</c:v>
                </c:pt>
                <c:pt idx="15">
                  <c:v>4.5</c:v>
                </c:pt>
                <c:pt idx="16">
                  <c:v>4.5500000000000007</c:v>
                </c:pt>
                <c:pt idx="17">
                  <c:v>4.6499999999999986</c:v>
                </c:pt>
                <c:pt idx="18">
                  <c:v>5.1000000000000014</c:v>
                </c:pt>
                <c:pt idx="19">
                  <c:v>4.6999999999999993</c:v>
                </c:pt>
                <c:pt idx="20">
                  <c:v>4.75</c:v>
                </c:pt>
                <c:pt idx="21">
                  <c:v>5</c:v>
                </c:pt>
                <c:pt idx="22">
                  <c:v>5</c:v>
                </c:pt>
                <c:pt idx="23">
                  <c:v>5.1000000000000014</c:v>
                </c:pt>
                <c:pt idx="24">
                  <c:v>5.1999999999999993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57A-4431-B47F-7EC70C1DC396}"/>
            </c:ext>
          </c:extLst>
        </c:ser>
        <c:ser>
          <c:idx val="3"/>
          <c:order val="3"/>
          <c:tx>
            <c:strRef>
              <c:f>'d5L5-I500a10V15'!$Y$4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782514803578834E-3"/>
                  <c:y val="0.260813455202495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'd5L5-I500a10V15'!$Y$5:$Y$29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0.11666666666666536</c:v>
                </c:pt>
                <c:pt idx="3">
                  <c:v>0.13333333333333108</c:v>
                </c:pt>
                <c:pt idx="4">
                  <c:v>0.16666666666666607</c:v>
                </c:pt>
                <c:pt idx="5">
                  <c:v>0.18333333333333179</c:v>
                </c:pt>
                <c:pt idx="6">
                  <c:v>0.19999999999999751</c:v>
                </c:pt>
                <c:pt idx="7">
                  <c:v>0.23333333333333428</c:v>
                </c:pt>
                <c:pt idx="8">
                  <c:v>0.25</c:v>
                </c:pt>
                <c:pt idx="9">
                  <c:v>0.29999999999999893</c:v>
                </c:pt>
                <c:pt idx="10">
                  <c:v>0.31666666666666465</c:v>
                </c:pt>
                <c:pt idx="11">
                  <c:v>0.36666666666666536</c:v>
                </c:pt>
                <c:pt idx="12">
                  <c:v>0.36666666666666536</c:v>
                </c:pt>
                <c:pt idx="13">
                  <c:v>0.41666666666666607</c:v>
                </c:pt>
                <c:pt idx="14">
                  <c:v>0.43333333333333179</c:v>
                </c:pt>
                <c:pt idx="15">
                  <c:v>0.46666666666666679</c:v>
                </c:pt>
                <c:pt idx="16">
                  <c:v>0.5</c:v>
                </c:pt>
                <c:pt idx="17">
                  <c:v>0.54999999999999716</c:v>
                </c:pt>
                <c:pt idx="18">
                  <c:v>0.54999999999999716</c:v>
                </c:pt>
                <c:pt idx="19">
                  <c:v>0.58333333333333393</c:v>
                </c:pt>
                <c:pt idx="20">
                  <c:v>0.61666666666666536</c:v>
                </c:pt>
                <c:pt idx="21">
                  <c:v>0.71666666666666679</c:v>
                </c:pt>
                <c:pt idx="22">
                  <c:v>0.7333333333333325</c:v>
                </c:pt>
                <c:pt idx="23">
                  <c:v>0.76666666666666572</c:v>
                </c:pt>
                <c:pt idx="24">
                  <c:v>0.88333333333333286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57A-4431-B47F-7EC70C1D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8368"/>
        <c:axId val="44876928"/>
      </c:scatterChart>
      <c:valAx>
        <c:axId val="4485836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4429615798204452"/>
              <c:y val="0.669646231196021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876928"/>
        <c:crosses val="autoZero"/>
        <c:crossBetween val="midCat"/>
        <c:majorUnit val="10"/>
      </c:valAx>
      <c:valAx>
        <c:axId val="44876928"/>
        <c:scaling>
          <c:orientation val="minMax"/>
          <c:max val="14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801527098170127E-2"/>
              <c:y val="6.148627147216106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85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9894139219169968"/>
          <c:y val="0.28185555208550289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822402276610196"/>
          <c:y val="1.79230395969809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65449455548466"/>
          <c:y val="0.11442927587260812"/>
          <c:w val="0.7646733033490459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'd5L5-I500a10V15'!$C$4</c:f>
              <c:strCache>
                <c:ptCount val="1"/>
                <c:pt idx="0">
                  <c:v>Час, хв.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94571558976094"/>
                  <c:y val="0.750157102309784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0,124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- 3,0805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+ 23,231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- 12,932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8C-4EA9-A845-CEA78E46137E}"/>
            </c:ext>
          </c:extLst>
        </c:ser>
        <c:ser>
          <c:idx val="1"/>
          <c:order val="1"/>
          <c:tx>
            <c:strRef>
              <c:f>'d5L5-I500a10V15'!$N$4</c:f>
              <c:strCache>
                <c:ptCount val="1"/>
                <c:pt idx="0">
                  <c:v>Миттєва потужні-сть ССТ Qсст, Дж/м2, що 5 хв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'd5L5-I500a10V15'!$N$5:$N$29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36.636249999999592</c:v>
                </c:pt>
                <c:pt idx="3">
                  <c:v>5.2337499999997021</c:v>
                </c:pt>
                <c:pt idx="4">
                  <c:v>10.467500000000522</c:v>
                </c:pt>
                <c:pt idx="5">
                  <c:v>5.2337499999997021</c:v>
                </c:pt>
                <c:pt idx="6">
                  <c:v>5.2337499999997021</c:v>
                </c:pt>
                <c:pt idx="7">
                  <c:v>10.467500000001079</c:v>
                </c:pt>
                <c:pt idx="8">
                  <c:v>5.2337499999997021</c:v>
                </c:pt>
                <c:pt idx="9">
                  <c:v>15.701249999999666</c:v>
                </c:pt>
                <c:pt idx="10">
                  <c:v>5.2337499999997021</c:v>
                </c:pt>
                <c:pt idx="11">
                  <c:v>15.701250000000224</c:v>
                </c:pt>
                <c:pt idx="12">
                  <c:v>0</c:v>
                </c:pt>
                <c:pt idx="13">
                  <c:v>15.701250000000224</c:v>
                </c:pt>
                <c:pt idx="14">
                  <c:v>5.2337499999997021</c:v>
                </c:pt>
                <c:pt idx="15">
                  <c:v>10.467500000000522</c:v>
                </c:pt>
                <c:pt idx="16">
                  <c:v>10.467499999999962</c:v>
                </c:pt>
                <c:pt idx="17">
                  <c:v>15.701249999999108</c:v>
                </c:pt>
                <c:pt idx="18">
                  <c:v>0</c:v>
                </c:pt>
                <c:pt idx="19">
                  <c:v>10.467500000001079</c:v>
                </c:pt>
                <c:pt idx="20">
                  <c:v>10.467499999999404</c:v>
                </c:pt>
                <c:pt idx="21">
                  <c:v>31.402500000000447</c:v>
                </c:pt>
                <c:pt idx="22">
                  <c:v>5.2337499999997021</c:v>
                </c:pt>
                <c:pt idx="23">
                  <c:v>10.467499999999962</c:v>
                </c:pt>
                <c:pt idx="24">
                  <c:v>36.636250000000153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8C-4EA9-A845-CEA78E46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8272"/>
        <c:axId val="44920192"/>
      </c:barChart>
      <c:catAx>
        <c:axId val="449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212586255276"/>
              <c:y val="0.725713411110084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920192"/>
        <c:crosses val="autoZero"/>
        <c:auto val="1"/>
        <c:lblAlgn val="ctr"/>
        <c:lblOffset val="100"/>
        <c:noMultiLvlLbl val="0"/>
      </c:catAx>
      <c:valAx>
        <c:axId val="4492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413171265499884E-2"/>
              <c:y val="4.537519364049850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9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'd5L5-I500a10V15'!$R$4</c:f>
              <c:strCache>
                <c:ptCount val="1"/>
                <c:pt idx="0">
                  <c:v>ηсст           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388045803324245"/>
                  <c:y val="0.595742625776149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800" b="0" i="0" baseline="0">
                        <a:effectLst/>
                      </a:rPr>
                      <a:t>η</a:t>
                    </a:r>
                    <a:r>
                      <a:rPr lang="uk-UA" sz="1800" b="0" i="0" baseline="-25000">
                        <a:effectLst/>
                      </a:rPr>
                      <a:t>сст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1E-08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+ 0,0133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+ 0,0913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'd5L5-I500a10V15'!$R$5:$R$29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0.24424166666666394</c:v>
                </c:pt>
                <c:pt idx="3">
                  <c:v>3.4891666666664677E-2</c:v>
                </c:pt>
                <c:pt idx="4">
                  <c:v>6.9783333333336819E-2</c:v>
                </c:pt>
                <c:pt idx="5">
                  <c:v>3.4891666666664677E-2</c:v>
                </c:pt>
                <c:pt idx="6">
                  <c:v>3.4891666666664677E-2</c:v>
                </c:pt>
                <c:pt idx="7">
                  <c:v>6.9783333333340525E-2</c:v>
                </c:pt>
                <c:pt idx="8">
                  <c:v>3.4891666666664677E-2</c:v>
                </c:pt>
                <c:pt idx="9">
                  <c:v>0.10467499999999777</c:v>
                </c:pt>
                <c:pt idx="10">
                  <c:v>3.4891666666664677E-2</c:v>
                </c:pt>
                <c:pt idx="11">
                  <c:v>0.10467500000000149</c:v>
                </c:pt>
                <c:pt idx="12">
                  <c:v>0</c:v>
                </c:pt>
                <c:pt idx="13">
                  <c:v>0.10467500000000149</c:v>
                </c:pt>
                <c:pt idx="14">
                  <c:v>3.4891666666664677E-2</c:v>
                </c:pt>
                <c:pt idx="15">
                  <c:v>6.9783333333336819E-2</c:v>
                </c:pt>
                <c:pt idx="16">
                  <c:v>6.9783333333333072E-2</c:v>
                </c:pt>
                <c:pt idx="17">
                  <c:v>0.10467499999999406</c:v>
                </c:pt>
                <c:pt idx="18">
                  <c:v>0</c:v>
                </c:pt>
                <c:pt idx="19">
                  <c:v>6.9783333333340525E-2</c:v>
                </c:pt>
                <c:pt idx="20">
                  <c:v>6.9783333333329353E-2</c:v>
                </c:pt>
                <c:pt idx="21">
                  <c:v>0.20935000000000298</c:v>
                </c:pt>
                <c:pt idx="22">
                  <c:v>3.4891666666664677E-2</c:v>
                </c:pt>
                <c:pt idx="23">
                  <c:v>6.9783333333333072E-2</c:v>
                </c:pt>
                <c:pt idx="24">
                  <c:v>0.24424166666666769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3D9-43A4-8935-EC79429C2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8272"/>
        <c:axId val="45960192"/>
      </c:scatterChart>
      <c:valAx>
        <c:axId val="4595827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998405788956"/>
              <c:y val="0.87998178929385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960192"/>
        <c:crosses val="autoZero"/>
        <c:crossBetween val="midCat"/>
      </c:valAx>
      <c:valAx>
        <c:axId val="45960192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217134290496313E-2"/>
              <c:y val="1.814203002767687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95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82739657542808"/>
          <c:y val="6.0812895343674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000262749439108E-2"/>
          <c:y val="0.15623852062542198"/>
          <c:w val="0.87689220753649666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'd5L5-I500a10V15'!$S$4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9701038852311759"/>
                  <c:y val="0.70382941017661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'd5L5-I500a10V15'!$S$5:$S$29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0.12212083333333197</c:v>
                </c:pt>
                <c:pt idx="3">
                  <c:v>9.3044444444442889E-2</c:v>
                </c:pt>
                <c:pt idx="4">
                  <c:v>8.7229166666666358E-2</c:v>
                </c:pt>
                <c:pt idx="5">
                  <c:v>7.6761666666666034E-2</c:v>
                </c:pt>
                <c:pt idx="6">
                  <c:v>6.9783333333332476E-2</c:v>
                </c:pt>
                <c:pt idx="7">
                  <c:v>6.9783333333333628E-2</c:v>
                </c:pt>
                <c:pt idx="8">
                  <c:v>6.5421875000000004E-2</c:v>
                </c:pt>
                <c:pt idx="9">
                  <c:v>6.9783333333333086E-2</c:v>
                </c:pt>
                <c:pt idx="10">
                  <c:v>6.6294166666666252E-2</c:v>
                </c:pt>
                <c:pt idx="11">
                  <c:v>6.9783333333333086E-2</c:v>
                </c:pt>
                <c:pt idx="12">
                  <c:v>6.396805555555532E-2</c:v>
                </c:pt>
                <c:pt idx="13">
                  <c:v>6.7099358974358883E-2</c:v>
                </c:pt>
                <c:pt idx="14">
                  <c:v>6.47988095238093E-2</c:v>
                </c:pt>
                <c:pt idx="15">
                  <c:v>6.5131111111111126E-2</c:v>
                </c:pt>
                <c:pt idx="16">
                  <c:v>6.5421875000000004E-2</c:v>
                </c:pt>
                <c:pt idx="17">
                  <c:v>6.7730882352940835E-2</c:v>
                </c:pt>
                <c:pt idx="18">
                  <c:v>6.3968055555555237E-2</c:v>
                </c:pt>
                <c:pt idx="19">
                  <c:v>6.4274122807017608E-2</c:v>
                </c:pt>
                <c:pt idx="20">
                  <c:v>6.4549583333333202E-2</c:v>
                </c:pt>
                <c:pt idx="21">
                  <c:v>7.1444841269841297E-2</c:v>
                </c:pt>
                <c:pt idx="22">
                  <c:v>6.9783333333333253E-2</c:v>
                </c:pt>
                <c:pt idx="23">
                  <c:v>6.9783333333333253E-2</c:v>
                </c:pt>
                <c:pt idx="24">
                  <c:v>7.7052430555555523E-2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30-42EF-AB24-96CC2D42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4928"/>
        <c:axId val="45886464"/>
      </c:scatterChart>
      <c:valAx>
        <c:axId val="4588492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378675844412007"/>
              <c:y val="0.753563037442675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886464"/>
        <c:crosses val="autoZero"/>
        <c:crossBetween val="midCat"/>
      </c:valAx>
      <c:valAx>
        <c:axId val="45886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886337298995478E-2"/>
              <c:y val="7.519299412513562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88492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8437030329227"/>
          <c:y val="2.80870672545931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08918499072884"/>
          <c:y val="0.151536804894846"/>
          <c:w val="0.82285714435963853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'd5L5-I500a10V15'!$AC$4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0995631042943882E-2"/>
                  <c:y val="0.7528667607030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'd5L5-I500a10V15'!$AC$5:$AC$29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2.520472944166503</c:v>
                </c:pt>
                <c:pt idx="9">
                  <c:v>1.4815498884042817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A34-4135-BED0-9D49EFC0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4848"/>
        <c:axId val="46016768"/>
      </c:scatterChart>
      <c:valAx>
        <c:axId val="4601484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70100145731"/>
              <c:y val="0.894169560085159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016768"/>
        <c:crosses val="autoZero"/>
        <c:crossBetween val="midCat"/>
        <c:majorUnit val="10"/>
      </c:valAx>
      <c:valAx>
        <c:axId val="46016768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0089451082720952E-3"/>
              <c:y val="0.11440769240636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0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94722432491244"/>
          <c:y val="4.50749415267982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80568518519013"/>
          <c:y val="0.15199416687666148"/>
          <c:w val="0.76998822972107028"/>
          <c:h val="0.69187262424889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'd5L5-I500a10V15'!$P$4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410323875048479"/>
                  <c:y val="0.735446250794135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3E-14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'd5L5-I500a10V15'!$P$5:$P$29</c:f>
              <c:numCache>
                <c:formatCode>0</c:formatCode>
                <c:ptCount val="25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5C-48CC-BD99-5885AC5B3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55424"/>
        <c:axId val="46057344"/>
      </c:barChart>
      <c:catAx>
        <c:axId val="4605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89576038912803"/>
              <c:y val="0.87294500857133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057344"/>
        <c:crosses val="autoZero"/>
        <c:auto val="1"/>
        <c:lblAlgn val="ctr"/>
        <c:lblOffset val="100"/>
        <c:noMultiLvlLbl val="0"/>
      </c:catAx>
      <c:valAx>
        <c:axId val="46057344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484860963219845E-2"/>
              <c:y val="5.793457112525753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0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4567598422300629"/>
          <c:y val="3.2324281178934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553805912926149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'd5L5-I500a90V15'!$D$4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163713254125738"/>
                  <c:y val="0.380193362895179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'd5L5-I500a90V15'!$D$5:$D$29</c:f>
              <c:numCache>
                <c:formatCode>General</c:formatCode>
                <c:ptCount val="25"/>
                <c:pt idx="0">
                  <c:v>11.55</c:v>
                </c:pt>
                <c:pt idx="1">
                  <c:v>11.75</c:v>
                </c:pt>
                <c:pt idx="2">
                  <c:v>12.15</c:v>
                </c:pt>
                <c:pt idx="3">
                  <c:v>12.4</c:v>
                </c:pt>
                <c:pt idx="4">
                  <c:v>12.6</c:v>
                </c:pt>
                <c:pt idx="5">
                  <c:v>13</c:v>
                </c:pt>
                <c:pt idx="6">
                  <c:v>13.2</c:v>
                </c:pt>
                <c:pt idx="7">
                  <c:v>13.4</c:v>
                </c:pt>
                <c:pt idx="8">
                  <c:v>13.6</c:v>
                </c:pt>
                <c:pt idx="9">
                  <c:v>14.05</c:v>
                </c:pt>
                <c:pt idx="10">
                  <c:v>14.25</c:v>
                </c:pt>
                <c:pt idx="11">
                  <c:v>14.4</c:v>
                </c:pt>
                <c:pt idx="12">
                  <c:v>14.6</c:v>
                </c:pt>
                <c:pt idx="13">
                  <c:v>15</c:v>
                </c:pt>
                <c:pt idx="14">
                  <c:v>15.15</c:v>
                </c:pt>
                <c:pt idx="15">
                  <c:v>15.35</c:v>
                </c:pt>
                <c:pt idx="16">
                  <c:v>15.5</c:v>
                </c:pt>
                <c:pt idx="17">
                  <c:v>15.65</c:v>
                </c:pt>
                <c:pt idx="18">
                  <c:v>16</c:v>
                </c:pt>
                <c:pt idx="19">
                  <c:v>16.149999999999999</c:v>
                </c:pt>
                <c:pt idx="20">
                  <c:v>16.3</c:v>
                </c:pt>
                <c:pt idx="21">
                  <c:v>16.45</c:v>
                </c:pt>
                <c:pt idx="22">
                  <c:v>16.55</c:v>
                </c:pt>
                <c:pt idx="23">
                  <c:v>16.7</c:v>
                </c:pt>
                <c:pt idx="24">
                  <c:v>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21D-4603-877F-98E5CA98A698}"/>
            </c:ext>
          </c:extLst>
        </c:ser>
        <c:ser>
          <c:idx val="1"/>
          <c:order val="1"/>
          <c:tx>
            <c:strRef>
              <c:f>'d5L5-I500a90V15'!$E$4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6611746577936253E-2"/>
                  <c:y val="0.5507814274749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+ 12,176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'd5L5-I500a90V15'!$E$5:$E$29</c:f>
              <c:numCache>
                <c:formatCode>General</c:formatCode>
                <c:ptCount val="25"/>
                <c:pt idx="0">
                  <c:v>13.5</c:v>
                </c:pt>
                <c:pt idx="1">
                  <c:v>13.65</c:v>
                </c:pt>
                <c:pt idx="2">
                  <c:v>14.1</c:v>
                </c:pt>
                <c:pt idx="3">
                  <c:v>14.3</c:v>
                </c:pt>
                <c:pt idx="4">
                  <c:v>14.55</c:v>
                </c:pt>
                <c:pt idx="5">
                  <c:v>15</c:v>
                </c:pt>
                <c:pt idx="6">
                  <c:v>15.25</c:v>
                </c:pt>
                <c:pt idx="7">
                  <c:v>15.5</c:v>
                </c:pt>
                <c:pt idx="8">
                  <c:v>15.75</c:v>
                </c:pt>
                <c:pt idx="9">
                  <c:v>16.2</c:v>
                </c:pt>
                <c:pt idx="10">
                  <c:v>16.45</c:v>
                </c:pt>
                <c:pt idx="11">
                  <c:v>16.7</c:v>
                </c:pt>
                <c:pt idx="12">
                  <c:v>17.149999999999999</c:v>
                </c:pt>
                <c:pt idx="13">
                  <c:v>17.399999999999999</c:v>
                </c:pt>
                <c:pt idx="14">
                  <c:v>17.600000000000001</c:v>
                </c:pt>
                <c:pt idx="15">
                  <c:v>18</c:v>
                </c:pt>
                <c:pt idx="16">
                  <c:v>18.25</c:v>
                </c:pt>
                <c:pt idx="17">
                  <c:v>18.45</c:v>
                </c:pt>
                <c:pt idx="18">
                  <c:v>18.649999999999999</c:v>
                </c:pt>
                <c:pt idx="19">
                  <c:v>19.05</c:v>
                </c:pt>
                <c:pt idx="20">
                  <c:v>19.2</c:v>
                </c:pt>
                <c:pt idx="21">
                  <c:v>19.350000000000001</c:v>
                </c:pt>
                <c:pt idx="22">
                  <c:v>19.55</c:v>
                </c:pt>
                <c:pt idx="23">
                  <c:v>19.7</c:v>
                </c:pt>
                <c:pt idx="24">
                  <c:v>20.05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21D-4603-877F-98E5CA98A698}"/>
            </c:ext>
          </c:extLst>
        </c:ser>
        <c:ser>
          <c:idx val="2"/>
          <c:order val="2"/>
          <c:tx>
            <c:strRef>
              <c:f>'d5L5-I500a90V15'!$I$4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823240975537855"/>
                  <c:y val="0.706866574398480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'd5L5-I500a90V15'!$I$5:$I$29</c:f>
              <c:numCache>
                <c:formatCode>General</c:formatCode>
                <c:ptCount val="25"/>
                <c:pt idx="0">
                  <c:v>16.05</c:v>
                </c:pt>
                <c:pt idx="1">
                  <c:v>17.399999999999999</c:v>
                </c:pt>
                <c:pt idx="2">
                  <c:v>18.149999999999999</c:v>
                </c:pt>
                <c:pt idx="3">
                  <c:v>18.649999999999999</c:v>
                </c:pt>
                <c:pt idx="4">
                  <c:v>19.05</c:v>
                </c:pt>
                <c:pt idx="5">
                  <c:v>19.3</c:v>
                </c:pt>
                <c:pt idx="6">
                  <c:v>19.649999999999999</c:v>
                </c:pt>
                <c:pt idx="7">
                  <c:v>19.75</c:v>
                </c:pt>
                <c:pt idx="8">
                  <c:v>20.2</c:v>
                </c:pt>
                <c:pt idx="9">
                  <c:v>20.45</c:v>
                </c:pt>
                <c:pt idx="10">
                  <c:v>20.65</c:v>
                </c:pt>
                <c:pt idx="11">
                  <c:v>21.05</c:v>
                </c:pt>
                <c:pt idx="12">
                  <c:v>21.25</c:v>
                </c:pt>
                <c:pt idx="13">
                  <c:v>21.4</c:v>
                </c:pt>
                <c:pt idx="14">
                  <c:v>21.4</c:v>
                </c:pt>
                <c:pt idx="15">
                  <c:v>21.55</c:v>
                </c:pt>
                <c:pt idx="16">
                  <c:v>22</c:v>
                </c:pt>
                <c:pt idx="17">
                  <c:v>21.7</c:v>
                </c:pt>
                <c:pt idx="18">
                  <c:v>22.05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22.35</c:v>
                </c:pt>
                <c:pt idx="23">
                  <c:v>22.5</c:v>
                </c:pt>
                <c:pt idx="24">
                  <c:v>22.45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21D-4603-877F-98E5CA98A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8544"/>
        <c:axId val="45798912"/>
      </c:scatterChart>
      <c:valAx>
        <c:axId val="4578854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7813388519939783"/>
              <c:y val="0.71448506349855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798912"/>
        <c:crosses val="autoZero"/>
        <c:crossBetween val="midCat"/>
        <c:majorUnit val="10"/>
      </c:valAx>
      <c:valAx>
        <c:axId val="45798912"/>
        <c:scaling>
          <c:orientation val="minMax"/>
          <c:max val="2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78947150304303E-2"/>
              <c:y val="0.118909891595961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78854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646200857823022"/>
          <c:y val="3.20075205071805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22130039138731E-2"/>
          <c:y val="0.10096377500561286"/>
          <c:w val="0.7417321347993529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'd5L5-I500a90V15'!$F$4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2787219872721316E-2"/>
                  <c:y val="0.629843687764750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'd5L5-I500a90V15'!$F$5:$F$29</c:f>
              <c:numCache>
                <c:formatCode>General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11.05</c:v>
                </c:pt>
                <c:pt idx="3">
                  <c:v>11</c:v>
                </c:pt>
                <c:pt idx="4">
                  <c:v>11.05</c:v>
                </c:pt>
                <c:pt idx="5">
                  <c:v>11.05</c:v>
                </c:pt>
                <c:pt idx="6">
                  <c:v>11.05</c:v>
                </c:pt>
                <c:pt idx="7">
                  <c:v>11.05</c:v>
                </c:pt>
                <c:pt idx="8">
                  <c:v>11.1</c:v>
                </c:pt>
                <c:pt idx="9">
                  <c:v>11.1</c:v>
                </c:pt>
                <c:pt idx="10">
                  <c:v>11.1</c:v>
                </c:pt>
                <c:pt idx="11">
                  <c:v>11.1</c:v>
                </c:pt>
                <c:pt idx="12">
                  <c:v>11.1</c:v>
                </c:pt>
                <c:pt idx="13">
                  <c:v>11.15</c:v>
                </c:pt>
                <c:pt idx="14">
                  <c:v>11.15</c:v>
                </c:pt>
                <c:pt idx="15">
                  <c:v>11.2</c:v>
                </c:pt>
                <c:pt idx="16">
                  <c:v>11.2</c:v>
                </c:pt>
                <c:pt idx="17">
                  <c:v>11.25</c:v>
                </c:pt>
                <c:pt idx="18">
                  <c:v>11.25</c:v>
                </c:pt>
                <c:pt idx="19">
                  <c:v>11.25</c:v>
                </c:pt>
                <c:pt idx="20">
                  <c:v>11.3</c:v>
                </c:pt>
                <c:pt idx="21">
                  <c:v>11.3</c:v>
                </c:pt>
                <c:pt idx="22">
                  <c:v>11.35</c:v>
                </c:pt>
                <c:pt idx="23">
                  <c:v>11.35</c:v>
                </c:pt>
                <c:pt idx="24">
                  <c:v>11.4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FD-43FE-B86E-E6A18179AF3F}"/>
            </c:ext>
          </c:extLst>
        </c:ser>
        <c:ser>
          <c:idx val="1"/>
          <c:order val="1"/>
          <c:tx>
            <c:strRef>
              <c:f>'d5L5-I500a90V15'!$G$4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036820982139769"/>
                  <c:y val="0.714341403816264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'd5L5-I500a90V15'!$G$5:$G$29</c:f>
              <c:numCache>
                <c:formatCode>General</c:formatCode>
                <c:ptCount val="25"/>
                <c:pt idx="0">
                  <c:v>11.05</c:v>
                </c:pt>
                <c:pt idx="1">
                  <c:v>11.1</c:v>
                </c:pt>
                <c:pt idx="2">
                  <c:v>11.1</c:v>
                </c:pt>
                <c:pt idx="3">
                  <c:v>11.1</c:v>
                </c:pt>
                <c:pt idx="4">
                  <c:v>11.15</c:v>
                </c:pt>
                <c:pt idx="5">
                  <c:v>11.15</c:v>
                </c:pt>
                <c:pt idx="6">
                  <c:v>11.15</c:v>
                </c:pt>
                <c:pt idx="7">
                  <c:v>11.15</c:v>
                </c:pt>
                <c:pt idx="8">
                  <c:v>11.2</c:v>
                </c:pt>
                <c:pt idx="9">
                  <c:v>11.2</c:v>
                </c:pt>
                <c:pt idx="10">
                  <c:v>11.25</c:v>
                </c:pt>
                <c:pt idx="11">
                  <c:v>11.25</c:v>
                </c:pt>
                <c:pt idx="12">
                  <c:v>11.3</c:v>
                </c:pt>
                <c:pt idx="13">
                  <c:v>11.3</c:v>
                </c:pt>
                <c:pt idx="14">
                  <c:v>11.3</c:v>
                </c:pt>
                <c:pt idx="15">
                  <c:v>11.35</c:v>
                </c:pt>
                <c:pt idx="16">
                  <c:v>11.35</c:v>
                </c:pt>
                <c:pt idx="17">
                  <c:v>11.4</c:v>
                </c:pt>
                <c:pt idx="18">
                  <c:v>11.4</c:v>
                </c:pt>
                <c:pt idx="19">
                  <c:v>11.45</c:v>
                </c:pt>
                <c:pt idx="20">
                  <c:v>11.5</c:v>
                </c:pt>
                <c:pt idx="21">
                  <c:v>11.5</c:v>
                </c:pt>
                <c:pt idx="22">
                  <c:v>11.55</c:v>
                </c:pt>
                <c:pt idx="23">
                  <c:v>11.55</c:v>
                </c:pt>
                <c:pt idx="24">
                  <c:v>11.6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9FD-43FE-B86E-E6A18179AF3F}"/>
            </c:ext>
          </c:extLst>
        </c:ser>
        <c:ser>
          <c:idx val="2"/>
          <c:order val="2"/>
          <c:tx>
            <c:strRef>
              <c:f>'d5L5-I500a90V15'!$H$4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4243182366085573E-2"/>
                  <c:y val="0.668192057992325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= </a:t>
                    </a:r>
                    <a:r>
                      <a:rPr lang="en-US" baseline="0"/>
                      <a:t>- 0,0005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+ 0,0087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- 0,0319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0"/>
                      <a:t> + 8,3091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'd5L5-I500a90V15'!$H$5:$H$29</c:f>
              <c:numCache>
                <c:formatCode>General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11.05</c:v>
                </c:pt>
                <c:pt idx="3">
                  <c:v>11.05</c:v>
                </c:pt>
                <c:pt idx="4">
                  <c:v>11.05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11.15</c:v>
                </c:pt>
                <c:pt idx="9">
                  <c:v>11.15</c:v>
                </c:pt>
                <c:pt idx="10">
                  <c:v>11.2</c:v>
                </c:pt>
                <c:pt idx="11">
                  <c:v>11.2</c:v>
                </c:pt>
                <c:pt idx="12">
                  <c:v>11.25</c:v>
                </c:pt>
                <c:pt idx="13">
                  <c:v>11.25</c:v>
                </c:pt>
                <c:pt idx="14">
                  <c:v>11.3</c:v>
                </c:pt>
                <c:pt idx="15">
                  <c:v>11.3</c:v>
                </c:pt>
                <c:pt idx="16">
                  <c:v>11.35</c:v>
                </c:pt>
                <c:pt idx="17">
                  <c:v>11.4</c:v>
                </c:pt>
                <c:pt idx="18">
                  <c:v>11.4</c:v>
                </c:pt>
                <c:pt idx="19">
                  <c:v>11.45</c:v>
                </c:pt>
                <c:pt idx="20">
                  <c:v>11.5</c:v>
                </c:pt>
                <c:pt idx="21">
                  <c:v>11.5</c:v>
                </c:pt>
                <c:pt idx="22">
                  <c:v>11.55</c:v>
                </c:pt>
                <c:pt idx="23">
                  <c:v>11.55</c:v>
                </c:pt>
                <c:pt idx="24">
                  <c:v>11.6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9FD-43FE-B86E-E6A18179AF3F}"/>
            </c:ext>
          </c:extLst>
        </c:ser>
        <c:ser>
          <c:idx val="3"/>
          <c:order val="3"/>
          <c:tx>
            <c:strRef>
              <c:f>'d5L5-I500a90V15'!$Z$4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3476400777146432E-2"/>
                  <c:y val="0.724118564654405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'd5L5-I500a90V15'!$Z$5:$Z$29</c:f>
              <c:numCache>
                <c:formatCode>0.0</c:formatCode>
                <c:ptCount val="25"/>
                <c:pt idx="0">
                  <c:v>11.016666666666666</c:v>
                </c:pt>
                <c:pt idx="1">
                  <c:v>11.033333333333333</c:v>
                </c:pt>
                <c:pt idx="2">
                  <c:v>11.066666666666668</c:v>
                </c:pt>
                <c:pt idx="3">
                  <c:v>11.050000000000002</c:v>
                </c:pt>
                <c:pt idx="4">
                  <c:v>11.083333333333334</c:v>
                </c:pt>
                <c:pt idx="5">
                  <c:v>11.100000000000001</c:v>
                </c:pt>
                <c:pt idx="6">
                  <c:v>11.100000000000001</c:v>
                </c:pt>
                <c:pt idx="7">
                  <c:v>11.100000000000001</c:v>
                </c:pt>
                <c:pt idx="8">
                  <c:v>11.149999999999999</c:v>
                </c:pt>
                <c:pt idx="9">
                  <c:v>11.149999999999999</c:v>
                </c:pt>
                <c:pt idx="10">
                  <c:v>11.183333333333332</c:v>
                </c:pt>
                <c:pt idx="11">
                  <c:v>11.183333333333332</c:v>
                </c:pt>
                <c:pt idx="12">
                  <c:v>11.216666666666667</c:v>
                </c:pt>
                <c:pt idx="13">
                  <c:v>11.233333333333334</c:v>
                </c:pt>
                <c:pt idx="14">
                  <c:v>11.25</c:v>
                </c:pt>
                <c:pt idx="15">
                  <c:v>11.283333333333331</c:v>
                </c:pt>
                <c:pt idx="16">
                  <c:v>11.299999999999999</c:v>
                </c:pt>
                <c:pt idx="17">
                  <c:v>11.35</c:v>
                </c:pt>
                <c:pt idx="18">
                  <c:v>11.35</c:v>
                </c:pt>
                <c:pt idx="19">
                  <c:v>11.383333333333333</c:v>
                </c:pt>
                <c:pt idx="20">
                  <c:v>11.433333333333332</c:v>
                </c:pt>
                <c:pt idx="21">
                  <c:v>11.433333333333332</c:v>
                </c:pt>
                <c:pt idx="22">
                  <c:v>11.483333333333334</c:v>
                </c:pt>
                <c:pt idx="23">
                  <c:v>11.483333333333334</c:v>
                </c:pt>
                <c:pt idx="24">
                  <c:v>11.533333333333333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9FD-43FE-B86E-E6A18179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2272"/>
        <c:axId val="46440832"/>
      </c:scatterChart>
      <c:valAx>
        <c:axId val="4642227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4575507706997"/>
              <c:y val="0.7516749867317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440832"/>
        <c:crosses val="autoZero"/>
        <c:crossBetween val="midCat"/>
        <c:majorUnit val="10"/>
      </c:valAx>
      <c:valAx>
        <c:axId val="46440832"/>
        <c:scaling>
          <c:orientation val="minMax"/>
          <c:max val="11.6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6298518960779297E-3"/>
              <c:y val="2.4495829152124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4222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4083688790105"/>
          <c:y val="0.12959086413952969"/>
          <c:w val="0.6262467960936919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'd5L5-I500a90V15'!$V$4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5.7536382334649706E-3"/>
                  <c:y val="0.711803480060644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'd5L5-I500a90V15'!$V$5:$V$29</c:f>
              <c:numCache>
                <c:formatCode>0.00</c:formatCode>
                <c:ptCount val="25"/>
                <c:pt idx="0">
                  <c:v>0</c:v>
                </c:pt>
                <c:pt idx="1">
                  <c:v>0.19999999999999929</c:v>
                </c:pt>
                <c:pt idx="2">
                  <c:v>0.59999999999999964</c:v>
                </c:pt>
                <c:pt idx="3">
                  <c:v>0.84999999999999964</c:v>
                </c:pt>
                <c:pt idx="4">
                  <c:v>1.0499999999999989</c:v>
                </c:pt>
                <c:pt idx="5">
                  <c:v>1.4499999999999993</c:v>
                </c:pt>
                <c:pt idx="6">
                  <c:v>1.6499999999999986</c:v>
                </c:pt>
                <c:pt idx="7">
                  <c:v>1.8499999999999996</c:v>
                </c:pt>
                <c:pt idx="8">
                  <c:v>2.0499999999999989</c:v>
                </c:pt>
                <c:pt idx="9">
                  <c:v>2.5</c:v>
                </c:pt>
                <c:pt idx="10">
                  <c:v>2.6999999999999993</c:v>
                </c:pt>
                <c:pt idx="11">
                  <c:v>2.8499999999999996</c:v>
                </c:pt>
                <c:pt idx="12">
                  <c:v>3.0499999999999989</c:v>
                </c:pt>
                <c:pt idx="13">
                  <c:v>3.4499999999999993</c:v>
                </c:pt>
                <c:pt idx="14">
                  <c:v>3.5999999999999996</c:v>
                </c:pt>
                <c:pt idx="15">
                  <c:v>3.7999999999999989</c:v>
                </c:pt>
                <c:pt idx="16">
                  <c:v>3.9499999999999993</c:v>
                </c:pt>
                <c:pt idx="17">
                  <c:v>4.0999999999999996</c:v>
                </c:pt>
                <c:pt idx="18">
                  <c:v>4.4499999999999993</c:v>
                </c:pt>
                <c:pt idx="19">
                  <c:v>4.5999999999999979</c:v>
                </c:pt>
                <c:pt idx="20">
                  <c:v>4.75</c:v>
                </c:pt>
                <c:pt idx="21">
                  <c:v>4.8999999999999986</c:v>
                </c:pt>
                <c:pt idx="22">
                  <c:v>5</c:v>
                </c:pt>
                <c:pt idx="23">
                  <c:v>5.1499999999999986</c:v>
                </c:pt>
                <c:pt idx="24">
                  <c:v>5.4499999999999993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BA-483A-BB24-A07BF300A95F}"/>
            </c:ext>
          </c:extLst>
        </c:ser>
        <c:ser>
          <c:idx val="1"/>
          <c:order val="1"/>
          <c:tx>
            <c:strRef>
              <c:f>'d5L5-I500a90V15'!$W$4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9196210379359153E-2"/>
                  <c:y val="0.692951831496359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- 0,0745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'd5L5-I500a90V15'!$W$5:$W$29</c:f>
              <c:numCache>
                <c:formatCode>0.00</c:formatCode>
                <c:ptCount val="25"/>
                <c:pt idx="0">
                  <c:v>0</c:v>
                </c:pt>
                <c:pt idx="1">
                  <c:v>0.15000000000000036</c:v>
                </c:pt>
                <c:pt idx="2">
                  <c:v>0.59999999999999964</c:v>
                </c:pt>
                <c:pt idx="3">
                  <c:v>0.80000000000000071</c:v>
                </c:pt>
                <c:pt idx="4">
                  <c:v>1.0500000000000007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2.6999999999999993</c:v>
                </c:pt>
                <c:pt idx="10">
                  <c:v>2.9499999999999993</c:v>
                </c:pt>
                <c:pt idx="11">
                  <c:v>3.1999999999999993</c:v>
                </c:pt>
                <c:pt idx="12">
                  <c:v>3.6499999999999986</c:v>
                </c:pt>
                <c:pt idx="13">
                  <c:v>3.8999999999999986</c:v>
                </c:pt>
                <c:pt idx="14">
                  <c:v>4.1000000000000014</c:v>
                </c:pt>
                <c:pt idx="15">
                  <c:v>4.5</c:v>
                </c:pt>
                <c:pt idx="16">
                  <c:v>4.75</c:v>
                </c:pt>
                <c:pt idx="17">
                  <c:v>4.9499999999999993</c:v>
                </c:pt>
                <c:pt idx="18">
                  <c:v>5.1499999999999986</c:v>
                </c:pt>
                <c:pt idx="19">
                  <c:v>5.5500000000000007</c:v>
                </c:pt>
                <c:pt idx="20">
                  <c:v>5.6999999999999993</c:v>
                </c:pt>
                <c:pt idx="21">
                  <c:v>5.8500000000000014</c:v>
                </c:pt>
                <c:pt idx="22">
                  <c:v>6.0500000000000007</c:v>
                </c:pt>
                <c:pt idx="23">
                  <c:v>6.1999999999999993</c:v>
                </c:pt>
                <c:pt idx="24">
                  <c:v>6.5500000000000007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CBA-483A-BB24-A07BF300A95F}"/>
            </c:ext>
          </c:extLst>
        </c:ser>
        <c:ser>
          <c:idx val="2"/>
          <c:order val="2"/>
          <c:tx>
            <c:strRef>
              <c:f>'d5L5-I500a90V15'!$X$4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5.7207961284532351E-2"/>
                  <c:y val="0.624940120474897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'd5L5-I500a90V15'!$X$5:$X$29</c:f>
              <c:numCache>
                <c:formatCode>0.00</c:formatCode>
                <c:ptCount val="25"/>
                <c:pt idx="0">
                  <c:v>0</c:v>
                </c:pt>
                <c:pt idx="1">
                  <c:v>1.3499999999999979</c:v>
                </c:pt>
                <c:pt idx="2">
                  <c:v>2.0999999999999979</c:v>
                </c:pt>
                <c:pt idx="3">
                  <c:v>2.5999999999999979</c:v>
                </c:pt>
                <c:pt idx="4">
                  <c:v>3</c:v>
                </c:pt>
                <c:pt idx="5">
                  <c:v>3.25</c:v>
                </c:pt>
                <c:pt idx="6">
                  <c:v>3.5999999999999979</c:v>
                </c:pt>
                <c:pt idx="7">
                  <c:v>3.6999999999999993</c:v>
                </c:pt>
                <c:pt idx="8">
                  <c:v>4.1499999999999986</c:v>
                </c:pt>
                <c:pt idx="9">
                  <c:v>4.3999999999999986</c:v>
                </c:pt>
                <c:pt idx="10">
                  <c:v>4.5999999999999979</c:v>
                </c:pt>
                <c:pt idx="11">
                  <c:v>5</c:v>
                </c:pt>
                <c:pt idx="12">
                  <c:v>5.1999999999999993</c:v>
                </c:pt>
                <c:pt idx="13">
                  <c:v>5.3499999999999979</c:v>
                </c:pt>
                <c:pt idx="14">
                  <c:v>5.3499999999999979</c:v>
                </c:pt>
                <c:pt idx="15">
                  <c:v>5.5</c:v>
                </c:pt>
                <c:pt idx="16">
                  <c:v>5.9499999999999993</c:v>
                </c:pt>
                <c:pt idx="17">
                  <c:v>5.6499999999999986</c:v>
                </c:pt>
                <c:pt idx="18">
                  <c:v>6</c:v>
                </c:pt>
                <c:pt idx="19">
                  <c:v>6.1999999999999993</c:v>
                </c:pt>
                <c:pt idx="20">
                  <c:v>6.1999999999999993</c:v>
                </c:pt>
                <c:pt idx="21">
                  <c:v>6.1999999999999993</c:v>
                </c:pt>
                <c:pt idx="22">
                  <c:v>6.3000000000000007</c:v>
                </c:pt>
                <c:pt idx="23">
                  <c:v>6.4499999999999993</c:v>
                </c:pt>
                <c:pt idx="24">
                  <c:v>6.3999999999999986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CBA-483A-BB24-A07BF300A95F}"/>
            </c:ext>
          </c:extLst>
        </c:ser>
        <c:ser>
          <c:idx val="3"/>
          <c:order val="3"/>
          <c:tx>
            <c:strRef>
              <c:f>'d5L5-I500a90V15'!$Y$4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782514803578834E-3"/>
                  <c:y val="0.260813455202495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'd5L5-I500a90V15'!$Y$5:$Y$29</c:f>
              <c:numCache>
                <c:formatCode>0.00</c:formatCode>
                <c:ptCount val="25"/>
                <c:pt idx="0">
                  <c:v>0</c:v>
                </c:pt>
                <c:pt idx="1">
                  <c:v>1.6666666666667496E-2</c:v>
                </c:pt>
                <c:pt idx="2">
                  <c:v>5.0000000000002487E-2</c:v>
                </c:pt>
                <c:pt idx="3">
                  <c:v>3.3333333333336768E-2</c:v>
                </c:pt>
                <c:pt idx="4">
                  <c:v>6.6666666666668206E-2</c:v>
                </c:pt>
                <c:pt idx="5">
                  <c:v>8.3333333333335702E-2</c:v>
                </c:pt>
                <c:pt idx="6">
                  <c:v>8.3333333333335702E-2</c:v>
                </c:pt>
                <c:pt idx="7">
                  <c:v>8.3333333333335702E-2</c:v>
                </c:pt>
                <c:pt idx="8">
                  <c:v>0.13333333333333286</c:v>
                </c:pt>
                <c:pt idx="9">
                  <c:v>0.13333333333333286</c:v>
                </c:pt>
                <c:pt idx="10">
                  <c:v>0.16666666666666607</c:v>
                </c:pt>
                <c:pt idx="11">
                  <c:v>0.16666666666666607</c:v>
                </c:pt>
                <c:pt idx="12">
                  <c:v>0.20000000000000107</c:v>
                </c:pt>
                <c:pt idx="13">
                  <c:v>0.21666666666666856</c:v>
                </c:pt>
                <c:pt idx="14">
                  <c:v>0.23333333333333428</c:v>
                </c:pt>
                <c:pt idx="15">
                  <c:v>0.26666666666666572</c:v>
                </c:pt>
                <c:pt idx="16">
                  <c:v>0.28333333333333321</c:v>
                </c:pt>
                <c:pt idx="17">
                  <c:v>0.33333333333333393</c:v>
                </c:pt>
                <c:pt idx="18">
                  <c:v>0.33333333333333393</c:v>
                </c:pt>
                <c:pt idx="19">
                  <c:v>0.36666666666666714</c:v>
                </c:pt>
                <c:pt idx="20">
                  <c:v>0.41666666666666607</c:v>
                </c:pt>
                <c:pt idx="21">
                  <c:v>0.41666666666666607</c:v>
                </c:pt>
                <c:pt idx="22">
                  <c:v>0.46666666666666856</c:v>
                </c:pt>
                <c:pt idx="23">
                  <c:v>0.46666666666666856</c:v>
                </c:pt>
                <c:pt idx="24">
                  <c:v>0.5166666666666675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CBA-483A-BB24-A07BF300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5344"/>
        <c:axId val="46587264"/>
      </c:scatterChart>
      <c:valAx>
        <c:axId val="4658534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4429615798204452"/>
              <c:y val="0.669646231196021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587264"/>
        <c:crosses val="autoZero"/>
        <c:crossBetween val="midCat"/>
        <c:majorUnit val="10"/>
      </c:valAx>
      <c:valAx>
        <c:axId val="46587264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801527098170127E-2"/>
              <c:y val="6.148627147216106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58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9894139219169968"/>
          <c:y val="0.28185555208550289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822402276610196"/>
          <c:y val="1.79230395969809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65449455548466"/>
          <c:y val="0.11442927587260812"/>
          <c:w val="0.7646733033490459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'd5L5-I500a90V15'!$C$4</c:f>
              <c:strCache>
                <c:ptCount val="1"/>
                <c:pt idx="0">
                  <c:v>Час, хв.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94571558976094"/>
                  <c:y val="0.750157102309784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0,124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- 3,0805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+ 23,231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- 12,932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2B-4BF6-A3B4-74086EF8A119}"/>
            </c:ext>
          </c:extLst>
        </c:ser>
        <c:ser>
          <c:idx val="1"/>
          <c:order val="1"/>
          <c:tx>
            <c:strRef>
              <c:f>'d5L5-I500a90V15'!$N$4</c:f>
              <c:strCache>
                <c:ptCount val="1"/>
                <c:pt idx="0">
                  <c:v>Миттєва потужні-сть ССТ Qсст, Дж/м2, що 5 хв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'd5L5-I500a90V15'!$N$5:$N$29</c:f>
              <c:numCache>
                <c:formatCode>0</c:formatCode>
                <c:ptCount val="25"/>
                <c:pt idx="0">
                  <c:v>0</c:v>
                </c:pt>
                <c:pt idx="1">
                  <c:v>5.2337500000002608</c:v>
                </c:pt>
                <c:pt idx="2">
                  <c:v>10.467500000000522</c:v>
                </c:pt>
                <c:pt idx="3">
                  <c:v>-5.2337499999997021</c:v>
                </c:pt>
                <c:pt idx="4">
                  <c:v>10.467499999999404</c:v>
                </c:pt>
                <c:pt idx="5">
                  <c:v>5.2337500000002608</c:v>
                </c:pt>
                <c:pt idx="6">
                  <c:v>0</c:v>
                </c:pt>
                <c:pt idx="7">
                  <c:v>0</c:v>
                </c:pt>
                <c:pt idx="8">
                  <c:v>15.701249999999108</c:v>
                </c:pt>
                <c:pt idx="9">
                  <c:v>0</c:v>
                </c:pt>
                <c:pt idx="10">
                  <c:v>10.467499999999962</c:v>
                </c:pt>
                <c:pt idx="11">
                  <c:v>0</c:v>
                </c:pt>
                <c:pt idx="12">
                  <c:v>10.467500000000522</c:v>
                </c:pt>
                <c:pt idx="13">
                  <c:v>5.2337500000002608</c:v>
                </c:pt>
                <c:pt idx="14">
                  <c:v>5.2337499999997021</c:v>
                </c:pt>
                <c:pt idx="15">
                  <c:v>10.467499999999404</c:v>
                </c:pt>
                <c:pt idx="16">
                  <c:v>5.2337500000002608</c:v>
                </c:pt>
                <c:pt idx="17">
                  <c:v>15.701250000000224</c:v>
                </c:pt>
                <c:pt idx="18">
                  <c:v>0</c:v>
                </c:pt>
                <c:pt idx="19">
                  <c:v>10.467499999999962</c:v>
                </c:pt>
                <c:pt idx="20">
                  <c:v>15.701249999999666</c:v>
                </c:pt>
                <c:pt idx="21">
                  <c:v>0</c:v>
                </c:pt>
                <c:pt idx="22">
                  <c:v>15.701250000000783</c:v>
                </c:pt>
                <c:pt idx="23">
                  <c:v>0</c:v>
                </c:pt>
                <c:pt idx="24">
                  <c:v>15.701249999999666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2B-4BF6-A3B4-74086EF8A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14176"/>
        <c:axId val="46516096"/>
      </c:barChart>
      <c:catAx>
        <c:axId val="465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212586255276"/>
              <c:y val="0.725713411110084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516096"/>
        <c:crosses val="autoZero"/>
        <c:auto val="1"/>
        <c:lblAlgn val="ctr"/>
        <c:lblOffset val="100"/>
        <c:noMultiLvlLbl val="0"/>
      </c:catAx>
      <c:valAx>
        <c:axId val="4651609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413171265499884E-2"/>
              <c:y val="4.537519364049850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5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646200857823022"/>
          <c:y val="3.20075205071805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22130039138731E-2"/>
          <c:y val="0.10096377500561286"/>
          <c:w val="0.7417321347993529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'd5L5-I700a30V10'!$F$4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7.9003601784218849E-2"/>
                  <c:y val="0.586855350063783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'd5L5-I700a30V10'!$F$5:$F$29</c:f>
              <c:numCache>
                <c:formatCode>General</c:formatCode>
                <c:ptCount val="25"/>
                <c:pt idx="0">
                  <c:v>10.25</c:v>
                </c:pt>
                <c:pt idx="1">
                  <c:v>10.25</c:v>
                </c:pt>
                <c:pt idx="2">
                  <c:v>10.25</c:v>
                </c:pt>
                <c:pt idx="3">
                  <c:v>10.25</c:v>
                </c:pt>
                <c:pt idx="4">
                  <c:v>10.3</c:v>
                </c:pt>
                <c:pt idx="5">
                  <c:v>10.3</c:v>
                </c:pt>
                <c:pt idx="6">
                  <c:v>10.35</c:v>
                </c:pt>
                <c:pt idx="7">
                  <c:v>10.35</c:v>
                </c:pt>
                <c:pt idx="8">
                  <c:v>10.35</c:v>
                </c:pt>
                <c:pt idx="9">
                  <c:v>10.4</c:v>
                </c:pt>
                <c:pt idx="10">
                  <c:v>10.4</c:v>
                </c:pt>
                <c:pt idx="11">
                  <c:v>10.45</c:v>
                </c:pt>
                <c:pt idx="12">
                  <c:v>10.5</c:v>
                </c:pt>
                <c:pt idx="13">
                  <c:v>10.5</c:v>
                </c:pt>
                <c:pt idx="14">
                  <c:v>10.55</c:v>
                </c:pt>
                <c:pt idx="15">
                  <c:v>10.55</c:v>
                </c:pt>
                <c:pt idx="16">
                  <c:v>10.6</c:v>
                </c:pt>
                <c:pt idx="17">
                  <c:v>10.6</c:v>
                </c:pt>
                <c:pt idx="18">
                  <c:v>10.65</c:v>
                </c:pt>
                <c:pt idx="19">
                  <c:v>10.7</c:v>
                </c:pt>
                <c:pt idx="20">
                  <c:v>10.75</c:v>
                </c:pt>
                <c:pt idx="21">
                  <c:v>10.75</c:v>
                </c:pt>
                <c:pt idx="22">
                  <c:v>11</c:v>
                </c:pt>
                <c:pt idx="23">
                  <c:v>11.05</c:v>
                </c:pt>
                <c:pt idx="24">
                  <c:v>11.05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BAE-45E8-8467-F77EA07F440A}"/>
            </c:ext>
          </c:extLst>
        </c:ser>
        <c:ser>
          <c:idx val="1"/>
          <c:order val="1"/>
          <c:tx>
            <c:strRef>
              <c:f>'d5L5-I700a30V10'!$G$4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8307543993958001E-2"/>
                  <c:y val="0.588975272550647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'd5L5-I700a30V10'!$G$5:$G$29</c:f>
              <c:numCache>
                <c:formatCode>General</c:formatCode>
                <c:ptCount val="25"/>
                <c:pt idx="0">
                  <c:v>10.35</c:v>
                </c:pt>
                <c:pt idx="1">
                  <c:v>10.35</c:v>
                </c:pt>
                <c:pt idx="2">
                  <c:v>10.4</c:v>
                </c:pt>
                <c:pt idx="3">
                  <c:v>10.4</c:v>
                </c:pt>
                <c:pt idx="4">
                  <c:v>10.45</c:v>
                </c:pt>
                <c:pt idx="5">
                  <c:v>10.45</c:v>
                </c:pt>
                <c:pt idx="6">
                  <c:v>10.5</c:v>
                </c:pt>
                <c:pt idx="7">
                  <c:v>10.5</c:v>
                </c:pt>
                <c:pt idx="8">
                  <c:v>10.55</c:v>
                </c:pt>
                <c:pt idx="9">
                  <c:v>10.6</c:v>
                </c:pt>
                <c:pt idx="10">
                  <c:v>10.6</c:v>
                </c:pt>
                <c:pt idx="11">
                  <c:v>10.65</c:v>
                </c:pt>
                <c:pt idx="12">
                  <c:v>10.7</c:v>
                </c:pt>
                <c:pt idx="13">
                  <c:v>10.75</c:v>
                </c:pt>
                <c:pt idx="14">
                  <c:v>10.75</c:v>
                </c:pt>
                <c:pt idx="15">
                  <c:v>11</c:v>
                </c:pt>
                <c:pt idx="16">
                  <c:v>11.05</c:v>
                </c:pt>
                <c:pt idx="17">
                  <c:v>11.1</c:v>
                </c:pt>
                <c:pt idx="18">
                  <c:v>11.15</c:v>
                </c:pt>
                <c:pt idx="19">
                  <c:v>11.2</c:v>
                </c:pt>
                <c:pt idx="20">
                  <c:v>11.25</c:v>
                </c:pt>
                <c:pt idx="21">
                  <c:v>11.25</c:v>
                </c:pt>
                <c:pt idx="22">
                  <c:v>11.3</c:v>
                </c:pt>
                <c:pt idx="23">
                  <c:v>11.35</c:v>
                </c:pt>
                <c:pt idx="24">
                  <c:v>11.4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BAE-45E8-8467-F77EA07F440A}"/>
            </c:ext>
          </c:extLst>
        </c:ser>
        <c:ser>
          <c:idx val="2"/>
          <c:order val="2"/>
          <c:tx>
            <c:strRef>
              <c:f>'d5L5-I700a30V10'!$H$4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7.1844802972269015E-2"/>
                  <c:y val="0.549643150082477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= </a:t>
                    </a:r>
                    <a:r>
                      <a:rPr lang="en-US" baseline="0"/>
                      <a:t>- 0,0005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+ 0,0087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- 0,0319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0"/>
                      <a:t> + 8,3091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'd5L5-I700a30V10'!$H$5:$H$29</c:f>
              <c:numCache>
                <c:formatCode>General</c:formatCode>
                <c:ptCount val="25"/>
                <c:pt idx="0">
                  <c:v>10.25</c:v>
                </c:pt>
                <c:pt idx="1">
                  <c:v>10.25</c:v>
                </c:pt>
                <c:pt idx="2">
                  <c:v>10.3</c:v>
                </c:pt>
                <c:pt idx="3">
                  <c:v>10.35</c:v>
                </c:pt>
                <c:pt idx="4">
                  <c:v>10.35</c:v>
                </c:pt>
                <c:pt idx="5">
                  <c:v>10.4</c:v>
                </c:pt>
                <c:pt idx="6">
                  <c:v>10.45</c:v>
                </c:pt>
                <c:pt idx="7">
                  <c:v>10.45</c:v>
                </c:pt>
                <c:pt idx="8">
                  <c:v>10.5</c:v>
                </c:pt>
                <c:pt idx="9">
                  <c:v>10.55</c:v>
                </c:pt>
                <c:pt idx="10">
                  <c:v>10.6</c:v>
                </c:pt>
                <c:pt idx="11">
                  <c:v>10.65</c:v>
                </c:pt>
                <c:pt idx="12">
                  <c:v>10.7</c:v>
                </c:pt>
                <c:pt idx="13">
                  <c:v>10.75</c:v>
                </c:pt>
                <c:pt idx="14">
                  <c:v>10.75</c:v>
                </c:pt>
                <c:pt idx="15">
                  <c:v>11.05</c:v>
                </c:pt>
                <c:pt idx="16">
                  <c:v>11.05</c:v>
                </c:pt>
                <c:pt idx="17">
                  <c:v>11.15</c:v>
                </c:pt>
                <c:pt idx="18">
                  <c:v>11.15</c:v>
                </c:pt>
                <c:pt idx="19">
                  <c:v>11.2</c:v>
                </c:pt>
                <c:pt idx="20">
                  <c:v>11.25</c:v>
                </c:pt>
                <c:pt idx="21">
                  <c:v>11.3</c:v>
                </c:pt>
                <c:pt idx="22">
                  <c:v>11.35</c:v>
                </c:pt>
                <c:pt idx="23">
                  <c:v>11.4</c:v>
                </c:pt>
                <c:pt idx="24">
                  <c:v>11.45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BAE-45E8-8467-F77EA07F440A}"/>
            </c:ext>
          </c:extLst>
        </c:ser>
        <c:ser>
          <c:idx val="3"/>
          <c:order val="3"/>
          <c:tx>
            <c:strRef>
              <c:f>'d5L5-I700a30V10'!$Z$4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7.1078021383329887E-2"/>
                  <c:y val="0.613668604495059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'd5L5-I700a30V10'!$Z$5:$Z$29</c:f>
              <c:numCache>
                <c:formatCode>0.0</c:formatCode>
                <c:ptCount val="25"/>
                <c:pt idx="0">
                  <c:v>10.283333333333333</c:v>
                </c:pt>
                <c:pt idx="1">
                  <c:v>10.283333333333333</c:v>
                </c:pt>
                <c:pt idx="2">
                  <c:v>10.316666666666666</c:v>
                </c:pt>
                <c:pt idx="3">
                  <c:v>10.333333333333334</c:v>
                </c:pt>
                <c:pt idx="4">
                  <c:v>10.366666666666667</c:v>
                </c:pt>
                <c:pt idx="5">
                  <c:v>10.383333333333333</c:v>
                </c:pt>
                <c:pt idx="6">
                  <c:v>10.433333333333334</c:v>
                </c:pt>
                <c:pt idx="7">
                  <c:v>10.433333333333334</c:v>
                </c:pt>
                <c:pt idx="8">
                  <c:v>10.466666666666667</c:v>
                </c:pt>
                <c:pt idx="9">
                  <c:v>10.516666666666667</c:v>
                </c:pt>
                <c:pt idx="10">
                  <c:v>10.533333333333333</c:v>
                </c:pt>
                <c:pt idx="11">
                  <c:v>10.583333333333334</c:v>
                </c:pt>
                <c:pt idx="12">
                  <c:v>10.633333333333333</c:v>
                </c:pt>
                <c:pt idx="13">
                  <c:v>10.666666666666666</c:v>
                </c:pt>
                <c:pt idx="14">
                  <c:v>10.683333333333332</c:v>
                </c:pt>
                <c:pt idx="15">
                  <c:v>10.866666666666667</c:v>
                </c:pt>
                <c:pt idx="16">
                  <c:v>10.9</c:v>
                </c:pt>
                <c:pt idx="17">
                  <c:v>10.950000000000001</c:v>
                </c:pt>
                <c:pt idx="18">
                  <c:v>10.983333333333334</c:v>
                </c:pt>
                <c:pt idx="19">
                  <c:v>11.033333333333331</c:v>
                </c:pt>
                <c:pt idx="20">
                  <c:v>11.083333333333334</c:v>
                </c:pt>
                <c:pt idx="21">
                  <c:v>11.1</c:v>
                </c:pt>
                <c:pt idx="22">
                  <c:v>11.216666666666667</c:v>
                </c:pt>
                <c:pt idx="23">
                  <c:v>11.266666666666666</c:v>
                </c:pt>
                <c:pt idx="24">
                  <c:v>11.300000000000002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BAE-45E8-8467-F77EA07F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3952"/>
        <c:axId val="108735872"/>
      </c:scatterChart>
      <c:valAx>
        <c:axId val="10873395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4575507706997"/>
              <c:y val="0.7516749867317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8735872"/>
        <c:crosses val="autoZero"/>
        <c:crossBetween val="midCat"/>
        <c:majorUnit val="10"/>
      </c:valAx>
      <c:valAx>
        <c:axId val="108735872"/>
        <c:scaling>
          <c:orientation val="minMax"/>
          <c:max val="1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6298518960779297E-3"/>
              <c:y val="2.4495829152124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873395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'd5L5-I500a90V15'!$R$4</c:f>
              <c:strCache>
                <c:ptCount val="1"/>
                <c:pt idx="0">
                  <c:v>ηсст           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388045803324245"/>
                  <c:y val="0.595742625776149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800" b="0" i="0" baseline="0">
                        <a:effectLst/>
                      </a:rPr>
                      <a:t>η</a:t>
                    </a:r>
                    <a:r>
                      <a:rPr lang="uk-UA" sz="1800" b="0" i="0" baseline="-25000">
                        <a:effectLst/>
                      </a:rPr>
                      <a:t>сст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1E-08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+ 0,0133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+ 0,0913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'd5L5-I500a90V15'!$R$5:$R$29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3.489166666666841E-2</c:v>
                </c:pt>
                <c:pt idx="2">
                  <c:v>6.9783333333336819E-2</c:v>
                </c:pt>
                <c:pt idx="3">
                  <c:v>-3.4891666666664677E-2</c:v>
                </c:pt>
                <c:pt idx="4">
                  <c:v>6.9783333333329353E-2</c:v>
                </c:pt>
                <c:pt idx="5">
                  <c:v>3.489166666666841E-2</c:v>
                </c:pt>
                <c:pt idx="6">
                  <c:v>0</c:v>
                </c:pt>
                <c:pt idx="7">
                  <c:v>0</c:v>
                </c:pt>
                <c:pt idx="8">
                  <c:v>0.10467499999999406</c:v>
                </c:pt>
                <c:pt idx="9">
                  <c:v>0</c:v>
                </c:pt>
                <c:pt idx="10">
                  <c:v>6.9783333333333072E-2</c:v>
                </c:pt>
                <c:pt idx="11">
                  <c:v>0</c:v>
                </c:pt>
                <c:pt idx="12">
                  <c:v>6.9783333333336819E-2</c:v>
                </c:pt>
                <c:pt idx="13">
                  <c:v>3.489166666666841E-2</c:v>
                </c:pt>
                <c:pt idx="14">
                  <c:v>3.4891666666664677E-2</c:v>
                </c:pt>
                <c:pt idx="15">
                  <c:v>6.9783333333329353E-2</c:v>
                </c:pt>
                <c:pt idx="16">
                  <c:v>3.489166666666841E-2</c:v>
                </c:pt>
                <c:pt idx="17">
                  <c:v>0.10467500000000149</c:v>
                </c:pt>
                <c:pt idx="18">
                  <c:v>0</c:v>
                </c:pt>
                <c:pt idx="19">
                  <c:v>6.9783333333333072E-2</c:v>
                </c:pt>
                <c:pt idx="20">
                  <c:v>0.10467499999999777</c:v>
                </c:pt>
                <c:pt idx="21">
                  <c:v>0</c:v>
                </c:pt>
                <c:pt idx="22">
                  <c:v>0.10467500000000522</c:v>
                </c:pt>
                <c:pt idx="23">
                  <c:v>0</c:v>
                </c:pt>
                <c:pt idx="24">
                  <c:v>0.10467499999999777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ED6-4903-9452-A3B6CF6C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2320"/>
        <c:axId val="46634496"/>
      </c:scatterChart>
      <c:valAx>
        <c:axId val="4663232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998405788956"/>
              <c:y val="0.87998178929385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634496"/>
        <c:crosses val="autoZero"/>
        <c:crossBetween val="midCat"/>
      </c:valAx>
      <c:valAx>
        <c:axId val="46634496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217134290496313E-2"/>
              <c:y val="1.814203002767687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63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82739657542808"/>
          <c:y val="6.0812895343674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000262749439108E-2"/>
          <c:y val="0.15623852062542198"/>
          <c:w val="0.87689220753649666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'd5L5-I500a90V15'!$S$4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9701038852311759"/>
                  <c:y val="0.70382941017661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'd5L5-I500a90V15'!$S$5:$S$29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3.4891666666668403E-2</c:v>
                </c:pt>
                <c:pt idx="2">
                  <c:v>5.2337500000002611E-2</c:v>
                </c:pt>
                <c:pt idx="3">
                  <c:v>2.3261111111113508E-2</c:v>
                </c:pt>
                <c:pt idx="4">
                  <c:v>3.4891666666667473E-2</c:v>
                </c:pt>
                <c:pt idx="5">
                  <c:v>3.4891666666667653E-2</c:v>
                </c:pt>
                <c:pt idx="6">
                  <c:v>2.9076388888889713E-2</c:v>
                </c:pt>
                <c:pt idx="7">
                  <c:v>2.4922619047619755E-2</c:v>
                </c:pt>
                <c:pt idx="8">
                  <c:v>3.4891666666666543E-2</c:v>
                </c:pt>
                <c:pt idx="9">
                  <c:v>3.1014814814814703E-2</c:v>
                </c:pt>
                <c:pt idx="10">
                  <c:v>3.4891666666666543E-2</c:v>
                </c:pt>
                <c:pt idx="11">
                  <c:v>3.1719696969696856E-2</c:v>
                </c:pt>
                <c:pt idx="12">
                  <c:v>3.4891666666666855E-2</c:v>
                </c:pt>
                <c:pt idx="13">
                  <c:v>3.4891666666666966E-2</c:v>
                </c:pt>
                <c:pt idx="14">
                  <c:v>3.4891666666666814E-2</c:v>
                </c:pt>
                <c:pt idx="15">
                  <c:v>3.7217777777777641E-2</c:v>
                </c:pt>
                <c:pt idx="16">
                  <c:v>3.707239583333332E-2</c:v>
                </c:pt>
                <c:pt idx="17">
                  <c:v>4.1049019607843205E-2</c:v>
                </c:pt>
                <c:pt idx="18">
                  <c:v>3.8768518518518584E-2</c:v>
                </c:pt>
                <c:pt idx="19">
                  <c:v>4.0400877192982514E-2</c:v>
                </c:pt>
                <c:pt idx="20">
                  <c:v>4.3614583333333276E-2</c:v>
                </c:pt>
                <c:pt idx="21">
                  <c:v>4.1537698412698359E-2</c:v>
                </c:pt>
                <c:pt idx="22">
                  <c:v>4.4407575757575944E-2</c:v>
                </c:pt>
                <c:pt idx="23">
                  <c:v>4.2476811594203079E-2</c:v>
                </c:pt>
                <c:pt idx="24">
                  <c:v>4.506840277777785E-2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75F-4FED-ACB5-8B1FB72B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5568"/>
        <c:axId val="46687744"/>
      </c:scatterChart>
      <c:valAx>
        <c:axId val="4668556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378675844412007"/>
              <c:y val="0.753563037442675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687744"/>
        <c:crosses val="autoZero"/>
        <c:crossBetween val="midCat"/>
      </c:valAx>
      <c:valAx>
        <c:axId val="46687744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886337298995478E-2"/>
              <c:y val="7.519299412513562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68556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8437030329227"/>
          <c:y val="2.80870672545931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08918499072884"/>
          <c:y val="0.151536804894846"/>
          <c:w val="0.82285714435963853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'd5L5-I500a90V15'!$AC$4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0995631042943882E-2"/>
                  <c:y val="0.7528667607030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'd5L5-I500a90V15'!$AC$5:$AC$29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E06-4F95-AB53-A5280D18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5280"/>
        <c:axId val="46801664"/>
      </c:scatterChart>
      <c:valAx>
        <c:axId val="4670528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70100145731"/>
              <c:y val="0.894169560085159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801664"/>
        <c:crosses val="autoZero"/>
        <c:crossBetween val="midCat"/>
        <c:majorUnit val="10"/>
      </c:valAx>
      <c:valAx>
        <c:axId val="46801664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0089451082720952E-3"/>
              <c:y val="0.11440769240636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7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94722432491244"/>
          <c:y val="4.50749415267982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80568518519013"/>
          <c:y val="0.15199416687666148"/>
          <c:w val="0.76998822972107028"/>
          <c:h val="0.69187262424889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'd5L5-I500a90V15'!$P$4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410323875048479"/>
                  <c:y val="0.735446250794135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3E-14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'd5L5-I500a90V15'!$C$5:$C$29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'd5L5-I500a90V15'!$P$5:$P$29</c:f>
              <c:numCache>
                <c:formatCode>0</c:formatCode>
                <c:ptCount val="25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0A-4DB8-8DF9-D07BBC658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48256"/>
        <c:axId val="46858624"/>
      </c:barChart>
      <c:catAx>
        <c:axId val="4684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89576038912803"/>
              <c:y val="0.87294500857133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858624"/>
        <c:crosses val="autoZero"/>
        <c:auto val="1"/>
        <c:lblAlgn val="ctr"/>
        <c:lblOffset val="100"/>
        <c:noMultiLvlLbl val="0"/>
      </c:catAx>
      <c:valAx>
        <c:axId val="46858624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484860963219845E-2"/>
              <c:y val="5.793457112525753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84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4567598422300629"/>
          <c:y val="3.2324281178934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553805912926149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'd5L5-I500a50V5'!$D$4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163713254125738"/>
                  <c:y val="0.380193362895179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'd5L5-I500a50V5'!$D$5:$D$29</c:f>
              <c:numCache>
                <c:formatCode>General</c:formatCode>
                <c:ptCount val="25"/>
                <c:pt idx="0">
                  <c:v>14.75</c:v>
                </c:pt>
                <c:pt idx="1">
                  <c:v>15.2</c:v>
                </c:pt>
                <c:pt idx="2">
                  <c:v>15.4</c:v>
                </c:pt>
                <c:pt idx="3">
                  <c:v>15.65</c:v>
                </c:pt>
                <c:pt idx="4">
                  <c:v>16.05</c:v>
                </c:pt>
                <c:pt idx="5">
                  <c:v>16.25</c:v>
                </c:pt>
                <c:pt idx="6">
                  <c:v>16.45</c:v>
                </c:pt>
                <c:pt idx="7">
                  <c:v>16.600000000000001</c:v>
                </c:pt>
                <c:pt idx="8">
                  <c:v>17</c:v>
                </c:pt>
                <c:pt idx="9">
                  <c:v>17.149999999999999</c:v>
                </c:pt>
                <c:pt idx="10">
                  <c:v>17.350000000000001</c:v>
                </c:pt>
                <c:pt idx="11">
                  <c:v>17.5</c:v>
                </c:pt>
                <c:pt idx="12">
                  <c:v>17.649999999999999</c:v>
                </c:pt>
                <c:pt idx="13">
                  <c:v>18.05</c:v>
                </c:pt>
                <c:pt idx="14">
                  <c:v>18.149999999999999</c:v>
                </c:pt>
                <c:pt idx="15">
                  <c:v>18.3</c:v>
                </c:pt>
                <c:pt idx="16">
                  <c:v>18.45</c:v>
                </c:pt>
                <c:pt idx="17">
                  <c:v>18.600000000000001</c:v>
                </c:pt>
                <c:pt idx="18">
                  <c:v>18.75</c:v>
                </c:pt>
                <c:pt idx="19">
                  <c:v>19.05</c:v>
                </c:pt>
                <c:pt idx="20">
                  <c:v>19.2</c:v>
                </c:pt>
                <c:pt idx="21">
                  <c:v>19.3</c:v>
                </c:pt>
                <c:pt idx="22">
                  <c:v>19.399999999999999</c:v>
                </c:pt>
                <c:pt idx="23">
                  <c:v>19.55</c:v>
                </c:pt>
                <c:pt idx="24">
                  <c:v>19.649999999999999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085-46D2-9FBC-B59A4C9E8732}"/>
            </c:ext>
          </c:extLst>
        </c:ser>
        <c:ser>
          <c:idx val="1"/>
          <c:order val="1"/>
          <c:tx>
            <c:strRef>
              <c:f>'d5L5-I500a50V5'!$E$4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3157966517641952E-2"/>
                  <c:y val="0.617367634682030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+ 12,176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'd5L5-I500a50V5'!$E$5:$E$29</c:f>
              <c:numCache>
                <c:formatCode>General</c:formatCode>
                <c:ptCount val="25"/>
                <c:pt idx="0">
                  <c:v>17.399999999999999</c:v>
                </c:pt>
                <c:pt idx="1">
                  <c:v>17.600000000000001</c:v>
                </c:pt>
                <c:pt idx="2">
                  <c:v>18.05</c:v>
                </c:pt>
                <c:pt idx="3">
                  <c:v>18.3</c:v>
                </c:pt>
                <c:pt idx="4">
                  <c:v>18.55</c:v>
                </c:pt>
                <c:pt idx="5">
                  <c:v>19.05</c:v>
                </c:pt>
                <c:pt idx="6">
                  <c:v>19.25</c:v>
                </c:pt>
                <c:pt idx="7">
                  <c:v>19.5</c:v>
                </c:pt>
                <c:pt idx="8">
                  <c:v>19.75</c:v>
                </c:pt>
                <c:pt idx="9">
                  <c:v>20.2</c:v>
                </c:pt>
                <c:pt idx="10">
                  <c:v>20.399999999999999</c:v>
                </c:pt>
                <c:pt idx="11">
                  <c:v>20.65</c:v>
                </c:pt>
                <c:pt idx="12">
                  <c:v>21.05</c:v>
                </c:pt>
                <c:pt idx="13">
                  <c:v>21.25</c:v>
                </c:pt>
                <c:pt idx="14">
                  <c:v>21.45</c:v>
                </c:pt>
                <c:pt idx="15">
                  <c:v>21.65</c:v>
                </c:pt>
                <c:pt idx="16">
                  <c:v>22.1</c:v>
                </c:pt>
                <c:pt idx="17">
                  <c:v>22.25</c:v>
                </c:pt>
                <c:pt idx="18">
                  <c:v>22.45</c:v>
                </c:pt>
                <c:pt idx="19">
                  <c:v>22.6</c:v>
                </c:pt>
                <c:pt idx="20">
                  <c:v>23</c:v>
                </c:pt>
                <c:pt idx="21">
                  <c:v>23.15</c:v>
                </c:pt>
                <c:pt idx="22">
                  <c:v>23.3</c:v>
                </c:pt>
                <c:pt idx="23">
                  <c:v>23.4</c:v>
                </c:pt>
                <c:pt idx="24">
                  <c:v>23.55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085-46D2-9FBC-B59A4C9E8732}"/>
            </c:ext>
          </c:extLst>
        </c:ser>
        <c:ser>
          <c:idx val="2"/>
          <c:order val="2"/>
          <c:tx>
            <c:strRef>
              <c:f>'d5L5-I500a50V5'!$I$4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823240975537855"/>
                  <c:y val="0.697244663806553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'd5L5-I500a50V5'!$I$5:$I$29</c:f>
              <c:numCache>
                <c:formatCode>General</c:formatCode>
                <c:ptCount val="25"/>
                <c:pt idx="0">
                  <c:v>20.100000000000001</c:v>
                </c:pt>
                <c:pt idx="1">
                  <c:v>21.3</c:v>
                </c:pt>
                <c:pt idx="2">
                  <c:v>22</c:v>
                </c:pt>
                <c:pt idx="3">
                  <c:v>22.35</c:v>
                </c:pt>
                <c:pt idx="4">
                  <c:v>22.6</c:v>
                </c:pt>
                <c:pt idx="5">
                  <c:v>23</c:v>
                </c:pt>
                <c:pt idx="6">
                  <c:v>23.15</c:v>
                </c:pt>
                <c:pt idx="7">
                  <c:v>23.1</c:v>
                </c:pt>
                <c:pt idx="8">
                  <c:v>23.35</c:v>
                </c:pt>
                <c:pt idx="9">
                  <c:v>23.5</c:v>
                </c:pt>
                <c:pt idx="10">
                  <c:v>23.55</c:v>
                </c:pt>
                <c:pt idx="11">
                  <c:v>23.6</c:v>
                </c:pt>
                <c:pt idx="12">
                  <c:v>23.7</c:v>
                </c:pt>
                <c:pt idx="13">
                  <c:v>24</c:v>
                </c:pt>
                <c:pt idx="14">
                  <c:v>24.15</c:v>
                </c:pt>
                <c:pt idx="15">
                  <c:v>24.25</c:v>
                </c:pt>
                <c:pt idx="16">
                  <c:v>24.4</c:v>
                </c:pt>
                <c:pt idx="17">
                  <c:v>24.45</c:v>
                </c:pt>
                <c:pt idx="18">
                  <c:v>24.5</c:v>
                </c:pt>
                <c:pt idx="19">
                  <c:v>24.5</c:v>
                </c:pt>
                <c:pt idx="20">
                  <c:v>24.5</c:v>
                </c:pt>
                <c:pt idx="21">
                  <c:v>24.5</c:v>
                </c:pt>
                <c:pt idx="22">
                  <c:v>24.5</c:v>
                </c:pt>
                <c:pt idx="23">
                  <c:v>24.55</c:v>
                </c:pt>
                <c:pt idx="24">
                  <c:v>24.7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085-46D2-9FBC-B59A4C9E8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3424"/>
        <c:axId val="46903296"/>
      </c:scatterChart>
      <c:valAx>
        <c:axId val="4546342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7813388519939783"/>
              <c:y val="0.71448506349855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903296"/>
        <c:crosses val="autoZero"/>
        <c:crossBetween val="midCat"/>
        <c:majorUnit val="10"/>
      </c:valAx>
      <c:valAx>
        <c:axId val="46903296"/>
        <c:scaling>
          <c:orientation val="minMax"/>
          <c:max val="25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78947150304303E-2"/>
              <c:y val="0.118909891595961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4634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646200857823022"/>
          <c:y val="3.20075205071805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22130039138731E-2"/>
          <c:y val="0.10096377500561286"/>
          <c:w val="0.7417321347993529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'd5L5-I500a50V5'!$F$4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2787219872721316E-2"/>
                  <c:y val="0.629843687764750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'd5L5-I500a50V5'!$F$5:$F$29</c:f>
              <c:numCache>
                <c:formatCode>General</c:formatCode>
                <c:ptCount val="25"/>
                <c:pt idx="0">
                  <c:v>15.15</c:v>
                </c:pt>
                <c:pt idx="1">
                  <c:v>15.15</c:v>
                </c:pt>
                <c:pt idx="2">
                  <c:v>15.15</c:v>
                </c:pt>
                <c:pt idx="3">
                  <c:v>15.15</c:v>
                </c:pt>
                <c:pt idx="4">
                  <c:v>15.2</c:v>
                </c:pt>
                <c:pt idx="5">
                  <c:v>15.25</c:v>
                </c:pt>
                <c:pt idx="6">
                  <c:v>15.3</c:v>
                </c:pt>
                <c:pt idx="7">
                  <c:v>15.35</c:v>
                </c:pt>
                <c:pt idx="8">
                  <c:v>15.35</c:v>
                </c:pt>
                <c:pt idx="9">
                  <c:v>15.4</c:v>
                </c:pt>
                <c:pt idx="10">
                  <c:v>15.45</c:v>
                </c:pt>
                <c:pt idx="11">
                  <c:v>15.5</c:v>
                </c:pt>
                <c:pt idx="12">
                  <c:v>15.55</c:v>
                </c:pt>
                <c:pt idx="13">
                  <c:v>15.6</c:v>
                </c:pt>
                <c:pt idx="14">
                  <c:v>15.65</c:v>
                </c:pt>
                <c:pt idx="15">
                  <c:v>15.7</c:v>
                </c:pt>
                <c:pt idx="16">
                  <c:v>15.75</c:v>
                </c:pt>
                <c:pt idx="17">
                  <c:v>16</c:v>
                </c:pt>
                <c:pt idx="18">
                  <c:v>16.05</c:v>
                </c:pt>
                <c:pt idx="19">
                  <c:v>16.100000000000001</c:v>
                </c:pt>
                <c:pt idx="20">
                  <c:v>16.149999999999999</c:v>
                </c:pt>
                <c:pt idx="21">
                  <c:v>16.2</c:v>
                </c:pt>
                <c:pt idx="22">
                  <c:v>16.25</c:v>
                </c:pt>
                <c:pt idx="23">
                  <c:v>16.3</c:v>
                </c:pt>
                <c:pt idx="24">
                  <c:v>16.350000000000001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B54-4EDC-B852-AECA1B8AE140}"/>
            </c:ext>
          </c:extLst>
        </c:ser>
        <c:ser>
          <c:idx val="1"/>
          <c:order val="1"/>
          <c:tx>
            <c:strRef>
              <c:f>'d5L5-I500a50V5'!$G$4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381411434352331"/>
                  <c:y val="0.559425357874449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'd5L5-I500a50V5'!$G$5:$G$29</c:f>
              <c:numCache>
                <c:formatCode>General</c:formatCode>
                <c:ptCount val="2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16.05</c:v>
                </c:pt>
                <c:pt idx="4">
                  <c:v>16.100000000000001</c:v>
                </c:pt>
                <c:pt idx="5">
                  <c:v>16.149999999999999</c:v>
                </c:pt>
                <c:pt idx="6">
                  <c:v>16.2</c:v>
                </c:pt>
                <c:pt idx="7">
                  <c:v>16.25</c:v>
                </c:pt>
                <c:pt idx="8">
                  <c:v>16.3</c:v>
                </c:pt>
                <c:pt idx="9">
                  <c:v>16.399999999999999</c:v>
                </c:pt>
                <c:pt idx="10">
                  <c:v>16.45</c:v>
                </c:pt>
                <c:pt idx="11">
                  <c:v>16.5</c:v>
                </c:pt>
                <c:pt idx="12">
                  <c:v>16.55</c:v>
                </c:pt>
                <c:pt idx="13">
                  <c:v>16.649999999999999</c:v>
                </c:pt>
                <c:pt idx="14">
                  <c:v>16.7</c:v>
                </c:pt>
                <c:pt idx="15">
                  <c:v>16.75</c:v>
                </c:pt>
                <c:pt idx="16">
                  <c:v>17.05</c:v>
                </c:pt>
                <c:pt idx="17">
                  <c:v>17.100000000000001</c:v>
                </c:pt>
                <c:pt idx="18">
                  <c:v>17.149999999999999</c:v>
                </c:pt>
                <c:pt idx="19">
                  <c:v>17.2</c:v>
                </c:pt>
                <c:pt idx="20">
                  <c:v>17.3</c:v>
                </c:pt>
                <c:pt idx="21">
                  <c:v>17.350000000000001</c:v>
                </c:pt>
                <c:pt idx="22">
                  <c:v>17.399999999999999</c:v>
                </c:pt>
                <c:pt idx="23">
                  <c:v>17.45</c:v>
                </c:pt>
                <c:pt idx="24">
                  <c:v>17.5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B54-4EDC-B852-AECA1B8AE140}"/>
            </c:ext>
          </c:extLst>
        </c:ser>
        <c:ser>
          <c:idx val="2"/>
          <c:order val="2"/>
          <c:tx>
            <c:strRef>
              <c:f>'d5L5-I500a50V5'!$H$4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4243182366085573E-2"/>
                  <c:y val="0.668192057992325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= </a:t>
                    </a:r>
                    <a:r>
                      <a:rPr lang="en-US" baseline="0"/>
                      <a:t>- 0,0005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+ 0,0087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- 0,0319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0"/>
                      <a:t> + 8,3091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'd5L5-I500a50V5'!$H$5:$H$29</c:f>
              <c:numCache>
                <c:formatCode>General</c:formatCode>
                <c:ptCount val="25"/>
                <c:pt idx="0">
                  <c:v>16.649999999999999</c:v>
                </c:pt>
                <c:pt idx="1">
                  <c:v>16.600000000000001</c:v>
                </c:pt>
                <c:pt idx="2">
                  <c:v>16.600000000000001</c:v>
                </c:pt>
                <c:pt idx="3">
                  <c:v>16.649999999999999</c:v>
                </c:pt>
                <c:pt idx="4">
                  <c:v>16.649999999999999</c:v>
                </c:pt>
                <c:pt idx="5">
                  <c:v>16.75</c:v>
                </c:pt>
                <c:pt idx="6">
                  <c:v>17</c:v>
                </c:pt>
                <c:pt idx="7">
                  <c:v>17.05</c:v>
                </c:pt>
                <c:pt idx="8">
                  <c:v>17.149999999999999</c:v>
                </c:pt>
                <c:pt idx="9">
                  <c:v>17.2</c:v>
                </c:pt>
                <c:pt idx="10">
                  <c:v>17.3</c:v>
                </c:pt>
                <c:pt idx="11">
                  <c:v>17.399999999999999</c:v>
                </c:pt>
                <c:pt idx="12">
                  <c:v>17.45</c:v>
                </c:pt>
                <c:pt idx="13">
                  <c:v>17.55</c:v>
                </c:pt>
                <c:pt idx="14">
                  <c:v>17.600000000000001</c:v>
                </c:pt>
                <c:pt idx="15">
                  <c:v>17.7</c:v>
                </c:pt>
                <c:pt idx="16">
                  <c:v>18</c:v>
                </c:pt>
                <c:pt idx="17">
                  <c:v>18.05</c:v>
                </c:pt>
                <c:pt idx="18">
                  <c:v>18.149999999999999</c:v>
                </c:pt>
                <c:pt idx="19">
                  <c:v>18.2</c:v>
                </c:pt>
                <c:pt idx="20">
                  <c:v>18.3</c:v>
                </c:pt>
                <c:pt idx="21">
                  <c:v>18.350000000000001</c:v>
                </c:pt>
                <c:pt idx="22">
                  <c:v>18.45</c:v>
                </c:pt>
                <c:pt idx="23">
                  <c:v>18.5</c:v>
                </c:pt>
                <c:pt idx="24">
                  <c:v>18.55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B54-4EDC-B852-AECA1B8AE140}"/>
            </c:ext>
          </c:extLst>
        </c:ser>
        <c:ser>
          <c:idx val="3"/>
          <c:order val="3"/>
          <c:tx>
            <c:strRef>
              <c:f>'d5L5-I500a50V5'!$Z$4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8307543993958001E-2"/>
                  <c:y val="0.602720752246449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'd5L5-I500a50V5'!$Z$5:$Z$29</c:f>
              <c:numCache>
                <c:formatCode>0.0</c:formatCode>
                <c:ptCount val="25"/>
                <c:pt idx="0">
                  <c:v>15.933333333333332</c:v>
                </c:pt>
                <c:pt idx="1">
                  <c:v>15.916666666666666</c:v>
                </c:pt>
                <c:pt idx="2">
                  <c:v>15.916666666666666</c:v>
                </c:pt>
                <c:pt idx="3">
                  <c:v>15.950000000000001</c:v>
                </c:pt>
                <c:pt idx="4">
                  <c:v>15.983333333333334</c:v>
                </c:pt>
                <c:pt idx="5">
                  <c:v>16.05</c:v>
                </c:pt>
                <c:pt idx="6">
                  <c:v>16.166666666666668</c:v>
                </c:pt>
                <c:pt idx="7">
                  <c:v>16.216666666666669</c:v>
                </c:pt>
                <c:pt idx="8">
                  <c:v>16.266666666666666</c:v>
                </c:pt>
                <c:pt idx="9">
                  <c:v>16.333333333333332</c:v>
                </c:pt>
                <c:pt idx="10">
                  <c:v>16.400000000000002</c:v>
                </c:pt>
                <c:pt idx="11">
                  <c:v>16.466666666666665</c:v>
                </c:pt>
                <c:pt idx="12">
                  <c:v>16.516666666666666</c:v>
                </c:pt>
                <c:pt idx="13">
                  <c:v>16.599999999999998</c:v>
                </c:pt>
                <c:pt idx="14">
                  <c:v>16.650000000000002</c:v>
                </c:pt>
                <c:pt idx="15">
                  <c:v>16.716666666666669</c:v>
                </c:pt>
                <c:pt idx="16">
                  <c:v>16.933333333333334</c:v>
                </c:pt>
                <c:pt idx="17">
                  <c:v>17.05</c:v>
                </c:pt>
                <c:pt idx="18">
                  <c:v>17.116666666666667</c:v>
                </c:pt>
                <c:pt idx="19">
                  <c:v>17.166666666666668</c:v>
                </c:pt>
                <c:pt idx="20">
                  <c:v>17.25</c:v>
                </c:pt>
                <c:pt idx="21">
                  <c:v>17.3</c:v>
                </c:pt>
                <c:pt idx="22">
                  <c:v>17.366666666666664</c:v>
                </c:pt>
                <c:pt idx="23">
                  <c:v>17.416666666666668</c:v>
                </c:pt>
                <c:pt idx="24">
                  <c:v>17.466666666666669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B54-4EDC-B852-AECA1B8A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4672"/>
        <c:axId val="45566592"/>
      </c:scatterChart>
      <c:valAx>
        <c:axId val="4556467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4575507706997"/>
              <c:y val="0.7516749867317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566592"/>
        <c:crosses val="autoZero"/>
        <c:crossBetween val="midCat"/>
        <c:majorUnit val="10"/>
      </c:valAx>
      <c:valAx>
        <c:axId val="45566592"/>
        <c:scaling>
          <c:orientation val="minMax"/>
          <c:max val="19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6298518960779297E-3"/>
              <c:y val="2.4495829152124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5646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4083688790105"/>
          <c:y val="0.12959086413952969"/>
          <c:w val="0.6262467960936919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'd5L5-I500a50V5'!$V$4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7128949151165938E-2"/>
                  <c:y val="0.652279071371581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'd5L5-I500a50V5'!$V$5:$V$29</c:f>
              <c:numCache>
                <c:formatCode>0.00</c:formatCode>
                <c:ptCount val="25"/>
                <c:pt idx="0">
                  <c:v>0</c:v>
                </c:pt>
                <c:pt idx="1">
                  <c:v>0.44999999999999929</c:v>
                </c:pt>
                <c:pt idx="2">
                  <c:v>0.65000000000000036</c:v>
                </c:pt>
                <c:pt idx="3">
                  <c:v>0.90000000000000036</c:v>
                </c:pt>
                <c:pt idx="4">
                  <c:v>1.3000000000000007</c:v>
                </c:pt>
                <c:pt idx="5">
                  <c:v>1.5</c:v>
                </c:pt>
                <c:pt idx="6">
                  <c:v>1.6999999999999993</c:v>
                </c:pt>
                <c:pt idx="7">
                  <c:v>1.8500000000000014</c:v>
                </c:pt>
                <c:pt idx="8">
                  <c:v>2.25</c:v>
                </c:pt>
                <c:pt idx="9">
                  <c:v>2.3999999999999986</c:v>
                </c:pt>
                <c:pt idx="10">
                  <c:v>2.6000000000000014</c:v>
                </c:pt>
                <c:pt idx="11">
                  <c:v>2.75</c:v>
                </c:pt>
                <c:pt idx="12">
                  <c:v>2.8999999999999986</c:v>
                </c:pt>
                <c:pt idx="13">
                  <c:v>3.3000000000000007</c:v>
                </c:pt>
                <c:pt idx="14">
                  <c:v>3.3999999999999986</c:v>
                </c:pt>
                <c:pt idx="15">
                  <c:v>3.5500000000000007</c:v>
                </c:pt>
                <c:pt idx="16">
                  <c:v>3.6999999999999993</c:v>
                </c:pt>
                <c:pt idx="17">
                  <c:v>3.8500000000000014</c:v>
                </c:pt>
                <c:pt idx="18">
                  <c:v>4</c:v>
                </c:pt>
                <c:pt idx="19">
                  <c:v>4.3000000000000007</c:v>
                </c:pt>
                <c:pt idx="20">
                  <c:v>4.4499999999999993</c:v>
                </c:pt>
                <c:pt idx="21">
                  <c:v>4.5500000000000007</c:v>
                </c:pt>
                <c:pt idx="22">
                  <c:v>4.6499999999999986</c:v>
                </c:pt>
                <c:pt idx="23">
                  <c:v>4.8000000000000007</c:v>
                </c:pt>
                <c:pt idx="24">
                  <c:v>4.8999999999999986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55-415D-B59E-E5D8399A2C99}"/>
            </c:ext>
          </c:extLst>
        </c:ser>
        <c:ser>
          <c:idx val="1"/>
          <c:order val="1"/>
          <c:tx>
            <c:strRef>
              <c:f>'d5L5-I500a50V5'!$W$4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9.7167846146083477E-3"/>
                  <c:y val="0.647155649870054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- 0,0745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'd5L5-I500a50V5'!$W$5:$W$29</c:f>
              <c:numCache>
                <c:formatCode>0.00</c:formatCode>
                <c:ptCount val="25"/>
                <c:pt idx="0">
                  <c:v>0</c:v>
                </c:pt>
                <c:pt idx="1">
                  <c:v>0.20000000000000284</c:v>
                </c:pt>
                <c:pt idx="2">
                  <c:v>0.65000000000000213</c:v>
                </c:pt>
                <c:pt idx="3">
                  <c:v>0.90000000000000213</c:v>
                </c:pt>
                <c:pt idx="4">
                  <c:v>1.1500000000000021</c:v>
                </c:pt>
                <c:pt idx="5">
                  <c:v>1.6500000000000021</c:v>
                </c:pt>
                <c:pt idx="6">
                  <c:v>1.8500000000000014</c:v>
                </c:pt>
                <c:pt idx="7">
                  <c:v>2.1000000000000014</c:v>
                </c:pt>
                <c:pt idx="8">
                  <c:v>2.3500000000000014</c:v>
                </c:pt>
                <c:pt idx="9">
                  <c:v>2.8000000000000007</c:v>
                </c:pt>
                <c:pt idx="10">
                  <c:v>3</c:v>
                </c:pt>
                <c:pt idx="11">
                  <c:v>3.25</c:v>
                </c:pt>
                <c:pt idx="12">
                  <c:v>3.6500000000000021</c:v>
                </c:pt>
                <c:pt idx="13">
                  <c:v>3.8500000000000014</c:v>
                </c:pt>
                <c:pt idx="14">
                  <c:v>4.0500000000000007</c:v>
                </c:pt>
                <c:pt idx="15">
                  <c:v>4.25</c:v>
                </c:pt>
                <c:pt idx="16">
                  <c:v>4.7000000000000028</c:v>
                </c:pt>
                <c:pt idx="17">
                  <c:v>4.8500000000000014</c:v>
                </c:pt>
                <c:pt idx="18">
                  <c:v>5.0500000000000007</c:v>
                </c:pt>
                <c:pt idx="19">
                  <c:v>5.2000000000000028</c:v>
                </c:pt>
                <c:pt idx="20">
                  <c:v>5.6000000000000014</c:v>
                </c:pt>
                <c:pt idx="21">
                  <c:v>5.75</c:v>
                </c:pt>
                <c:pt idx="22">
                  <c:v>5.9000000000000021</c:v>
                </c:pt>
                <c:pt idx="23">
                  <c:v>6</c:v>
                </c:pt>
                <c:pt idx="24">
                  <c:v>6.1500000000000021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E55-415D-B59E-E5D8399A2C99}"/>
            </c:ext>
          </c:extLst>
        </c:ser>
        <c:ser>
          <c:idx val="2"/>
          <c:order val="2"/>
          <c:tx>
            <c:strRef>
              <c:f>'d5L5-I500a50V5'!$X$4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7.047915735518348E-2"/>
                  <c:y val="0.452828769923664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'd5L5-I500a50V5'!$X$5:$X$29</c:f>
              <c:numCache>
                <c:formatCode>0.00</c:formatCode>
                <c:ptCount val="25"/>
                <c:pt idx="0">
                  <c:v>0</c:v>
                </c:pt>
                <c:pt idx="1">
                  <c:v>1.1999999999999993</c:v>
                </c:pt>
                <c:pt idx="2">
                  <c:v>1.8999999999999986</c:v>
                </c:pt>
                <c:pt idx="3">
                  <c:v>2.25</c:v>
                </c:pt>
                <c:pt idx="4">
                  <c:v>2.5</c:v>
                </c:pt>
                <c:pt idx="5">
                  <c:v>2.8999999999999986</c:v>
                </c:pt>
                <c:pt idx="6">
                  <c:v>3.0499999999999972</c:v>
                </c:pt>
                <c:pt idx="7">
                  <c:v>3</c:v>
                </c:pt>
                <c:pt idx="8">
                  <c:v>3.25</c:v>
                </c:pt>
                <c:pt idx="9">
                  <c:v>3.3999999999999986</c:v>
                </c:pt>
                <c:pt idx="10">
                  <c:v>3.4499999999999993</c:v>
                </c:pt>
                <c:pt idx="11">
                  <c:v>3.5</c:v>
                </c:pt>
                <c:pt idx="12">
                  <c:v>3.5999999999999979</c:v>
                </c:pt>
                <c:pt idx="13">
                  <c:v>3.8999999999999986</c:v>
                </c:pt>
                <c:pt idx="14">
                  <c:v>4.0499999999999972</c:v>
                </c:pt>
                <c:pt idx="15">
                  <c:v>4.1499999999999986</c:v>
                </c:pt>
                <c:pt idx="16">
                  <c:v>4.2999999999999972</c:v>
                </c:pt>
                <c:pt idx="17">
                  <c:v>4.3499999999999979</c:v>
                </c:pt>
                <c:pt idx="18">
                  <c:v>4.3999999999999986</c:v>
                </c:pt>
                <c:pt idx="19">
                  <c:v>4.3999999999999986</c:v>
                </c:pt>
                <c:pt idx="20">
                  <c:v>4.3999999999999986</c:v>
                </c:pt>
                <c:pt idx="21">
                  <c:v>4.3999999999999986</c:v>
                </c:pt>
                <c:pt idx="22">
                  <c:v>4.3999999999999986</c:v>
                </c:pt>
                <c:pt idx="23">
                  <c:v>4.4499999999999993</c:v>
                </c:pt>
                <c:pt idx="24">
                  <c:v>4.5999999999999979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E55-415D-B59E-E5D8399A2C99}"/>
            </c:ext>
          </c:extLst>
        </c:ser>
        <c:ser>
          <c:idx val="3"/>
          <c:order val="3"/>
          <c:tx>
            <c:strRef>
              <c:f>'d5L5-I500a50V5'!$Y$4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1384566420022458E-2"/>
                  <c:y val="0.323482779661193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'd5L5-I500a50V5'!$Y$5:$Y$29</c:f>
              <c:numCache>
                <c:formatCode>0.00</c:formatCode>
                <c:ptCount val="25"/>
                <c:pt idx="0">
                  <c:v>0</c:v>
                </c:pt>
                <c:pt idx="1">
                  <c:v>-1.6666666666665719E-2</c:v>
                </c:pt>
                <c:pt idx="2">
                  <c:v>-1.6666666666665719E-2</c:v>
                </c:pt>
                <c:pt idx="3">
                  <c:v>1.6666666666669272E-2</c:v>
                </c:pt>
                <c:pt idx="4">
                  <c:v>5.0000000000002487E-2</c:v>
                </c:pt>
                <c:pt idx="5">
                  <c:v>0.11666666666666892</c:v>
                </c:pt>
                <c:pt idx="6">
                  <c:v>0.23333333333333606</c:v>
                </c:pt>
                <c:pt idx="7">
                  <c:v>0.28333333333333677</c:v>
                </c:pt>
                <c:pt idx="8">
                  <c:v>0.33333333333333393</c:v>
                </c:pt>
                <c:pt idx="9">
                  <c:v>0.40000000000000036</c:v>
                </c:pt>
                <c:pt idx="10">
                  <c:v>0.46666666666667034</c:v>
                </c:pt>
                <c:pt idx="11">
                  <c:v>0.53333333333333321</c:v>
                </c:pt>
                <c:pt idx="12">
                  <c:v>0.58333333333333393</c:v>
                </c:pt>
                <c:pt idx="13">
                  <c:v>0.66666666666666607</c:v>
                </c:pt>
                <c:pt idx="14">
                  <c:v>0.71666666666667034</c:v>
                </c:pt>
                <c:pt idx="15">
                  <c:v>0.78333333333333677</c:v>
                </c:pt>
                <c:pt idx="16">
                  <c:v>1.0000000000000018</c:v>
                </c:pt>
                <c:pt idx="17">
                  <c:v>1.1166666666666689</c:v>
                </c:pt>
                <c:pt idx="18">
                  <c:v>1.1833333333333353</c:v>
                </c:pt>
                <c:pt idx="19">
                  <c:v>1.2333333333333361</c:v>
                </c:pt>
                <c:pt idx="20">
                  <c:v>1.3166666666666682</c:v>
                </c:pt>
                <c:pt idx="21">
                  <c:v>1.3666666666666689</c:v>
                </c:pt>
                <c:pt idx="22">
                  <c:v>1.4333333333333318</c:v>
                </c:pt>
                <c:pt idx="23">
                  <c:v>1.4833333333333361</c:v>
                </c:pt>
                <c:pt idx="24">
                  <c:v>1.5333333333333368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E55-415D-B59E-E5D8399A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6304"/>
        <c:axId val="45668224"/>
      </c:scatterChart>
      <c:valAx>
        <c:axId val="4566630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4429615798204452"/>
              <c:y val="0.669646231196021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668224"/>
        <c:crosses val="autoZero"/>
        <c:crossBetween val="midCat"/>
        <c:majorUnit val="10"/>
      </c:valAx>
      <c:valAx>
        <c:axId val="45668224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801527098170127E-2"/>
              <c:y val="6.148627147216106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66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9894139219169968"/>
          <c:y val="0.28185555208550289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822402276610196"/>
          <c:y val="1.79230395969809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65449455548466"/>
          <c:y val="0.11442927587260812"/>
          <c:w val="0.7646733033490459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'd5L5-I500a50V5'!$C$4</c:f>
              <c:strCache>
                <c:ptCount val="1"/>
                <c:pt idx="0">
                  <c:v>Час, хв.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94571558976094"/>
                  <c:y val="0.750157102309784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0,124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- 3,0805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+ 23,231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- 12,932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B-4D9E-B5F2-36B9C635BCAC}"/>
            </c:ext>
          </c:extLst>
        </c:ser>
        <c:ser>
          <c:idx val="1"/>
          <c:order val="1"/>
          <c:tx>
            <c:strRef>
              <c:f>'d5L5-I500a50V5'!$N$4</c:f>
              <c:strCache>
                <c:ptCount val="1"/>
                <c:pt idx="0">
                  <c:v>Миттєва потужні-сть ССТ Qсст, Дж/м2, що 5 хв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'd5L5-I500a50V5'!$N$5:$N$29</c:f>
              <c:numCache>
                <c:formatCode>0</c:formatCode>
                <c:ptCount val="25"/>
                <c:pt idx="0">
                  <c:v>0</c:v>
                </c:pt>
                <c:pt idx="1">
                  <c:v>-1.7445833333332343</c:v>
                </c:pt>
                <c:pt idx="2">
                  <c:v>0</c:v>
                </c:pt>
                <c:pt idx="3">
                  <c:v>3.4891666666668408</c:v>
                </c:pt>
                <c:pt idx="4">
                  <c:v>3.4891666666666548</c:v>
                </c:pt>
                <c:pt idx="5">
                  <c:v>6.9783333333333095</c:v>
                </c:pt>
                <c:pt idx="6">
                  <c:v>12.212083333333382</c:v>
                </c:pt>
                <c:pt idx="7">
                  <c:v>5.2337500000000743</c:v>
                </c:pt>
                <c:pt idx="8">
                  <c:v>5.2337499999997021</c:v>
                </c:pt>
                <c:pt idx="9">
                  <c:v>6.9783333333333095</c:v>
                </c:pt>
                <c:pt idx="10">
                  <c:v>6.9783333333336817</c:v>
                </c:pt>
                <c:pt idx="11">
                  <c:v>6.9783333333329374</c:v>
                </c:pt>
                <c:pt idx="12">
                  <c:v>5.2337500000000743</c:v>
                </c:pt>
                <c:pt idx="13">
                  <c:v>8.7229166666665439</c:v>
                </c:pt>
                <c:pt idx="14">
                  <c:v>5.2337500000004464</c:v>
                </c:pt>
                <c:pt idx="15">
                  <c:v>6.9783333333333095</c:v>
                </c:pt>
                <c:pt idx="16">
                  <c:v>22.679583333333159</c:v>
                </c:pt>
                <c:pt idx="17">
                  <c:v>12.212083333333382</c:v>
                </c:pt>
                <c:pt idx="18">
                  <c:v>6.9783333333333095</c:v>
                </c:pt>
                <c:pt idx="19">
                  <c:v>5.2337500000000743</c:v>
                </c:pt>
                <c:pt idx="20">
                  <c:v>8.7229166666665439</c:v>
                </c:pt>
                <c:pt idx="21">
                  <c:v>5.2337500000000743</c:v>
                </c:pt>
                <c:pt idx="22">
                  <c:v>6.9783333333329374</c:v>
                </c:pt>
                <c:pt idx="23">
                  <c:v>5.2337500000004464</c:v>
                </c:pt>
                <c:pt idx="24">
                  <c:v>5.2337500000000743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B-4D9E-B5F2-36B9C635B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54752"/>
        <c:axId val="46977408"/>
      </c:barChart>
      <c:catAx>
        <c:axId val="469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212586255276"/>
              <c:y val="0.725713411110084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977408"/>
        <c:crosses val="autoZero"/>
        <c:auto val="1"/>
        <c:lblAlgn val="ctr"/>
        <c:lblOffset val="100"/>
        <c:noMultiLvlLbl val="0"/>
      </c:catAx>
      <c:valAx>
        <c:axId val="4697740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413171265499884E-2"/>
              <c:y val="4.537519364049850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69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'd5L5-I500a50V5'!$R$4</c:f>
              <c:strCache>
                <c:ptCount val="1"/>
                <c:pt idx="0">
                  <c:v>ηсст           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388045803324245"/>
                  <c:y val="0.595742625776149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800" b="0" i="0" baseline="0">
                        <a:effectLst/>
                      </a:rPr>
                      <a:t>η</a:t>
                    </a:r>
                    <a:r>
                      <a:rPr lang="uk-UA" sz="1800" b="0" i="0" baseline="-25000">
                        <a:effectLst/>
                      </a:rPr>
                      <a:t>сст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1E-08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+ 0,0133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+ 0,0913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'd5L5-I500a50V5'!$R$5:$R$29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-1.1630555555554896E-2</c:v>
                </c:pt>
                <c:pt idx="2">
                  <c:v>0</c:v>
                </c:pt>
                <c:pt idx="3">
                  <c:v>2.326111111111227E-2</c:v>
                </c:pt>
                <c:pt idx="4">
                  <c:v>2.3261111111111031E-2</c:v>
                </c:pt>
                <c:pt idx="5">
                  <c:v>4.6522222222222062E-2</c:v>
                </c:pt>
                <c:pt idx="6">
                  <c:v>8.1413888888889202E-2</c:v>
                </c:pt>
                <c:pt idx="7">
                  <c:v>3.4891666666667161E-2</c:v>
                </c:pt>
                <c:pt idx="8">
                  <c:v>3.4891666666664677E-2</c:v>
                </c:pt>
                <c:pt idx="9">
                  <c:v>4.6522222222222062E-2</c:v>
                </c:pt>
                <c:pt idx="10">
                  <c:v>4.6522222222224539E-2</c:v>
                </c:pt>
                <c:pt idx="11">
                  <c:v>4.6522222222219585E-2</c:v>
                </c:pt>
                <c:pt idx="12">
                  <c:v>3.4891666666667161E-2</c:v>
                </c:pt>
                <c:pt idx="13">
                  <c:v>5.8152777777776964E-2</c:v>
                </c:pt>
                <c:pt idx="14">
                  <c:v>3.4891666666669645E-2</c:v>
                </c:pt>
                <c:pt idx="15">
                  <c:v>4.6522222222222062E-2</c:v>
                </c:pt>
                <c:pt idx="16">
                  <c:v>0.15119722222222107</c:v>
                </c:pt>
                <c:pt idx="17">
                  <c:v>8.1413888888889202E-2</c:v>
                </c:pt>
                <c:pt idx="18">
                  <c:v>4.6522222222222062E-2</c:v>
                </c:pt>
                <c:pt idx="19">
                  <c:v>3.4891666666667161E-2</c:v>
                </c:pt>
                <c:pt idx="20">
                  <c:v>5.8152777777776964E-2</c:v>
                </c:pt>
                <c:pt idx="21">
                  <c:v>3.4891666666667161E-2</c:v>
                </c:pt>
                <c:pt idx="22">
                  <c:v>4.6522222222219585E-2</c:v>
                </c:pt>
                <c:pt idx="23">
                  <c:v>3.4891666666669645E-2</c:v>
                </c:pt>
                <c:pt idx="24">
                  <c:v>3.4891666666667161E-2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2C0-4770-AC37-17313BD6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5296"/>
        <c:axId val="47337472"/>
      </c:scatterChart>
      <c:valAx>
        <c:axId val="4733529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998405788956"/>
              <c:y val="0.87998178929385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7337472"/>
        <c:crosses val="autoZero"/>
        <c:crossBetween val="midCat"/>
      </c:valAx>
      <c:valAx>
        <c:axId val="47337472"/>
        <c:scaling>
          <c:orientation val="minMax"/>
          <c:max val="9.0000000000000024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217134290496313E-2"/>
              <c:y val="1.814203002767687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733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82739657542808"/>
          <c:y val="6.0812895343674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000262749439108E-2"/>
          <c:y val="0.15623852062542198"/>
          <c:w val="0.87689220753649666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'd5L5-I500a50V5'!$S$4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9701038852311759"/>
                  <c:y val="0.70382941017661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'd5L5-I500a50V5'!$S$5:$S$29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-1.1630555555554896E-2</c:v>
                </c:pt>
                <c:pt idx="2">
                  <c:v>-5.8152777777774481E-3</c:v>
                </c:pt>
                <c:pt idx="3">
                  <c:v>3.8768518518524577E-3</c:v>
                </c:pt>
                <c:pt idx="4">
                  <c:v>8.7229166666671007E-3</c:v>
                </c:pt>
                <c:pt idx="5">
                  <c:v>1.628277777777809E-2</c:v>
                </c:pt>
                <c:pt idx="6">
                  <c:v>2.713796296296328E-2</c:v>
                </c:pt>
                <c:pt idx="7">
                  <c:v>2.8245634920635265E-2</c:v>
                </c:pt>
                <c:pt idx="8">
                  <c:v>2.907638888888894E-2</c:v>
                </c:pt>
                <c:pt idx="9">
                  <c:v>3.1014814814814839E-2</c:v>
                </c:pt>
                <c:pt idx="10">
                  <c:v>3.2565555555555813E-2</c:v>
                </c:pt>
                <c:pt idx="11">
                  <c:v>3.3834343434343432E-2</c:v>
                </c:pt>
                <c:pt idx="12">
                  <c:v>3.3922453703703739E-2</c:v>
                </c:pt>
                <c:pt idx="13">
                  <c:v>3.5786324786324757E-2</c:v>
                </c:pt>
                <c:pt idx="14">
                  <c:v>3.5722420634920815E-2</c:v>
                </c:pt>
                <c:pt idx="15">
                  <c:v>3.6442407407407576E-2</c:v>
                </c:pt>
                <c:pt idx="16">
                  <c:v>4.3614583333333408E-2</c:v>
                </c:pt>
                <c:pt idx="17">
                  <c:v>4.583807189542493E-2</c:v>
                </c:pt>
                <c:pt idx="18">
                  <c:v>4.5876080246913663E-2</c:v>
                </c:pt>
                <c:pt idx="19">
                  <c:v>4.5297953216374365E-2</c:v>
                </c:pt>
                <c:pt idx="20">
                  <c:v>4.5940694444444499E-2</c:v>
                </c:pt>
                <c:pt idx="21">
                  <c:v>4.5414550264550338E-2</c:v>
                </c:pt>
                <c:pt idx="22">
                  <c:v>4.5464898989898944E-2</c:v>
                </c:pt>
                <c:pt idx="23">
                  <c:v>4.5005193236715063E-2</c:v>
                </c:pt>
                <c:pt idx="24">
                  <c:v>4.4583796296296399E-2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92E-481B-9037-5AEFF669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0464"/>
        <c:axId val="47480832"/>
      </c:scatterChart>
      <c:valAx>
        <c:axId val="4747046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536333513253411"/>
              <c:y val="0.646416531982969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7480832"/>
        <c:crosses val="autoZero"/>
        <c:crossBetween val="midCat"/>
      </c:valAx>
      <c:valAx>
        <c:axId val="47480832"/>
        <c:scaling>
          <c:orientation val="minMax"/>
          <c:max val="5.000000000000001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886337298995478E-2"/>
              <c:y val="7.519299412513562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747046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4083688790105"/>
          <c:y val="0.12959086413952969"/>
          <c:w val="0.6262467960936919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'd5L5-I700a30V10'!$V$4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5454085393652938E-3"/>
                  <c:y val="0.623495592726590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'd5L5-I700a30V10'!$V$5:$V$29</c:f>
              <c:numCache>
                <c:formatCode>0.00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0.69999999999999929</c:v>
                </c:pt>
                <c:pt idx="3">
                  <c:v>0.94999999999999929</c:v>
                </c:pt>
                <c:pt idx="4">
                  <c:v>1.1999999999999993</c:v>
                </c:pt>
                <c:pt idx="5">
                  <c:v>1.5999999999999996</c:v>
                </c:pt>
                <c:pt idx="6">
                  <c:v>1.8000000000000007</c:v>
                </c:pt>
                <c:pt idx="7">
                  <c:v>2.0500000000000007</c:v>
                </c:pt>
                <c:pt idx="8">
                  <c:v>2.25</c:v>
                </c:pt>
                <c:pt idx="9">
                  <c:v>2.6500000000000004</c:v>
                </c:pt>
                <c:pt idx="10">
                  <c:v>2.8499999999999996</c:v>
                </c:pt>
                <c:pt idx="11">
                  <c:v>3.0500000000000007</c:v>
                </c:pt>
                <c:pt idx="12">
                  <c:v>3.1999999999999993</c:v>
                </c:pt>
                <c:pt idx="13">
                  <c:v>3.5999999999999996</c:v>
                </c:pt>
                <c:pt idx="14">
                  <c:v>3.75</c:v>
                </c:pt>
                <c:pt idx="15">
                  <c:v>3.9499999999999993</c:v>
                </c:pt>
                <c:pt idx="16">
                  <c:v>4.0999999999999996</c:v>
                </c:pt>
                <c:pt idx="17">
                  <c:v>4.25</c:v>
                </c:pt>
                <c:pt idx="18">
                  <c:v>4.6000000000000014</c:v>
                </c:pt>
                <c:pt idx="19">
                  <c:v>4.75</c:v>
                </c:pt>
                <c:pt idx="20">
                  <c:v>4.9499999999999993</c:v>
                </c:pt>
                <c:pt idx="21">
                  <c:v>5.1000000000000014</c:v>
                </c:pt>
                <c:pt idx="22">
                  <c:v>5.25</c:v>
                </c:pt>
                <c:pt idx="23">
                  <c:v>5.6000000000000014</c:v>
                </c:pt>
                <c:pt idx="24">
                  <c:v>5.75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C5C-4CF4-AFD8-9D159D6C1572}"/>
            </c:ext>
          </c:extLst>
        </c:ser>
        <c:ser>
          <c:idx val="1"/>
          <c:order val="1"/>
          <c:tx>
            <c:strRef>
              <c:f>'d5L5-I700a30V10'!$W$4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1.350855492050867E-2"/>
                  <c:y val="0.687858688130589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- 0,0745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'd5L5-I700a30V10'!$W$5:$W$29</c:f>
              <c:numCache>
                <c:formatCode>0.00</c:formatCode>
                <c:ptCount val="25"/>
                <c:pt idx="0">
                  <c:v>0</c:v>
                </c:pt>
                <c:pt idx="1">
                  <c:v>0.34999999999999964</c:v>
                </c:pt>
                <c:pt idx="2">
                  <c:v>0.90000000000000036</c:v>
                </c:pt>
                <c:pt idx="3">
                  <c:v>1.25</c:v>
                </c:pt>
                <c:pt idx="4">
                  <c:v>1.8000000000000007</c:v>
                </c:pt>
                <c:pt idx="5">
                  <c:v>2.0999999999999996</c:v>
                </c:pt>
                <c:pt idx="6">
                  <c:v>2.4000000000000004</c:v>
                </c:pt>
                <c:pt idx="7">
                  <c:v>2.8999999999999986</c:v>
                </c:pt>
                <c:pt idx="8">
                  <c:v>3.25</c:v>
                </c:pt>
                <c:pt idx="9">
                  <c:v>3.75</c:v>
                </c:pt>
                <c:pt idx="10">
                  <c:v>4.0500000000000007</c:v>
                </c:pt>
                <c:pt idx="11">
                  <c:v>4.3500000000000014</c:v>
                </c:pt>
                <c:pt idx="12">
                  <c:v>4.8500000000000014</c:v>
                </c:pt>
                <c:pt idx="13">
                  <c:v>5.1499999999999986</c:v>
                </c:pt>
                <c:pt idx="14">
                  <c:v>5.3999999999999986</c:v>
                </c:pt>
                <c:pt idx="15">
                  <c:v>5.8500000000000014</c:v>
                </c:pt>
                <c:pt idx="16">
                  <c:v>6.1000000000000014</c:v>
                </c:pt>
                <c:pt idx="17">
                  <c:v>6.3500000000000014</c:v>
                </c:pt>
                <c:pt idx="18">
                  <c:v>6.8000000000000007</c:v>
                </c:pt>
                <c:pt idx="19">
                  <c:v>7.0500000000000007</c:v>
                </c:pt>
                <c:pt idx="20">
                  <c:v>7.3000000000000007</c:v>
                </c:pt>
                <c:pt idx="21">
                  <c:v>7.5</c:v>
                </c:pt>
                <c:pt idx="22">
                  <c:v>7.9499999999999993</c:v>
                </c:pt>
                <c:pt idx="23">
                  <c:v>8.1499999999999986</c:v>
                </c:pt>
                <c:pt idx="24">
                  <c:v>8.3999999999999986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C5C-4CF4-AFD8-9D159D6C1572}"/>
            </c:ext>
          </c:extLst>
        </c:ser>
        <c:ser>
          <c:idx val="2"/>
          <c:order val="2"/>
          <c:tx>
            <c:strRef>
              <c:f>'d5L5-I700a30V10'!$X$4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6.2895616743382843E-2"/>
                  <c:y val="0.574861487554783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'd5L5-I700a30V10'!$X$5:$X$29</c:f>
              <c:numCache>
                <c:formatCode>0.00</c:formatCode>
                <c:ptCount val="25"/>
                <c:pt idx="0">
                  <c:v>0</c:v>
                </c:pt>
                <c:pt idx="1">
                  <c:v>0.44999999999999929</c:v>
                </c:pt>
                <c:pt idx="2">
                  <c:v>1.1999999999999993</c:v>
                </c:pt>
                <c:pt idx="3">
                  <c:v>1.3999999999999986</c:v>
                </c:pt>
                <c:pt idx="4">
                  <c:v>1.9499999999999993</c:v>
                </c:pt>
                <c:pt idx="5">
                  <c:v>2.1999999999999993</c:v>
                </c:pt>
                <c:pt idx="6">
                  <c:v>2.5499999999999972</c:v>
                </c:pt>
                <c:pt idx="7">
                  <c:v>2.9499999999999993</c:v>
                </c:pt>
                <c:pt idx="8">
                  <c:v>3.25</c:v>
                </c:pt>
                <c:pt idx="9">
                  <c:v>3.5</c:v>
                </c:pt>
                <c:pt idx="10">
                  <c:v>3.9499999999999993</c:v>
                </c:pt>
                <c:pt idx="11">
                  <c:v>4.0999999999999979</c:v>
                </c:pt>
                <c:pt idx="12">
                  <c:v>4.3499999999999979</c:v>
                </c:pt>
                <c:pt idx="13">
                  <c:v>4.4499999999999993</c:v>
                </c:pt>
                <c:pt idx="14">
                  <c:v>4.5999999999999979</c:v>
                </c:pt>
                <c:pt idx="15">
                  <c:v>5.0999999999999979</c:v>
                </c:pt>
                <c:pt idx="16">
                  <c:v>5.3499999999999979</c:v>
                </c:pt>
                <c:pt idx="17">
                  <c:v>5.5999999999999979</c:v>
                </c:pt>
                <c:pt idx="18">
                  <c:v>6</c:v>
                </c:pt>
                <c:pt idx="19">
                  <c:v>6.2999999999999972</c:v>
                </c:pt>
                <c:pt idx="20">
                  <c:v>6.5</c:v>
                </c:pt>
                <c:pt idx="21">
                  <c:v>6.6499999999999986</c:v>
                </c:pt>
                <c:pt idx="22">
                  <c:v>7.0499999999999972</c:v>
                </c:pt>
                <c:pt idx="23">
                  <c:v>7.1999999999999993</c:v>
                </c:pt>
                <c:pt idx="24">
                  <c:v>7.3499999999999979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C5C-4CF4-AFD8-9D159D6C1572}"/>
            </c:ext>
          </c:extLst>
        </c:ser>
        <c:ser>
          <c:idx val="3"/>
          <c:order val="3"/>
          <c:tx>
            <c:strRef>
              <c:f>'d5L5-I700a30V10'!$Y$4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1.8866296506286726E-3"/>
                  <c:y val="0.275152458434235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'd5L5-I700a30V10'!$Y$5:$Y$29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3.3333333333333215E-2</c:v>
                </c:pt>
                <c:pt idx="3">
                  <c:v>5.0000000000000711E-2</c:v>
                </c:pt>
                <c:pt idx="4">
                  <c:v>8.3333333333333925E-2</c:v>
                </c:pt>
                <c:pt idx="5">
                  <c:v>9.9999999999999645E-2</c:v>
                </c:pt>
                <c:pt idx="6">
                  <c:v>0.15000000000000036</c:v>
                </c:pt>
                <c:pt idx="7">
                  <c:v>0.15000000000000036</c:v>
                </c:pt>
                <c:pt idx="8">
                  <c:v>0.18333333333333357</c:v>
                </c:pt>
                <c:pt idx="9">
                  <c:v>0.23333333333333428</c:v>
                </c:pt>
                <c:pt idx="10">
                  <c:v>0.25</c:v>
                </c:pt>
                <c:pt idx="11">
                  <c:v>0.30000000000000071</c:v>
                </c:pt>
                <c:pt idx="12">
                  <c:v>0.34999999999999964</c:v>
                </c:pt>
                <c:pt idx="13">
                  <c:v>0.38333333333333286</c:v>
                </c:pt>
                <c:pt idx="14">
                  <c:v>0.39999999999999858</c:v>
                </c:pt>
                <c:pt idx="15">
                  <c:v>0.58333333333333393</c:v>
                </c:pt>
                <c:pt idx="16">
                  <c:v>0.61666666666666714</c:v>
                </c:pt>
                <c:pt idx="17">
                  <c:v>0.66666666666666785</c:v>
                </c:pt>
                <c:pt idx="18">
                  <c:v>0.70000000000000107</c:v>
                </c:pt>
                <c:pt idx="19">
                  <c:v>0.74999999999999822</c:v>
                </c:pt>
                <c:pt idx="20">
                  <c:v>0.80000000000000071</c:v>
                </c:pt>
                <c:pt idx="21">
                  <c:v>0.81666666666666643</c:v>
                </c:pt>
                <c:pt idx="22">
                  <c:v>0.93333333333333357</c:v>
                </c:pt>
                <c:pt idx="23">
                  <c:v>0.9833333333333325</c:v>
                </c:pt>
                <c:pt idx="24">
                  <c:v>1.0166666666666693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C5C-4CF4-AFD8-9D159D6C1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3776"/>
        <c:axId val="108845696"/>
      </c:scatterChart>
      <c:valAx>
        <c:axId val="10884377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4429615798204452"/>
              <c:y val="0.669646231196021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8845696"/>
        <c:crosses val="autoZero"/>
        <c:crossBetween val="midCat"/>
        <c:majorUnit val="10"/>
      </c:valAx>
      <c:valAx>
        <c:axId val="108845696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322136145338061E-2"/>
              <c:y val="0.11241764028693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884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9894139219169968"/>
          <c:y val="0.28185555208550289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8437030329227"/>
          <c:y val="2.80870672545931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08918499072884"/>
          <c:y val="0.151536804894846"/>
          <c:w val="0.82285714435963853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'd5L5-I500a50V5'!$AC$4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0995631042943882E-2"/>
                  <c:y val="0.7528667607030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'd5L5-I500a50V5'!$AC$5:$AC$29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1.5034458764474841</c:v>
                </c:pt>
                <c:pt idx="13">
                  <c:v>0</c:v>
                </c:pt>
                <c:pt idx="14">
                  <c:v>0.36844592761145617</c:v>
                </c:pt>
                <c:pt idx="15">
                  <c:v>0.95012799312399698</c:v>
                </c:pt>
                <c:pt idx="16">
                  <c:v>4.4216432806056156</c:v>
                </c:pt>
                <c:pt idx="17">
                  <c:v>4.4972269264278912</c:v>
                </c:pt>
                <c:pt idx="18">
                  <c:v>5.1741501761778128</c:v>
                </c:pt>
                <c:pt idx="19">
                  <c:v>3.5639643179385083</c:v>
                </c:pt>
                <c:pt idx="20">
                  <c:v>6.9125538678982901</c:v>
                </c:pt>
                <c:pt idx="21">
                  <c:v>7.7075233640923004</c:v>
                </c:pt>
                <c:pt idx="22">
                  <c:v>8.5336681346469554</c:v>
                </c:pt>
                <c:pt idx="23">
                  <c:v>8.0158242986559909</c:v>
                </c:pt>
                <c:pt idx="24">
                  <c:v>8.6181598983563319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2D9-4FF4-B896-504467BED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0656"/>
        <c:axId val="47512576"/>
      </c:scatterChart>
      <c:valAx>
        <c:axId val="4751065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70100145731"/>
              <c:y val="0.894169560085159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7512576"/>
        <c:crosses val="autoZero"/>
        <c:crossBetween val="midCat"/>
        <c:majorUnit val="10"/>
      </c:valAx>
      <c:valAx>
        <c:axId val="47512576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0089451082720952E-3"/>
              <c:y val="0.11440769240636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75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94722432491244"/>
          <c:y val="4.50749415267982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80568518519013"/>
          <c:y val="0.15199416687666148"/>
          <c:w val="0.76998822972107028"/>
          <c:h val="0.69187262424889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'd5L5-I500a50V5'!$P$4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410323875048479"/>
                  <c:y val="0.735446250794135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3E-14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'd5L5-I500a50V5'!$C$5:$C$29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'd5L5-I500a50V5'!$P$5:$P$29</c:f>
              <c:numCache>
                <c:formatCode>0</c:formatCode>
                <c:ptCount val="25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0C-4CB8-8347-B4B9204C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20160"/>
        <c:axId val="47422080"/>
      </c:barChart>
      <c:catAx>
        <c:axId val="4742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89576038912803"/>
              <c:y val="0.87294500857133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7422080"/>
        <c:crosses val="autoZero"/>
        <c:auto val="1"/>
        <c:lblAlgn val="ctr"/>
        <c:lblOffset val="100"/>
        <c:noMultiLvlLbl val="0"/>
      </c:catAx>
      <c:valAx>
        <c:axId val="47422080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484860963219845E-2"/>
              <c:y val="5.793457112525753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742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822402276610196"/>
          <c:y val="1.79230395969809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65449455548466"/>
          <c:y val="0.11442927587260812"/>
          <c:w val="0.7646733033490459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'd5L5-I700a30V10'!$C$4</c:f>
              <c:strCache>
                <c:ptCount val="1"/>
                <c:pt idx="0">
                  <c:v>Час, хв.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94571558976094"/>
                  <c:y val="0.750157102309784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0,124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- 3,0805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+ 23,231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- 12,932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F6-43F9-A2D4-C77E366092F7}"/>
            </c:ext>
          </c:extLst>
        </c:ser>
        <c:ser>
          <c:idx val="1"/>
          <c:order val="1"/>
          <c:tx>
            <c:strRef>
              <c:f>'d5L5-I700a30V10'!$N$4</c:f>
              <c:strCache>
                <c:ptCount val="1"/>
                <c:pt idx="0">
                  <c:v>Миттєва потужні-сть ССТ Qсст, Дж/м2, що 5 хв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'd5L5-I700a30V10'!$N$5:$N$29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6.9783333333333095</c:v>
                </c:pt>
                <c:pt idx="3">
                  <c:v>3.4891666666668408</c:v>
                </c:pt>
                <c:pt idx="4">
                  <c:v>6.9783333333333095</c:v>
                </c:pt>
                <c:pt idx="5">
                  <c:v>3.4891666666664687</c:v>
                </c:pt>
                <c:pt idx="6">
                  <c:v>10.467500000000149</c:v>
                </c:pt>
                <c:pt idx="7">
                  <c:v>0</c:v>
                </c:pt>
                <c:pt idx="8">
                  <c:v>6.9783333333333095</c:v>
                </c:pt>
                <c:pt idx="9">
                  <c:v>10.467500000000149</c:v>
                </c:pt>
                <c:pt idx="10">
                  <c:v>3.4891666666664687</c:v>
                </c:pt>
                <c:pt idx="11">
                  <c:v>10.467500000000149</c:v>
                </c:pt>
                <c:pt idx="12">
                  <c:v>10.467499999999777</c:v>
                </c:pt>
                <c:pt idx="13">
                  <c:v>6.9783333333333095</c:v>
                </c:pt>
                <c:pt idx="14">
                  <c:v>3.4891666666664687</c:v>
                </c:pt>
                <c:pt idx="15">
                  <c:v>38.380833333333754</c:v>
                </c:pt>
                <c:pt idx="16">
                  <c:v>6.9783333333333095</c:v>
                </c:pt>
                <c:pt idx="17">
                  <c:v>10.467500000000149</c:v>
                </c:pt>
                <c:pt idx="18">
                  <c:v>6.9783333333333095</c:v>
                </c:pt>
                <c:pt idx="19">
                  <c:v>10.467499999999404</c:v>
                </c:pt>
                <c:pt idx="20">
                  <c:v>10.467500000000522</c:v>
                </c:pt>
                <c:pt idx="21">
                  <c:v>3.4891666666664687</c:v>
                </c:pt>
                <c:pt idx="22">
                  <c:v>24.424166666666764</c:v>
                </c:pt>
                <c:pt idx="23">
                  <c:v>10.467499999999777</c:v>
                </c:pt>
                <c:pt idx="24">
                  <c:v>6.9783333333340529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F6-43F9-A2D4-C77E3660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91136"/>
        <c:axId val="108905600"/>
      </c:barChart>
      <c:catAx>
        <c:axId val="1088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212586255276"/>
              <c:y val="0.725713411110084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8905600"/>
        <c:crosses val="autoZero"/>
        <c:auto val="1"/>
        <c:lblAlgn val="ctr"/>
        <c:lblOffset val="100"/>
        <c:noMultiLvlLbl val="0"/>
      </c:catAx>
      <c:valAx>
        <c:axId val="108905600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413171265499884E-2"/>
              <c:y val="4.537519364049850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88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'd5L5-I700a30V10'!$R$4</c:f>
              <c:strCache>
                <c:ptCount val="1"/>
                <c:pt idx="0">
                  <c:v>ηсст           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899365360733303"/>
                  <c:y val="0.664370652717935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800" b="0" i="0" baseline="0">
                        <a:effectLst/>
                      </a:rPr>
                      <a:t>η</a:t>
                    </a:r>
                    <a:r>
                      <a:rPr lang="uk-UA" sz="1800" b="0" i="0" baseline="-25000">
                        <a:effectLst/>
                      </a:rPr>
                      <a:t>сст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1E-08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+ 0,0133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+ 0,0913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'd5L5-I700a30V10'!$R$5:$R$29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3.3230158730158617E-2</c:v>
                </c:pt>
                <c:pt idx="3">
                  <c:v>1.6615079365080193E-2</c:v>
                </c:pt>
                <c:pt idx="4">
                  <c:v>3.3230158730158617E-2</c:v>
                </c:pt>
                <c:pt idx="5">
                  <c:v>1.6615079365078424E-2</c:v>
                </c:pt>
                <c:pt idx="6">
                  <c:v>4.9845238095238803E-2</c:v>
                </c:pt>
                <c:pt idx="7">
                  <c:v>0</c:v>
                </c:pt>
                <c:pt idx="8">
                  <c:v>3.3230158730158617E-2</c:v>
                </c:pt>
                <c:pt idx="9">
                  <c:v>4.9845238095238803E-2</c:v>
                </c:pt>
                <c:pt idx="10">
                  <c:v>1.6615079365078424E-2</c:v>
                </c:pt>
                <c:pt idx="11">
                  <c:v>4.9845238095238803E-2</c:v>
                </c:pt>
                <c:pt idx="12">
                  <c:v>4.9845238095237041E-2</c:v>
                </c:pt>
                <c:pt idx="13">
                  <c:v>3.3230158730158617E-2</c:v>
                </c:pt>
                <c:pt idx="14">
                  <c:v>1.6615079365078424E-2</c:v>
                </c:pt>
                <c:pt idx="15">
                  <c:v>0.18276587301587505</c:v>
                </c:pt>
                <c:pt idx="16">
                  <c:v>3.3230158730158617E-2</c:v>
                </c:pt>
                <c:pt idx="17">
                  <c:v>4.9845238095238803E-2</c:v>
                </c:pt>
                <c:pt idx="18">
                  <c:v>3.3230158730158617E-2</c:v>
                </c:pt>
                <c:pt idx="19">
                  <c:v>4.9845238095235257E-2</c:v>
                </c:pt>
                <c:pt idx="20">
                  <c:v>4.9845238095240579E-2</c:v>
                </c:pt>
                <c:pt idx="21">
                  <c:v>1.6615079365078424E-2</c:v>
                </c:pt>
                <c:pt idx="22">
                  <c:v>0.11630555555555601</c:v>
                </c:pt>
                <c:pt idx="23">
                  <c:v>4.9845238095237041E-2</c:v>
                </c:pt>
                <c:pt idx="24">
                  <c:v>3.3230158730162156E-2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E6C-4843-85FD-C39A026B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4592"/>
        <c:axId val="109064960"/>
      </c:scatterChart>
      <c:valAx>
        <c:axId val="10905459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998405788956"/>
              <c:y val="0.87998178929385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064960"/>
        <c:crosses val="autoZero"/>
        <c:crossBetween val="midCat"/>
      </c:valAx>
      <c:valAx>
        <c:axId val="109064960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217134290496313E-2"/>
              <c:y val="1.814203002767687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0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82739657542808"/>
          <c:y val="6.0812895343674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000262749439108E-2"/>
          <c:y val="0.15623852062542198"/>
          <c:w val="0.87689220753649666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'd5L5-I700a30V10'!$S$4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2223561553774673"/>
                  <c:y val="0.620753131167935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'd5L5-I700a30V10'!$S$5:$S$29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1.6615079365079308E-2</c:v>
                </c:pt>
                <c:pt idx="3">
                  <c:v>1.66150793650796E-2</c:v>
                </c:pt>
                <c:pt idx="4">
                  <c:v>2.0768849206349353E-2</c:v>
                </c:pt>
                <c:pt idx="5">
                  <c:v>1.9938095238095165E-2</c:v>
                </c:pt>
                <c:pt idx="6">
                  <c:v>2.492261904761911E-2</c:v>
                </c:pt>
                <c:pt idx="7">
                  <c:v>2.1362244897959237E-2</c:v>
                </c:pt>
                <c:pt idx="8">
                  <c:v>2.2845734126984159E-2</c:v>
                </c:pt>
                <c:pt idx="9">
                  <c:v>2.5845679012345781E-2</c:v>
                </c:pt>
                <c:pt idx="10">
                  <c:v>2.4922619047619051E-2</c:v>
                </c:pt>
                <c:pt idx="11">
                  <c:v>2.7188311688311755E-2</c:v>
                </c:pt>
                <c:pt idx="12">
                  <c:v>2.9076388888888857E-2</c:v>
                </c:pt>
                <c:pt idx="13">
                  <c:v>2.9395909645909608E-2</c:v>
                </c:pt>
                <c:pt idx="14">
                  <c:v>2.8482993197278809E-2</c:v>
                </c:pt>
                <c:pt idx="15">
                  <c:v>3.8768518518518563E-2</c:v>
                </c:pt>
                <c:pt idx="16">
                  <c:v>3.8422371031746061E-2</c:v>
                </c:pt>
                <c:pt idx="17">
                  <c:v>3.9094304388422103E-2</c:v>
                </c:pt>
                <c:pt idx="18">
                  <c:v>3.8768518518518577E-2</c:v>
                </c:pt>
                <c:pt idx="19">
                  <c:v>3.9351503759398408E-2</c:v>
                </c:pt>
                <c:pt idx="20">
                  <c:v>3.9876190476190509E-2</c:v>
                </c:pt>
                <c:pt idx="21">
                  <c:v>3.8768518518518515E-2</c:v>
                </c:pt>
                <c:pt idx="22">
                  <c:v>4.2292929292929299E-2</c:v>
                </c:pt>
                <c:pt idx="23">
                  <c:v>4.2621290545203548E-2</c:v>
                </c:pt>
                <c:pt idx="24">
                  <c:v>4.2229993386243496E-2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1B-4103-9128-D1F277567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9728"/>
        <c:axId val="109536000"/>
      </c:scatterChart>
      <c:valAx>
        <c:axId val="10952972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4949178735"/>
              <c:y val="0.878084624096727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536000"/>
        <c:crosses val="autoZero"/>
        <c:crossBetween val="midCat"/>
      </c:valAx>
      <c:valAx>
        <c:axId val="109536000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886337298995478E-2"/>
              <c:y val="7.519299412513562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52972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8437030329227"/>
          <c:y val="2.80870672545931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08918499072884"/>
          <c:y val="0.151536804894846"/>
          <c:w val="0.82285714435963853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'd5L5-I700a30V10'!$AC$4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0995631042943882E-2"/>
                  <c:y val="0.7528667607030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'd5L5-I700a30V10'!$AC$5:$AC$29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730-4208-A0FF-7DD27E179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50432"/>
        <c:axId val="109260800"/>
      </c:scatterChart>
      <c:valAx>
        <c:axId val="10925043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70100145731"/>
              <c:y val="0.894169560085159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260800"/>
        <c:crosses val="autoZero"/>
        <c:crossBetween val="midCat"/>
        <c:majorUnit val="10"/>
      </c:valAx>
      <c:valAx>
        <c:axId val="109260800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0089451082720952E-3"/>
              <c:y val="0.11440769240636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2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94722432491244"/>
          <c:y val="4.50749415267982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80568518519013"/>
          <c:y val="0.15199416687666148"/>
          <c:w val="0.76998822972107028"/>
          <c:h val="0.69187262424889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'd5L5-I700a30V10'!$P$4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564623029138067"/>
                  <c:y val="0.724177515412435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3E-14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'd5L5-I700a30V10'!$C$5:$C$29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'd5L5-I700a30V10'!$P$5:$P$29</c:f>
              <c:numCache>
                <c:formatCode>0</c:formatCode>
                <c:ptCount val="25"/>
                <c:pt idx="0">
                  <c:v>0</c:v>
                </c:pt>
                <c:pt idx="1">
                  <c:v>210</c:v>
                </c:pt>
                <c:pt idx="2">
                  <c:v>420</c:v>
                </c:pt>
                <c:pt idx="3">
                  <c:v>630</c:v>
                </c:pt>
                <c:pt idx="4">
                  <c:v>840</c:v>
                </c:pt>
                <c:pt idx="5">
                  <c:v>1050</c:v>
                </c:pt>
                <c:pt idx="6">
                  <c:v>1260</c:v>
                </c:pt>
                <c:pt idx="7">
                  <c:v>1470</c:v>
                </c:pt>
                <c:pt idx="8">
                  <c:v>1680</c:v>
                </c:pt>
                <c:pt idx="9">
                  <c:v>1890</c:v>
                </c:pt>
                <c:pt idx="10">
                  <c:v>2100</c:v>
                </c:pt>
                <c:pt idx="11">
                  <c:v>2310</c:v>
                </c:pt>
                <c:pt idx="12">
                  <c:v>2520</c:v>
                </c:pt>
                <c:pt idx="13">
                  <c:v>2730</c:v>
                </c:pt>
                <c:pt idx="14">
                  <c:v>2940</c:v>
                </c:pt>
                <c:pt idx="15">
                  <c:v>3150</c:v>
                </c:pt>
                <c:pt idx="16">
                  <c:v>3360</c:v>
                </c:pt>
                <c:pt idx="17">
                  <c:v>3570</c:v>
                </c:pt>
                <c:pt idx="18">
                  <c:v>3780</c:v>
                </c:pt>
                <c:pt idx="19">
                  <c:v>3990</c:v>
                </c:pt>
                <c:pt idx="20">
                  <c:v>4200</c:v>
                </c:pt>
                <c:pt idx="21">
                  <c:v>4410</c:v>
                </c:pt>
                <c:pt idx="22">
                  <c:v>4620</c:v>
                </c:pt>
                <c:pt idx="23">
                  <c:v>4830</c:v>
                </c:pt>
                <c:pt idx="24">
                  <c:v>5040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8F-4D16-A432-BB1B9306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95104"/>
        <c:axId val="109297024"/>
      </c:barChart>
      <c:catAx>
        <c:axId val="10929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89576038912803"/>
              <c:y val="0.87294500857133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297024"/>
        <c:crosses val="autoZero"/>
        <c:auto val="1"/>
        <c:lblAlgn val="ctr"/>
        <c:lblOffset val="100"/>
        <c:noMultiLvlLbl val="0"/>
      </c:catAx>
      <c:valAx>
        <c:axId val="109297024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484860963219845E-2"/>
              <c:y val="5.793457112525753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2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4567598422300629"/>
          <c:y val="3.2324281178934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553805912926149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'd5L5-I300a70V10'!$D$4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163713254125738"/>
                  <c:y val="0.390689119259132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'd5L5-I300a70V10'!$D$5:$D$29</c:f>
              <c:numCache>
                <c:formatCode>General</c:formatCode>
                <c:ptCount val="25"/>
                <c:pt idx="0">
                  <c:v>12.45</c:v>
                </c:pt>
                <c:pt idx="1">
                  <c:v>12.65</c:v>
                </c:pt>
                <c:pt idx="2">
                  <c:v>13</c:v>
                </c:pt>
                <c:pt idx="3">
                  <c:v>13.2</c:v>
                </c:pt>
                <c:pt idx="4">
                  <c:v>13.35</c:v>
                </c:pt>
                <c:pt idx="5">
                  <c:v>13.55</c:v>
                </c:pt>
                <c:pt idx="6">
                  <c:v>13.75</c:v>
                </c:pt>
                <c:pt idx="7">
                  <c:v>14.1</c:v>
                </c:pt>
                <c:pt idx="8">
                  <c:v>14.3</c:v>
                </c:pt>
                <c:pt idx="9">
                  <c:v>14.45</c:v>
                </c:pt>
                <c:pt idx="10">
                  <c:v>14.65</c:v>
                </c:pt>
                <c:pt idx="11">
                  <c:v>15</c:v>
                </c:pt>
                <c:pt idx="12">
                  <c:v>15.15</c:v>
                </c:pt>
                <c:pt idx="13">
                  <c:v>15.3</c:v>
                </c:pt>
                <c:pt idx="14">
                  <c:v>15.4</c:v>
                </c:pt>
                <c:pt idx="15">
                  <c:v>15.55</c:v>
                </c:pt>
                <c:pt idx="16">
                  <c:v>15.7</c:v>
                </c:pt>
                <c:pt idx="17">
                  <c:v>16.05</c:v>
                </c:pt>
                <c:pt idx="18">
                  <c:v>16.149999999999999</c:v>
                </c:pt>
                <c:pt idx="19">
                  <c:v>16.3</c:v>
                </c:pt>
                <c:pt idx="20">
                  <c:v>16.399999999999999</c:v>
                </c:pt>
                <c:pt idx="21">
                  <c:v>16.5</c:v>
                </c:pt>
                <c:pt idx="22">
                  <c:v>16.649999999999999</c:v>
                </c:pt>
                <c:pt idx="23">
                  <c:v>16.75</c:v>
                </c:pt>
                <c:pt idx="24">
                  <c:v>17.05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242-4B34-ABBF-27F9345D0F35}"/>
            </c:ext>
          </c:extLst>
        </c:ser>
        <c:ser>
          <c:idx val="1"/>
          <c:order val="1"/>
          <c:tx>
            <c:strRef>
              <c:f>'d5L5-I300a70V10'!$E$4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006552663823054"/>
                  <c:y val="0.598475473374823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+ 12,176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'd5L5-I300a70V10'!$E$5:$E$29</c:f>
              <c:numCache>
                <c:formatCode>General</c:formatCode>
                <c:ptCount val="25"/>
                <c:pt idx="0">
                  <c:v>13.75</c:v>
                </c:pt>
                <c:pt idx="1">
                  <c:v>14.15</c:v>
                </c:pt>
                <c:pt idx="2">
                  <c:v>14.35</c:v>
                </c:pt>
                <c:pt idx="3">
                  <c:v>14.6</c:v>
                </c:pt>
                <c:pt idx="4">
                  <c:v>15.05</c:v>
                </c:pt>
                <c:pt idx="5">
                  <c:v>15.3</c:v>
                </c:pt>
                <c:pt idx="6">
                  <c:v>15.5</c:v>
                </c:pt>
                <c:pt idx="7">
                  <c:v>15.75</c:v>
                </c:pt>
                <c:pt idx="8">
                  <c:v>16.149999999999999</c:v>
                </c:pt>
                <c:pt idx="9">
                  <c:v>16.399999999999999</c:v>
                </c:pt>
                <c:pt idx="10">
                  <c:v>16.649999999999999</c:v>
                </c:pt>
                <c:pt idx="11">
                  <c:v>17.05</c:v>
                </c:pt>
                <c:pt idx="12">
                  <c:v>17.25</c:v>
                </c:pt>
                <c:pt idx="13">
                  <c:v>17.45</c:v>
                </c:pt>
                <c:pt idx="14">
                  <c:v>17.649999999999999</c:v>
                </c:pt>
                <c:pt idx="15">
                  <c:v>18.05</c:v>
                </c:pt>
                <c:pt idx="16">
                  <c:v>18.2</c:v>
                </c:pt>
                <c:pt idx="17">
                  <c:v>18.350000000000001</c:v>
                </c:pt>
                <c:pt idx="18">
                  <c:v>18.55</c:v>
                </c:pt>
                <c:pt idx="19">
                  <c:v>18.7</c:v>
                </c:pt>
                <c:pt idx="20">
                  <c:v>19.05</c:v>
                </c:pt>
                <c:pt idx="21">
                  <c:v>19.149999999999999</c:v>
                </c:pt>
                <c:pt idx="22">
                  <c:v>19.350000000000001</c:v>
                </c:pt>
                <c:pt idx="23">
                  <c:v>19.45</c:v>
                </c:pt>
                <c:pt idx="24">
                  <c:v>19.600000000000001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242-4B34-ABBF-27F9345D0F35}"/>
            </c:ext>
          </c:extLst>
        </c:ser>
        <c:ser>
          <c:idx val="2"/>
          <c:order val="2"/>
          <c:tx>
            <c:strRef>
              <c:f>'d5L5-I300a70V10'!$I$4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2341307984581999"/>
                  <c:y val="0.740456597425497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'd5L5-I300a70V10'!$I$5:$I$29</c:f>
              <c:numCache>
                <c:formatCode>General</c:formatCode>
                <c:ptCount val="25"/>
                <c:pt idx="0">
                  <c:v>17.3</c:v>
                </c:pt>
                <c:pt idx="1">
                  <c:v>18.100000000000001</c:v>
                </c:pt>
                <c:pt idx="2">
                  <c:v>18.7</c:v>
                </c:pt>
                <c:pt idx="3">
                  <c:v>19.149999999999999</c:v>
                </c:pt>
                <c:pt idx="4">
                  <c:v>19.45</c:v>
                </c:pt>
                <c:pt idx="5">
                  <c:v>19.55</c:v>
                </c:pt>
                <c:pt idx="6">
                  <c:v>19.7</c:v>
                </c:pt>
                <c:pt idx="7">
                  <c:v>20.3</c:v>
                </c:pt>
                <c:pt idx="8">
                  <c:v>20.45</c:v>
                </c:pt>
                <c:pt idx="9">
                  <c:v>20.5</c:v>
                </c:pt>
                <c:pt idx="10">
                  <c:v>20.6</c:v>
                </c:pt>
                <c:pt idx="11">
                  <c:v>20.65</c:v>
                </c:pt>
                <c:pt idx="12">
                  <c:v>20.55</c:v>
                </c:pt>
                <c:pt idx="13">
                  <c:v>21.05</c:v>
                </c:pt>
                <c:pt idx="14">
                  <c:v>21.05</c:v>
                </c:pt>
                <c:pt idx="15">
                  <c:v>21.05</c:v>
                </c:pt>
                <c:pt idx="16">
                  <c:v>21.3</c:v>
                </c:pt>
                <c:pt idx="17">
                  <c:v>21.35</c:v>
                </c:pt>
                <c:pt idx="18">
                  <c:v>21.15</c:v>
                </c:pt>
                <c:pt idx="19">
                  <c:v>21.25</c:v>
                </c:pt>
                <c:pt idx="20">
                  <c:v>21.25</c:v>
                </c:pt>
                <c:pt idx="21">
                  <c:v>21.4</c:v>
                </c:pt>
                <c:pt idx="22">
                  <c:v>21.5</c:v>
                </c:pt>
                <c:pt idx="23">
                  <c:v>21.55</c:v>
                </c:pt>
                <c:pt idx="24">
                  <c:v>21.55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242-4B34-ABBF-27F9345D0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42176"/>
        <c:axId val="109444096"/>
      </c:scatterChart>
      <c:valAx>
        <c:axId val="10944217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7813388519939783"/>
              <c:y val="0.71448506349855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444096"/>
        <c:crosses val="autoZero"/>
        <c:crossBetween val="midCat"/>
        <c:majorUnit val="10"/>
      </c:valAx>
      <c:valAx>
        <c:axId val="109444096"/>
        <c:scaling>
          <c:orientation val="minMax"/>
          <c:max val="22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78947150304303E-2"/>
              <c:y val="0.118909891595961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44217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646200857823022"/>
          <c:y val="3.20075205071805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22130039138731E-2"/>
          <c:y val="0.10096377500561286"/>
          <c:w val="0.7417321347993529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'd5L5-I300a70V10'!$F$4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6.0051126912527855E-2"/>
                  <c:y val="0.689183146485008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'd5L5-I300a70V10'!$F$5:$F$29</c:f>
              <c:numCache>
                <c:formatCode>General</c:formatCode>
                <c:ptCount val="25"/>
                <c:pt idx="0">
                  <c:v>11.6</c:v>
                </c:pt>
                <c:pt idx="1">
                  <c:v>11.55</c:v>
                </c:pt>
                <c:pt idx="2">
                  <c:v>11.55</c:v>
                </c:pt>
                <c:pt idx="3">
                  <c:v>11.6</c:v>
                </c:pt>
                <c:pt idx="4">
                  <c:v>11.6</c:v>
                </c:pt>
                <c:pt idx="5">
                  <c:v>11.6</c:v>
                </c:pt>
                <c:pt idx="6">
                  <c:v>11.6</c:v>
                </c:pt>
                <c:pt idx="7">
                  <c:v>11.65</c:v>
                </c:pt>
                <c:pt idx="8">
                  <c:v>11.65</c:v>
                </c:pt>
                <c:pt idx="9">
                  <c:v>11.7</c:v>
                </c:pt>
                <c:pt idx="10">
                  <c:v>11.7</c:v>
                </c:pt>
                <c:pt idx="11">
                  <c:v>11.7</c:v>
                </c:pt>
                <c:pt idx="12">
                  <c:v>11.75</c:v>
                </c:pt>
                <c:pt idx="13">
                  <c:v>11.75</c:v>
                </c:pt>
                <c:pt idx="14">
                  <c:v>12</c:v>
                </c:pt>
                <c:pt idx="15">
                  <c:v>12</c:v>
                </c:pt>
                <c:pt idx="16">
                  <c:v>12.05</c:v>
                </c:pt>
                <c:pt idx="17">
                  <c:v>12.05</c:v>
                </c:pt>
                <c:pt idx="18">
                  <c:v>12.1</c:v>
                </c:pt>
                <c:pt idx="19">
                  <c:v>12.1</c:v>
                </c:pt>
                <c:pt idx="20">
                  <c:v>12.1</c:v>
                </c:pt>
                <c:pt idx="21">
                  <c:v>12.15</c:v>
                </c:pt>
                <c:pt idx="22">
                  <c:v>12.2</c:v>
                </c:pt>
                <c:pt idx="23">
                  <c:v>12.2</c:v>
                </c:pt>
                <c:pt idx="24">
                  <c:v>12.25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B5C-4CA0-9D13-8BCDF44DB3E6}"/>
            </c:ext>
          </c:extLst>
        </c:ser>
        <c:ser>
          <c:idx val="1"/>
          <c:order val="1"/>
          <c:tx>
            <c:strRef>
              <c:f>'d5L5-I300a70V10'!$G$4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7294403294827385E-2"/>
                  <c:y val="0.722032961453587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'd5L5-I300a70V10'!$G$5:$G$29</c:f>
              <c:numCache>
                <c:formatCode>General</c:formatCode>
                <c:ptCount val="25"/>
                <c:pt idx="0">
                  <c:v>11.7</c:v>
                </c:pt>
                <c:pt idx="1">
                  <c:v>11.7</c:v>
                </c:pt>
                <c:pt idx="2">
                  <c:v>11.75</c:v>
                </c:pt>
                <c:pt idx="3">
                  <c:v>11.75</c:v>
                </c:pt>
                <c:pt idx="4">
                  <c:v>11.75</c:v>
                </c:pt>
                <c:pt idx="5">
                  <c:v>11.75</c:v>
                </c:pt>
                <c:pt idx="6">
                  <c:v>12</c:v>
                </c:pt>
                <c:pt idx="7">
                  <c:v>12</c:v>
                </c:pt>
                <c:pt idx="8">
                  <c:v>12.05</c:v>
                </c:pt>
                <c:pt idx="9">
                  <c:v>12.1</c:v>
                </c:pt>
                <c:pt idx="10">
                  <c:v>12.1</c:v>
                </c:pt>
                <c:pt idx="11">
                  <c:v>12.1</c:v>
                </c:pt>
                <c:pt idx="12">
                  <c:v>12.15</c:v>
                </c:pt>
                <c:pt idx="13">
                  <c:v>12.2</c:v>
                </c:pt>
                <c:pt idx="14">
                  <c:v>12.2</c:v>
                </c:pt>
                <c:pt idx="15">
                  <c:v>12.25</c:v>
                </c:pt>
                <c:pt idx="16">
                  <c:v>12.25</c:v>
                </c:pt>
                <c:pt idx="17">
                  <c:v>12.3</c:v>
                </c:pt>
                <c:pt idx="18">
                  <c:v>12.3</c:v>
                </c:pt>
                <c:pt idx="19">
                  <c:v>12.35</c:v>
                </c:pt>
                <c:pt idx="20">
                  <c:v>12.4</c:v>
                </c:pt>
                <c:pt idx="21">
                  <c:v>12.4</c:v>
                </c:pt>
                <c:pt idx="22">
                  <c:v>12.45</c:v>
                </c:pt>
                <c:pt idx="23">
                  <c:v>12.45</c:v>
                </c:pt>
                <c:pt idx="24">
                  <c:v>12.5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B5C-4CA0-9D13-8BCDF44DB3E6}"/>
            </c:ext>
          </c:extLst>
        </c:ser>
        <c:ser>
          <c:idx val="2"/>
          <c:order val="2"/>
          <c:tx>
            <c:strRef>
              <c:f>'d5L5-I300a70V10'!$H$4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2892328100578083E-2"/>
                  <c:y val="0.673319763083874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= </a:t>
                    </a:r>
                    <a:r>
                      <a:rPr lang="en-US" baseline="0"/>
                      <a:t>- 0,0005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+ 0,0087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- 0,0319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0"/>
                      <a:t> + 8,3091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'd5L5-I300a70V10'!$H$5:$H$29</c:f>
              <c:numCache>
                <c:formatCode>General</c:formatCode>
                <c:ptCount val="25"/>
                <c:pt idx="0">
                  <c:v>11.65</c:v>
                </c:pt>
                <c:pt idx="1">
                  <c:v>11.7</c:v>
                </c:pt>
                <c:pt idx="2">
                  <c:v>11.65</c:v>
                </c:pt>
                <c:pt idx="3">
                  <c:v>11.7</c:v>
                </c:pt>
                <c:pt idx="4">
                  <c:v>11.75</c:v>
                </c:pt>
                <c:pt idx="5">
                  <c:v>11.75</c:v>
                </c:pt>
                <c:pt idx="6">
                  <c:v>11.75</c:v>
                </c:pt>
                <c:pt idx="7">
                  <c:v>12</c:v>
                </c:pt>
                <c:pt idx="8">
                  <c:v>12</c:v>
                </c:pt>
                <c:pt idx="9">
                  <c:v>12.05</c:v>
                </c:pt>
                <c:pt idx="10">
                  <c:v>12.1</c:v>
                </c:pt>
                <c:pt idx="11">
                  <c:v>12.1</c:v>
                </c:pt>
                <c:pt idx="12">
                  <c:v>12.1</c:v>
                </c:pt>
                <c:pt idx="13">
                  <c:v>12.15</c:v>
                </c:pt>
                <c:pt idx="14">
                  <c:v>12.2</c:v>
                </c:pt>
                <c:pt idx="15">
                  <c:v>12.25</c:v>
                </c:pt>
                <c:pt idx="16">
                  <c:v>12.25</c:v>
                </c:pt>
                <c:pt idx="17">
                  <c:v>12.3</c:v>
                </c:pt>
                <c:pt idx="18">
                  <c:v>12.3</c:v>
                </c:pt>
                <c:pt idx="19">
                  <c:v>12.35</c:v>
                </c:pt>
                <c:pt idx="20">
                  <c:v>12.4</c:v>
                </c:pt>
                <c:pt idx="21">
                  <c:v>12.45</c:v>
                </c:pt>
                <c:pt idx="22">
                  <c:v>12.45</c:v>
                </c:pt>
                <c:pt idx="23">
                  <c:v>12.5</c:v>
                </c:pt>
                <c:pt idx="24">
                  <c:v>12.5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B5C-4CA0-9D13-8BCDF44DB3E6}"/>
            </c:ext>
          </c:extLst>
        </c:ser>
        <c:ser>
          <c:idx val="3"/>
          <c:order val="3"/>
          <c:tx>
            <c:strRef>
              <c:f>'d5L5-I300a70V10'!$Z$4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4.1787832945262081E-2"/>
                  <c:y val="0.752340726716938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'd5L5-I300a70V10'!$Z$5:$Z$29</c:f>
              <c:numCache>
                <c:formatCode>0.0</c:formatCode>
                <c:ptCount val="25"/>
                <c:pt idx="0">
                  <c:v>11.649999999999999</c:v>
                </c:pt>
                <c:pt idx="1">
                  <c:v>11.65</c:v>
                </c:pt>
                <c:pt idx="2">
                  <c:v>11.65</c:v>
                </c:pt>
                <c:pt idx="3">
                  <c:v>11.683333333333332</c:v>
                </c:pt>
                <c:pt idx="4">
                  <c:v>11.700000000000001</c:v>
                </c:pt>
                <c:pt idx="5">
                  <c:v>11.700000000000001</c:v>
                </c:pt>
                <c:pt idx="6">
                  <c:v>11.783333333333333</c:v>
                </c:pt>
                <c:pt idx="7">
                  <c:v>11.883333333333333</c:v>
                </c:pt>
                <c:pt idx="8">
                  <c:v>11.9</c:v>
                </c:pt>
                <c:pt idx="9">
                  <c:v>11.949999999999998</c:v>
                </c:pt>
                <c:pt idx="10">
                  <c:v>11.966666666666667</c:v>
                </c:pt>
                <c:pt idx="11">
                  <c:v>11.966666666666667</c:v>
                </c:pt>
                <c:pt idx="12">
                  <c:v>12</c:v>
                </c:pt>
                <c:pt idx="13">
                  <c:v>12.033333333333333</c:v>
                </c:pt>
                <c:pt idx="14">
                  <c:v>12.133333333333333</c:v>
                </c:pt>
                <c:pt idx="15">
                  <c:v>12.166666666666666</c:v>
                </c:pt>
                <c:pt idx="16">
                  <c:v>12.183333333333332</c:v>
                </c:pt>
                <c:pt idx="17">
                  <c:v>12.216666666666669</c:v>
                </c:pt>
                <c:pt idx="18">
                  <c:v>12.233333333333334</c:v>
                </c:pt>
                <c:pt idx="19">
                  <c:v>12.266666666666666</c:v>
                </c:pt>
                <c:pt idx="20">
                  <c:v>12.299999999999999</c:v>
                </c:pt>
                <c:pt idx="21">
                  <c:v>12.333333333333334</c:v>
                </c:pt>
                <c:pt idx="22">
                  <c:v>12.366666666666665</c:v>
                </c:pt>
                <c:pt idx="23">
                  <c:v>12.383333333333333</c:v>
                </c:pt>
                <c:pt idx="24">
                  <c:v>12.416666666666666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B5C-4CA0-9D13-8BCDF44D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7120"/>
        <c:axId val="109959040"/>
      </c:scatterChart>
      <c:valAx>
        <c:axId val="10995712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4575507706997"/>
              <c:y val="0.7516749867317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959040"/>
        <c:crosses val="autoZero"/>
        <c:crossBetween val="midCat"/>
        <c:majorUnit val="10"/>
      </c:valAx>
      <c:valAx>
        <c:axId val="109959040"/>
        <c:scaling>
          <c:orientation val="minMax"/>
          <c:max val="12.5"/>
          <c:min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6298518960779297E-3"/>
              <c:y val="2.4495829152124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95712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646200857823022"/>
          <c:y val="3.20075205071805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22130039138731E-2"/>
          <c:y val="0.10096377500561286"/>
          <c:w val="0.7417321347993529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'd5L5-I300a30V10'!$F$4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1305350653045208E-2"/>
                  <c:y val="0.786904936423920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'd5L5-I300a30V10'!$F$5:$F$29</c:f>
              <c:numCache>
                <c:formatCode>General</c:formatCode>
                <c:ptCount val="25"/>
                <c:pt idx="0">
                  <c:v>9.15</c:v>
                </c:pt>
                <c:pt idx="1">
                  <c:v>9.15</c:v>
                </c:pt>
                <c:pt idx="2">
                  <c:v>9.15</c:v>
                </c:pt>
                <c:pt idx="3">
                  <c:v>9.15</c:v>
                </c:pt>
                <c:pt idx="4">
                  <c:v>9.15</c:v>
                </c:pt>
                <c:pt idx="5">
                  <c:v>9.15</c:v>
                </c:pt>
                <c:pt idx="6">
                  <c:v>9.15</c:v>
                </c:pt>
                <c:pt idx="7">
                  <c:v>9.15</c:v>
                </c:pt>
                <c:pt idx="8">
                  <c:v>9.15</c:v>
                </c:pt>
                <c:pt idx="9">
                  <c:v>9.1999999999999993</c:v>
                </c:pt>
                <c:pt idx="10">
                  <c:v>9.1999999999999993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9.25</c:v>
                </c:pt>
                <c:pt idx="16">
                  <c:v>9.25</c:v>
                </c:pt>
                <c:pt idx="17">
                  <c:v>9.25</c:v>
                </c:pt>
                <c:pt idx="18">
                  <c:v>9.25</c:v>
                </c:pt>
                <c:pt idx="19">
                  <c:v>9.3000000000000007</c:v>
                </c:pt>
                <c:pt idx="20">
                  <c:v>9.3000000000000007</c:v>
                </c:pt>
                <c:pt idx="21">
                  <c:v>9.3000000000000007</c:v>
                </c:pt>
                <c:pt idx="22">
                  <c:v>9.3000000000000007</c:v>
                </c:pt>
                <c:pt idx="23">
                  <c:v>9.35</c:v>
                </c:pt>
                <c:pt idx="24">
                  <c:v>9.35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B54-4EFC-9D35-8DAB94929437}"/>
            </c:ext>
          </c:extLst>
        </c:ser>
        <c:ser>
          <c:idx val="1"/>
          <c:order val="1"/>
          <c:tx>
            <c:strRef>
              <c:f>'d5L5-I300a30V10'!$G$4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4.835524311174455E-2"/>
                  <c:y val="0.728564464805483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'd5L5-I300a30V10'!$G$5:$G$29</c:f>
              <c:numCache>
                <c:formatCode>General</c:formatCode>
                <c:ptCount val="25"/>
                <c:pt idx="0">
                  <c:v>9.15</c:v>
                </c:pt>
                <c:pt idx="1">
                  <c:v>9.15</c:v>
                </c:pt>
                <c:pt idx="2">
                  <c:v>9.15</c:v>
                </c:pt>
                <c:pt idx="3">
                  <c:v>9.15</c:v>
                </c:pt>
                <c:pt idx="4">
                  <c:v>9.15</c:v>
                </c:pt>
                <c:pt idx="5">
                  <c:v>9.15</c:v>
                </c:pt>
                <c:pt idx="6">
                  <c:v>9.15</c:v>
                </c:pt>
                <c:pt idx="7">
                  <c:v>9.15</c:v>
                </c:pt>
                <c:pt idx="8">
                  <c:v>9.1999999999999993</c:v>
                </c:pt>
                <c:pt idx="9">
                  <c:v>9.1999999999999993</c:v>
                </c:pt>
                <c:pt idx="10">
                  <c:v>9.1999999999999993</c:v>
                </c:pt>
                <c:pt idx="11">
                  <c:v>9.1999999999999993</c:v>
                </c:pt>
                <c:pt idx="12">
                  <c:v>9.25</c:v>
                </c:pt>
                <c:pt idx="13">
                  <c:v>9.25</c:v>
                </c:pt>
                <c:pt idx="14">
                  <c:v>9.25</c:v>
                </c:pt>
                <c:pt idx="15">
                  <c:v>9.3000000000000007</c:v>
                </c:pt>
                <c:pt idx="16">
                  <c:v>9.3000000000000007</c:v>
                </c:pt>
                <c:pt idx="17">
                  <c:v>9.35</c:v>
                </c:pt>
                <c:pt idx="18">
                  <c:v>9.35</c:v>
                </c:pt>
                <c:pt idx="19">
                  <c:v>9.4</c:v>
                </c:pt>
                <c:pt idx="20">
                  <c:v>9.4</c:v>
                </c:pt>
                <c:pt idx="21">
                  <c:v>9.4</c:v>
                </c:pt>
                <c:pt idx="22">
                  <c:v>9.4</c:v>
                </c:pt>
                <c:pt idx="23">
                  <c:v>9.4499999999999993</c:v>
                </c:pt>
                <c:pt idx="24">
                  <c:v>9.5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B54-4EFC-9D35-8DAB94929437}"/>
            </c:ext>
          </c:extLst>
        </c:ser>
        <c:ser>
          <c:idx val="2"/>
          <c:order val="2"/>
          <c:tx>
            <c:strRef>
              <c:f>'d5L5-I300a30V10'!$H$4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4.5674955859002372E-2"/>
                  <c:y val="0.668651594988932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= </a:t>
                    </a:r>
                    <a:r>
                      <a:rPr lang="en-US" baseline="0"/>
                      <a:t>- 0,0005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+ 0,0087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- 0,0319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0"/>
                      <a:t> + 8,3091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'd5L5-I300a30V10'!$H$5:$H$29</c:f>
              <c:numCache>
                <c:formatCode>General</c:formatCode>
                <c:ptCount val="25"/>
                <c:pt idx="0">
                  <c:v>8.75</c:v>
                </c:pt>
                <c:pt idx="1">
                  <c:v>8.75</c:v>
                </c:pt>
                <c:pt idx="2">
                  <c:v>8.75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9.0500000000000007</c:v>
                </c:pt>
                <c:pt idx="7">
                  <c:v>9.0500000000000007</c:v>
                </c:pt>
                <c:pt idx="8">
                  <c:v>9.0500000000000007</c:v>
                </c:pt>
                <c:pt idx="9">
                  <c:v>9.0500000000000007</c:v>
                </c:pt>
                <c:pt idx="10">
                  <c:v>9.1</c:v>
                </c:pt>
                <c:pt idx="11">
                  <c:v>9.15</c:v>
                </c:pt>
                <c:pt idx="12">
                  <c:v>9.1</c:v>
                </c:pt>
                <c:pt idx="13">
                  <c:v>9.15</c:v>
                </c:pt>
                <c:pt idx="14">
                  <c:v>9.15</c:v>
                </c:pt>
                <c:pt idx="15">
                  <c:v>9.1999999999999993</c:v>
                </c:pt>
                <c:pt idx="16">
                  <c:v>9.1999999999999993</c:v>
                </c:pt>
                <c:pt idx="17">
                  <c:v>9.1999999999999993</c:v>
                </c:pt>
                <c:pt idx="18">
                  <c:v>9.25</c:v>
                </c:pt>
                <c:pt idx="19">
                  <c:v>9.3000000000000007</c:v>
                </c:pt>
                <c:pt idx="20">
                  <c:v>9.3000000000000007</c:v>
                </c:pt>
                <c:pt idx="21">
                  <c:v>9.35</c:v>
                </c:pt>
                <c:pt idx="22">
                  <c:v>9.35</c:v>
                </c:pt>
                <c:pt idx="23">
                  <c:v>9.4</c:v>
                </c:pt>
                <c:pt idx="24">
                  <c:v>9.4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B54-4EFC-9D35-8DAB94929437}"/>
            </c:ext>
          </c:extLst>
        </c:ser>
        <c:ser>
          <c:idx val="3"/>
          <c:order val="3"/>
          <c:tx>
            <c:strRef>
              <c:f>'d5L5-I300a30V10'!$Z$4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6289335841702894E-2"/>
                  <c:y val="0.75926249128141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'd5L5-I300a30V10'!$Z$5:$Z$29</c:f>
              <c:numCache>
                <c:formatCode>0.0</c:formatCode>
                <c:ptCount val="25"/>
                <c:pt idx="0">
                  <c:v>9.0166666666666675</c:v>
                </c:pt>
                <c:pt idx="1">
                  <c:v>9.0166666666666675</c:v>
                </c:pt>
                <c:pt idx="2">
                  <c:v>9.0166666666666675</c:v>
                </c:pt>
                <c:pt idx="3">
                  <c:v>9.1</c:v>
                </c:pt>
                <c:pt idx="4">
                  <c:v>9.1</c:v>
                </c:pt>
                <c:pt idx="5">
                  <c:v>9.1</c:v>
                </c:pt>
                <c:pt idx="6">
                  <c:v>9.1166666666666671</c:v>
                </c:pt>
                <c:pt idx="7">
                  <c:v>9.1166666666666671</c:v>
                </c:pt>
                <c:pt idx="8">
                  <c:v>9.1333333333333346</c:v>
                </c:pt>
                <c:pt idx="9">
                  <c:v>9.15</c:v>
                </c:pt>
                <c:pt idx="10">
                  <c:v>9.1666666666666661</c:v>
                </c:pt>
                <c:pt idx="11">
                  <c:v>9.1833333333333318</c:v>
                </c:pt>
                <c:pt idx="12">
                  <c:v>9.1833333333333318</c:v>
                </c:pt>
                <c:pt idx="13">
                  <c:v>9.2000000000000011</c:v>
                </c:pt>
                <c:pt idx="14">
                  <c:v>9.2000000000000011</c:v>
                </c:pt>
                <c:pt idx="15">
                  <c:v>9.25</c:v>
                </c:pt>
                <c:pt idx="16">
                  <c:v>9.25</c:v>
                </c:pt>
                <c:pt idx="17">
                  <c:v>9.2666666666666675</c:v>
                </c:pt>
                <c:pt idx="18">
                  <c:v>9.2833333333333332</c:v>
                </c:pt>
                <c:pt idx="19">
                  <c:v>9.3333333333333339</c:v>
                </c:pt>
                <c:pt idx="20">
                  <c:v>9.3333333333333339</c:v>
                </c:pt>
                <c:pt idx="21">
                  <c:v>9.3500000000000014</c:v>
                </c:pt>
                <c:pt idx="22">
                  <c:v>9.3500000000000014</c:v>
                </c:pt>
                <c:pt idx="23">
                  <c:v>9.3999999999999986</c:v>
                </c:pt>
                <c:pt idx="24">
                  <c:v>9.4166666666666661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B54-4EFC-9D35-8DAB94929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656"/>
        <c:axId val="106424576"/>
      </c:scatterChart>
      <c:valAx>
        <c:axId val="10642265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4575507706997"/>
              <c:y val="0.7516749867317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6424576"/>
        <c:crosses val="autoZero"/>
        <c:crossBetween val="midCat"/>
        <c:majorUnit val="10"/>
      </c:valAx>
      <c:valAx>
        <c:axId val="106424576"/>
        <c:scaling>
          <c:orientation val="minMax"/>
          <c:max val="9.5"/>
          <c:min val="8.69999999999999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6298518960779297E-3"/>
              <c:y val="2.4495829152124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64226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4083688790105"/>
          <c:y val="0.12959086413952969"/>
          <c:w val="0.6262467960936919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'd5L5-I300a70V10'!$V$4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7.6495233864151317E-3"/>
                  <c:y val="0.6791177312171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'd5L5-I300a70V10'!$V$5:$V$29</c:f>
              <c:numCache>
                <c:formatCode>0.00</c:formatCode>
                <c:ptCount val="25"/>
                <c:pt idx="0">
                  <c:v>0</c:v>
                </c:pt>
                <c:pt idx="1">
                  <c:v>0.20000000000000107</c:v>
                </c:pt>
                <c:pt idx="2">
                  <c:v>0.55000000000000071</c:v>
                </c:pt>
                <c:pt idx="3">
                  <c:v>0.75</c:v>
                </c:pt>
                <c:pt idx="4">
                  <c:v>0.90000000000000036</c:v>
                </c:pt>
                <c:pt idx="5">
                  <c:v>1.1000000000000014</c:v>
                </c:pt>
                <c:pt idx="6">
                  <c:v>1.3000000000000007</c:v>
                </c:pt>
                <c:pt idx="7">
                  <c:v>1.6500000000000004</c:v>
                </c:pt>
                <c:pt idx="8">
                  <c:v>1.8500000000000014</c:v>
                </c:pt>
                <c:pt idx="9">
                  <c:v>2</c:v>
                </c:pt>
                <c:pt idx="10">
                  <c:v>2.2000000000000011</c:v>
                </c:pt>
                <c:pt idx="11">
                  <c:v>2.5500000000000007</c:v>
                </c:pt>
                <c:pt idx="12">
                  <c:v>2.7000000000000011</c:v>
                </c:pt>
                <c:pt idx="13">
                  <c:v>2.8500000000000014</c:v>
                </c:pt>
                <c:pt idx="14">
                  <c:v>2.9500000000000011</c:v>
                </c:pt>
                <c:pt idx="15">
                  <c:v>3.1000000000000014</c:v>
                </c:pt>
                <c:pt idx="16">
                  <c:v>3.25</c:v>
                </c:pt>
                <c:pt idx="17">
                  <c:v>3.6000000000000014</c:v>
                </c:pt>
                <c:pt idx="18">
                  <c:v>3.6999999999999993</c:v>
                </c:pt>
                <c:pt idx="19">
                  <c:v>3.8500000000000014</c:v>
                </c:pt>
                <c:pt idx="20">
                  <c:v>3.9499999999999993</c:v>
                </c:pt>
                <c:pt idx="21">
                  <c:v>4.0500000000000007</c:v>
                </c:pt>
                <c:pt idx="22">
                  <c:v>4.1999999999999993</c:v>
                </c:pt>
                <c:pt idx="23">
                  <c:v>4.3000000000000007</c:v>
                </c:pt>
                <c:pt idx="24">
                  <c:v>4.6000000000000014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2FE-4DE7-AEE8-A050DCF4351A}"/>
            </c:ext>
          </c:extLst>
        </c:ser>
        <c:ser>
          <c:idx val="1"/>
          <c:order val="1"/>
          <c:tx>
            <c:strRef>
              <c:f>'d5L5-I300a70V10'!$W$4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1.350855492050867E-2"/>
                  <c:y val="0.682765544764820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- 0,0745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'd5L5-I300a70V10'!$W$5:$W$29</c:f>
              <c:numCache>
                <c:formatCode>0.00</c:formatCode>
                <c:ptCount val="25"/>
                <c:pt idx="0">
                  <c:v>0</c:v>
                </c:pt>
                <c:pt idx="1">
                  <c:v>0.40000000000000036</c:v>
                </c:pt>
                <c:pt idx="2">
                  <c:v>0.59999999999999964</c:v>
                </c:pt>
                <c:pt idx="3">
                  <c:v>0.84999999999999964</c:v>
                </c:pt>
                <c:pt idx="4">
                  <c:v>1.3000000000000007</c:v>
                </c:pt>
                <c:pt idx="5">
                  <c:v>1.5500000000000007</c:v>
                </c:pt>
                <c:pt idx="6">
                  <c:v>1.75</c:v>
                </c:pt>
                <c:pt idx="7">
                  <c:v>2</c:v>
                </c:pt>
                <c:pt idx="8">
                  <c:v>2.3999999999999986</c:v>
                </c:pt>
                <c:pt idx="9">
                  <c:v>2.6499999999999986</c:v>
                </c:pt>
                <c:pt idx="10">
                  <c:v>2.8999999999999986</c:v>
                </c:pt>
                <c:pt idx="11">
                  <c:v>3.3000000000000007</c:v>
                </c:pt>
                <c:pt idx="12">
                  <c:v>3.5</c:v>
                </c:pt>
                <c:pt idx="13">
                  <c:v>3.6999999999999993</c:v>
                </c:pt>
                <c:pt idx="14">
                  <c:v>3.8999999999999986</c:v>
                </c:pt>
                <c:pt idx="15">
                  <c:v>4.3000000000000007</c:v>
                </c:pt>
                <c:pt idx="16">
                  <c:v>4.4499999999999993</c:v>
                </c:pt>
                <c:pt idx="17">
                  <c:v>4.6000000000000014</c:v>
                </c:pt>
                <c:pt idx="18">
                  <c:v>4.8000000000000007</c:v>
                </c:pt>
                <c:pt idx="19">
                  <c:v>4.9499999999999993</c:v>
                </c:pt>
                <c:pt idx="20">
                  <c:v>5.3000000000000007</c:v>
                </c:pt>
                <c:pt idx="21">
                  <c:v>5.3999999999999986</c:v>
                </c:pt>
                <c:pt idx="22">
                  <c:v>5.6000000000000014</c:v>
                </c:pt>
                <c:pt idx="23">
                  <c:v>5.6999999999999993</c:v>
                </c:pt>
                <c:pt idx="24">
                  <c:v>5.8500000000000014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2FE-4DE7-AEE8-A050DCF4351A}"/>
            </c:ext>
          </c:extLst>
        </c:ser>
        <c:ser>
          <c:idx val="2"/>
          <c:order val="2"/>
          <c:tx>
            <c:strRef>
              <c:f>'d5L5-I300a70V10'!$X$4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3.2561454296180237E-2"/>
                  <c:y val="0.5034971246799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'd5L5-I300a70V10'!$X$5:$X$29</c:f>
              <c:numCache>
                <c:formatCode>0.00</c:formatCode>
                <c:ptCount val="25"/>
                <c:pt idx="0">
                  <c:v>0</c:v>
                </c:pt>
                <c:pt idx="1">
                  <c:v>0.80000000000000071</c:v>
                </c:pt>
                <c:pt idx="2">
                  <c:v>1.3999999999999986</c:v>
                </c:pt>
                <c:pt idx="3">
                  <c:v>1.8499999999999979</c:v>
                </c:pt>
                <c:pt idx="4">
                  <c:v>2.1499999999999986</c:v>
                </c:pt>
                <c:pt idx="5">
                  <c:v>2.25</c:v>
                </c:pt>
                <c:pt idx="6">
                  <c:v>2.3999999999999986</c:v>
                </c:pt>
                <c:pt idx="7">
                  <c:v>3</c:v>
                </c:pt>
                <c:pt idx="8">
                  <c:v>3.1499999999999986</c:v>
                </c:pt>
                <c:pt idx="9">
                  <c:v>3.1999999999999993</c:v>
                </c:pt>
                <c:pt idx="10">
                  <c:v>3.3000000000000007</c:v>
                </c:pt>
                <c:pt idx="11">
                  <c:v>3.3499999999999979</c:v>
                </c:pt>
                <c:pt idx="12">
                  <c:v>3.25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4</c:v>
                </c:pt>
                <c:pt idx="17">
                  <c:v>4.0500000000000007</c:v>
                </c:pt>
                <c:pt idx="18">
                  <c:v>3.8499999999999979</c:v>
                </c:pt>
                <c:pt idx="19">
                  <c:v>3.9499999999999993</c:v>
                </c:pt>
                <c:pt idx="20">
                  <c:v>3.9499999999999993</c:v>
                </c:pt>
                <c:pt idx="21">
                  <c:v>4.0999999999999979</c:v>
                </c:pt>
                <c:pt idx="22">
                  <c:v>4.1999999999999993</c:v>
                </c:pt>
                <c:pt idx="23">
                  <c:v>4.25</c:v>
                </c:pt>
                <c:pt idx="24">
                  <c:v>4.25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2FE-4DE7-AEE8-A050DCF4351A}"/>
            </c:ext>
          </c:extLst>
        </c:ser>
        <c:ser>
          <c:idx val="3"/>
          <c:order val="3"/>
          <c:tx>
            <c:strRef>
              <c:f>'d5L5-I300a70V10'!$Y$4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2555023214889769E-6"/>
                  <c:y val="0.273923085915513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'd5L5-I300a70V10'!$Y$5:$Y$29</c:f>
              <c:numCache>
                <c:formatCode>0.00</c:formatCode>
                <c:ptCount val="25"/>
                <c:pt idx="0">
                  <c:v>0</c:v>
                </c:pt>
                <c:pt idx="1">
                  <c:v>1.7763568394002505E-15</c:v>
                </c:pt>
                <c:pt idx="2">
                  <c:v>1.7763568394002505E-15</c:v>
                </c:pt>
                <c:pt idx="3">
                  <c:v>3.3333333333333215E-2</c:v>
                </c:pt>
                <c:pt idx="4">
                  <c:v>5.0000000000002487E-2</c:v>
                </c:pt>
                <c:pt idx="5">
                  <c:v>5.0000000000002487E-2</c:v>
                </c:pt>
                <c:pt idx="6">
                  <c:v>0.13333333333333464</c:v>
                </c:pt>
                <c:pt idx="7">
                  <c:v>0.23333333333333428</c:v>
                </c:pt>
                <c:pt idx="8">
                  <c:v>0.25000000000000178</c:v>
                </c:pt>
                <c:pt idx="9">
                  <c:v>0.29999999999999893</c:v>
                </c:pt>
                <c:pt idx="10">
                  <c:v>0.31666666666666821</c:v>
                </c:pt>
                <c:pt idx="11">
                  <c:v>0.31666666666666821</c:v>
                </c:pt>
                <c:pt idx="12">
                  <c:v>0.35000000000000142</c:v>
                </c:pt>
                <c:pt idx="13">
                  <c:v>0.38333333333333464</c:v>
                </c:pt>
                <c:pt idx="14">
                  <c:v>0.48333333333333428</c:v>
                </c:pt>
                <c:pt idx="15">
                  <c:v>0.5166666666666675</c:v>
                </c:pt>
                <c:pt idx="16">
                  <c:v>0.53333333333333321</c:v>
                </c:pt>
                <c:pt idx="17">
                  <c:v>0.56666666666666998</c:v>
                </c:pt>
                <c:pt idx="18">
                  <c:v>0.5833333333333357</c:v>
                </c:pt>
                <c:pt idx="19">
                  <c:v>0.61666666666666714</c:v>
                </c:pt>
                <c:pt idx="20">
                  <c:v>0.65000000000000036</c:v>
                </c:pt>
                <c:pt idx="21">
                  <c:v>0.68333333333333535</c:v>
                </c:pt>
                <c:pt idx="22">
                  <c:v>0.71666666666666679</c:v>
                </c:pt>
                <c:pt idx="23">
                  <c:v>0.73333333333333428</c:v>
                </c:pt>
                <c:pt idx="24">
                  <c:v>0.7666666666666675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2FE-4DE7-AEE8-A050DCF43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10336"/>
        <c:axId val="109728896"/>
      </c:scatterChart>
      <c:valAx>
        <c:axId val="10971033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4429615798204452"/>
              <c:y val="0.669646231196021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728896"/>
        <c:crosses val="autoZero"/>
        <c:crossBetween val="midCat"/>
        <c:majorUnit val="10"/>
      </c:valAx>
      <c:valAx>
        <c:axId val="109728896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801527098170127E-2"/>
              <c:y val="6.148627147216106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71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9894139219169968"/>
          <c:y val="0.28185555208550289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822402276610196"/>
          <c:y val="1.79230395969809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65449455548466"/>
          <c:y val="0.11442927587260812"/>
          <c:w val="0.7646733033490459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'd5L5-I300a70V10'!$C$4</c:f>
              <c:strCache>
                <c:ptCount val="1"/>
                <c:pt idx="0">
                  <c:v>Час, хв.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94571558976094"/>
                  <c:y val="0.750157102309784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0,124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- 3,0805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+ 23,231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- 12,932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0C-4681-9ED7-732706218C15}"/>
            </c:ext>
          </c:extLst>
        </c:ser>
        <c:ser>
          <c:idx val="1"/>
          <c:order val="1"/>
          <c:tx>
            <c:strRef>
              <c:f>'d5L5-I300a70V10'!$N$4</c:f>
              <c:strCache>
                <c:ptCount val="1"/>
                <c:pt idx="0">
                  <c:v>Миттєва потужні-сть ССТ Qсст, Дж/м2, що 5 хв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'd5L5-I300a70V10'!$N$5:$N$29</c:f>
              <c:numCache>
                <c:formatCode>0</c:formatCode>
                <c:ptCount val="25"/>
                <c:pt idx="0">
                  <c:v>0</c:v>
                </c:pt>
                <c:pt idx="1">
                  <c:v>3.7188030432844248E-13</c:v>
                </c:pt>
                <c:pt idx="2">
                  <c:v>0</c:v>
                </c:pt>
                <c:pt idx="3">
                  <c:v>6.9783333333329374</c:v>
                </c:pt>
                <c:pt idx="4">
                  <c:v>3.4891666666672121</c:v>
                </c:pt>
                <c:pt idx="5">
                  <c:v>0</c:v>
                </c:pt>
                <c:pt idx="6">
                  <c:v>17.445833333333088</c:v>
                </c:pt>
                <c:pt idx="7">
                  <c:v>20.934999999999924</c:v>
                </c:pt>
                <c:pt idx="8">
                  <c:v>3.4891666666668408</c:v>
                </c:pt>
                <c:pt idx="9">
                  <c:v>10.467499999999404</c:v>
                </c:pt>
                <c:pt idx="10">
                  <c:v>3.4891666666672121</c:v>
                </c:pt>
                <c:pt idx="11">
                  <c:v>0</c:v>
                </c:pt>
                <c:pt idx="12">
                  <c:v>6.9783333333333095</c:v>
                </c:pt>
                <c:pt idx="13">
                  <c:v>6.9783333333333095</c:v>
                </c:pt>
                <c:pt idx="14">
                  <c:v>20.934999999999924</c:v>
                </c:pt>
                <c:pt idx="15">
                  <c:v>6.9783333333333095</c:v>
                </c:pt>
                <c:pt idx="16">
                  <c:v>3.4891666666664687</c:v>
                </c:pt>
                <c:pt idx="17">
                  <c:v>6.9783333333340529</c:v>
                </c:pt>
                <c:pt idx="18">
                  <c:v>3.4891666666664687</c:v>
                </c:pt>
                <c:pt idx="19">
                  <c:v>6.9783333333329374</c:v>
                </c:pt>
                <c:pt idx="20">
                  <c:v>6.9783333333333095</c:v>
                </c:pt>
                <c:pt idx="21">
                  <c:v>6.9783333333336817</c:v>
                </c:pt>
                <c:pt idx="22">
                  <c:v>6.9783333333329374</c:v>
                </c:pt>
                <c:pt idx="23">
                  <c:v>3.4891666666668408</c:v>
                </c:pt>
                <c:pt idx="24">
                  <c:v>6.9783333333333095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0C-4681-9ED7-732706218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78432"/>
        <c:axId val="109780352"/>
      </c:barChart>
      <c:catAx>
        <c:axId val="10977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212586255276"/>
              <c:y val="0.725713411110084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780352"/>
        <c:crosses val="autoZero"/>
        <c:auto val="1"/>
        <c:lblAlgn val="ctr"/>
        <c:lblOffset val="100"/>
        <c:noMultiLvlLbl val="0"/>
      </c:catAx>
      <c:valAx>
        <c:axId val="10978035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413171265499884E-2"/>
              <c:y val="4.537519364049850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7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'd5L5-I300a70V10'!$R$4</c:f>
              <c:strCache>
                <c:ptCount val="1"/>
                <c:pt idx="0">
                  <c:v>ηсст           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899365360733303"/>
                  <c:y val="0.664370652717935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800" b="0" i="0" baseline="0">
                        <a:effectLst/>
                      </a:rPr>
                      <a:t>η</a:t>
                    </a:r>
                    <a:r>
                      <a:rPr lang="uk-UA" sz="1800" b="0" i="0" baseline="-25000">
                        <a:effectLst/>
                      </a:rPr>
                      <a:t>сст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1E-08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+ 0,0133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+ 0,0913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'd5L5-I300a70V10'!$R$5:$R$29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4.1320033814271388E-15</c:v>
                </c:pt>
                <c:pt idx="2">
                  <c:v>0</c:v>
                </c:pt>
                <c:pt idx="3">
                  <c:v>7.7537037037032644E-2</c:v>
                </c:pt>
                <c:pt idx="4">
                  <c:v>3.8768518518524579E-2</c:v>
                </c:pt>
                <c:pt idx="5">
                  <c:v>0</c:v>
                </c:pt>
                <c:pt idx="6">
                  <c:v>0.19384259259258987</c:v>
                </c:pt>
                <c:pt idx="7">
                  <c:v>0.23261111111111027</c:v>
                </c:pt>
                <c:pt idx="8">
                  <c:v>3.8768518518520451E-2</c:v>
                </c:pt>
                <c:pt idx="9">
                  <c:v>0.11630555555554893</c:v>
                </c:pt>
                <c:pt idx="10">
                  <c:v>3.8768518518524579E-2</c:v>
                </c:pt>
                <c:pt idx="11">
                  <c:v>0</c:v>
                </c:pt>
                <c:pt idx="12">
                  <c:v>7.7537037037036766E-2</c:v>
                </c:pt>
                <c:pt idx="13">
                  <c:v>7.7537037037036766E-2</c:v>
                </c:pt>
                <c:pt idx="14">
                  <c:v>0.23261111111111027</c:v>
                </c:pt>
                <c:pt idx="15">
                  <c:v>7.7537037037036766E-2</c:v>
                </c:pt>
                <c:pt idx="16">
                  <c:v>3.8768518518516322E-2</c:v>
                </c:pt>
                <c:pt idx="17">
                  <c:v>7.7537037037045037E-2</c:v>
                </c:pt>
                <c:pt idx="18">
                  <c:v>3.8768518518516322E-2</c:v>
                </c:pt>
                <c:pt idx="19">
                  <c:v>7.7537037037032644E-2</c:v>
                </c:pt>
                <c:pt idx="20">
                  <c:v>7.7537037037036766E-2</c:v>
                </c:pt>
                <c:pt idx="21">
                  <c:v>7.7537037037040901E-2</c:v>
                </c:pt>
                <c:pt idx="22">
                  <c:v>7.7537037037032644E-2</c:v>
                </c:pt>
                <c:pt idx="23">
                  <c:v>3.8768518518520451E-2</c:v>
                </c:pt>
                <c:pt idx="24">
                  <c:v>7.7537037037036766E-2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1C0-4241-80C5-A54A19EC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3104"/>
        <c:axId val="109825024"/>
      </c:scatterChart>
      <c:valAx>
        <c:axId val="10982310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998405788956"/>
              <c:y val="0.87998178929385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825024"/>
        <c:crosses val="autoZero"/>
        <c:crossBetween val="midCat"/>
      </c:valAx>
      <c:valAx>
        <c:axId val="109825024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217134290496313E-2"/>
              <c:y val="1.814203002767687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82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82739657542808"/>
          <c:y val="6.0812895343674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000262749439108E-2"/>
          <c:y val="0.15623852062542198"/>
          <c:w val="0.87689220753649666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'd5L5-I300a70V10'!$S$4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2223561553774673"/>
                  <c:y val="0.620753131167935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'd5L5-I300a70V10'!$S$5:$S$29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4.1320033814271388E-15</c:v>
                </c:pt>
                <c:pt idx="2">
                  <c:v>2.0660016907135694E-15</c:v>
                </c:pt>
                <c:pt idx="3">
                  <c:v>2.584567901234559E-2</c:v>
                </c:pt>
                <c:pt idx="4">
                  <c:v>2.9076388888890338E-2</c:v>
                </c:pt>
                <c:pt idx="5">
                  <c:v>2.326111111111227E-2</c:v>
                </c:pt>
                <c:pt idx="6">
                  <c:v>5.1691358024691866E-2</c:v>
                </c:pt>
                <c:pt idx="7">
                  <c:v>7.7537037037037349E-2</c:v>
                </c:pt>
                <c:pt idx="8">
                  <c:v>7.2690972222222747E-2</c:v>
                </c:pt>
                <c:pt idx="9">
                  <c:v>7.753703703703678E-2</c:v>
                </c:pt>
                <c:pt idx="10">
                  <c:v>7.366018518518555E-2</c:v>
                </c:pt>
                <c:pt idx="11">
                  <c:v>6.6963804713805045E-2</c:v>
                </c:pt>
                <c:pt idx="12">
                  <c:v>6.7844907407407687E-2</c:v>
                </c:pt>
                <c:pt idx="13">
                  <c:v>6.8590455840456074E-2</c:v>
                </c:pt>
                <c:pt idx="14">
                  <c:v>8.0306216931217103E-2</c:v>
                </c:pt>
                <c:pt idx="15">
                  <c:v>8.0121604938271737E-2</c:v>
                </c:pt>
                <c:pt idx="16">
                  <c:v>7.7537037037037029E-2</c:v>
                </c:pt>
                <c:pt idx="17">
                  <c:v>7.7537037037037501E-2</c:v>
                </c:pt>
                <c:pt idx="18">
                  <c:v>7.5383230452675212E-2</c:v>
                </c:pt>
                <c:pt idx="19">
                  <c:v>7.5496588693957173E-2</c:v>
                </c:pt>
                <c:pt idx="20">
                  <c:v>7.5598611111111144E-2</c:v>
                </c:pt>
                <c:pt idx="21">
                  <c:v>7.5690917107584008E-2</c:v>
                </c:pt>
                <c:pt idx="22">
                  <c:v>7.5774831649831662E-2</c:v>
                </c:pt>
                <c:pt idx="23">
                  <c:v>7.4165861513687703E-2</c:v>
                </c:pt>
                <c:pt idx="24">
                  <c:v>7.4306327160493915E-2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122-4611-B668-A946AD44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95136"/>
        <c:axId val="109997056"/>
      </c:scatterChart>
      <c:valAx>
        <c:axId val="10999513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24621857460578"/>
              <c:y val="0.89835561238822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997056"/>
        <c:crosses val="autoZero"/>
        <c:crossBetween val="midCat"/>
      </c:valAx>
      <c:valAx>
        <c:axId val="10999705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886337298995478E-2"/>
              <c:y val="7.519299412513562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995136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8437030329227"/>
          <c:y val="2.80870672545931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08918499072884"/>
          <c:y val="0.151536804894846"/>
          <c:w val="0.82285714435963853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'd5L5-I300a70V10'!$AC$4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0995631042943882E-2"/>
                  <c:y val="0.7528667607030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'd5L5-I300a70V10'!$AC$5:$AC$29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1.6772959544016017</c:v>
                </c:pt>
                <c:pt idx="16">
                  <c:v>1.6473442409301442</c:v>
                </c:pt>
                <c:pt idx="17">
                  <c:v>0</c:v>
                </c:pt>
                <c:pt idx="18">
                  <c:v>0.69122452784811794</c:v>
                </c:pt>
                <c:pt idx="19">
                  <c:v>0.69820659378593197</c:v>
                </c:pt>
                <c:pt idx="20">
                  <c:v>3.6863165802394762</c:v>
                </c:pt>
                <c:pt idx="21">
                  <c:v>3.6487011049308657</c:v>
                </c:pt>
                <c:pt idx="22">
                  <c:v>4.2810593750815809</c:v>
                </c:pt>
                <c:pt idx="23">
                  <c:v>4.3256537435719737</c:v>
                </c:pt>
                <c:pt idx="24">
                  <c:v>2.6910289564873375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4BE-430D-B493-E2A31AC91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47616"/>
        <c:axId val="110049536"/>
      </c:scatterChart>
      <c:valAx>
        <c:axId val="11004761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70100145731"/>
              <c:y val="0.894169560085159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0049536"/>
        <c:crosses val="autoZero"/>
        <c:crossBetween val="midCat"/>
        <c:majorUnit val="10"/>
      </c:valAx>
      <c:valAx>
        <c:axId val="110049536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0089451082720952E-3"/>
              <c:y val="0.11440769240636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00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94722432491244"/>
          <c:y val="4.50749415267982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80568518519013"/>
          <c:y val="0.15199416687666148"/>
          <c:w val="0.76998822972107028"/>
          <c:h val="0.69187262424889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'd5L5-I300a70V10'!$P$4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564623029138067"/>
                  <c:y val="0.724177515412435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3E-14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'd5L5-I300a70V10'!$C$5:$C$29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'd5L5-I300a70V10'!$P$5:$P$29</c:f>
              <c:numCache>
                <c:formatCode>0</c:formatCode>
                <c:ptCount val="25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990</c:v>
                </c:pt>
                <c:pt idx="12">
                  <c:v>1080</c:v>
                </c:pt>
                <c:pt idx="13">
                  <c:v>1170</c:v>
                </c:pt>
                <c:pt idx="14">
                  <c:v>1260</c:v>
                </c:pt>
                <c:pt idx="15">
                  <c:v>1350</c:v>
                </c:pt>
                <c:pt idx="16">
                  <c:v>1440</c:v>
                </c:pt>
                <c:pt idx="17">
                  <c:v>1530</c:v>
                </c:pt>
                <c:pt idx="18">
                  <c:v>1620</c:v>
                </c:pt>
                <c:pt idx="19">
                  <c:v>1710</c:v>
                </c:pt>
                <c:pt idx="20">
                  <c:v>1800</c:v>
                </c:pt>
                <c:pt idx="21">
                  <c:v>1890</c:v>
                </c:pt>
                <c:pt idx="22">
                  <c:v>1980</c:v>
                </c:pt>
                <c:pt idx="23">
                  <c:v>2070</c:v>
                </c:pt>
                <c:pt idx="24">
                  <c:v>2160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8-4717-B4F4-51370F4E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20960"/>
        <c:axId val="110122880"/>
      </c:barChart>
      <c:catAx>
        <c:axId val="11012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89576038912803"/>
              <c:y val="0.87294500857133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0122880"/>
        <c:crosses val="autoZero"/>
        <c:auto val="1"/>
        <c:lblAlgn val="ctr"/>
        <c:lblOffset val="100"/>
        <c:noMultiLvlLbl val="0"/>
      </c:catAx>
      <c:valAx>
        <c:axId val="110122880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484860963219845E-2"/>
              <c:y val="5.793457112525753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012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4567598422300629"/>
          <c:y val="3.2324281178934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553805912926149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'd5L5-I700a70V10'!$D$4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2641342209638743E-2"/>
                  <c:y val="0.162667010921070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'd5L5-I700a70V10'!$D$5:$D$29</c:f>
              <c:numCache>
                <c:formatCode>General</c:formatCode>
                <c:ptCount val="25"/>
                <c:pt idx="0">
                  <c:v>14.3</c:v>
                </c:pt>
                <c:pt idx="1">
                  <c:v>14.55</c:v>
                </c:pt>
                <c:pt idx="2">
                  <c:v>15</c:v>
                </c:pt>
                <c:pt idx="3">
                  <c:v>15.25</c:v>
                </c:pt>
                <c:pt idx="4">
                  <c:v>15.45</c:v>
                </c:pt>
                <c:pt idx="5">
                  <c:v>15.7</c:v>
                </c:pt>
                <c:pt idx="6">
                  <c:v>16.100000000000001</c:v>
                </c:pt>
                <c:pt idx="7">
                  <c:v>16.25</c:v>
                </c:pt>
                <c:pt idx="8">
                  <c:v>16.45</c:v>
                </c:pt>
                <c:pt idx="9">
                  <c:v>16.600000000000001</c:v>
                </c:pt>
                <c:pt idx="10">
                  <c:v>16.75</c:v>
                </c:pt>
                <c:pt idx="11">
                  <c:v>17.100000000000001</c:v>
                </c:pt>
                <c:pt idx="12">
                  <c:v>17.2</c:v>
                </c:pt>
                <c:pt idx="13">
                  <c:v>17.55</c:v>
                </c:pt>
                <c:pt idx="14">
                  <c:v>17.7</c:v>
                </c:pt>
                <c:pt idx="15">
                  <c:v>17.649999999999999</c:v>
                </c:pt>
                <c:pt idx="16">
                  <c:v>17.55</c:v>
                </c:pt>
                <c:pt idx="17">
                  <c:v>17.350000000000001</c:v>
                </c:pt>
                <c:pt idx="18">
                  <c:v>17.25</c:v>
                </c:pt>
                <c:pt idx="19">
                  <c:v>17.149999999999999</c:v>
                </c:pt>
                <c:pt idx="20">
                  <c:v>17.149999999999999</c:v>
                </c:pt>
                <c:pt idx="21">
                  <c:v>17.100000000000001</c:v>
                </c:pt>
                <c:pt idx="22">
                  <c:v>17.100000000000001</c:v>
                </c:pt>
                <c:pt idx="23">
                  <c:v>17.100000000000001</c:v>
                </c:pt>
                <c:pt idx="24">
                  <c:v>17.149999999999999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83F-4255-A968-693F00E2343E}"/>
            </c:ext>
          </c:extLst>
        </c:ser>
        <c:ser>
          <c:idx val="1"/>
          <c:order val="1"/>
          <c:tx>
            <c:strRef>
              <c:f>'d5L5-I700a70V10'!$E$4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7.4162176186023318E-2"/>
                  <c:y val="0.640908031034934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+ 12,176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'd5L5-I700a70V10'!$E$5:$E$29</c:f>
              <c:numCache>
                <c:formatCode>General</c:formatCode>
                <c:ptCount val="25"/>
                <c:pt idx="0">
                  <c:v>17.2</c:v>
                </c:pt>
                <c:pt idx="1">
                  <c:v>17.45</c:v>
                </c:pt>
                <c:pt idx="2">
                  <c:v>17.75</c:v>
                </c:pt>
                <c:pt idx="3">
                  <c:v>18.2</c:v>
                </c:pt>
                <c:pt idx="4">
                  <c:v>18.45</c:v>
                </c:pt>
                <c:pt idx="5">
                  <c:v>18.7</c:v>
                </c:pt>
                <c:pt idx="6">
                  <c:v>19.149999999999999</c:v>
                </c:pt>
                <c:pt idx="7">
                  <c:v>19.399999999999999</c:v>
                </c:pt>
                <c:pt idx="8">
                  <c:v>19.649999999999999</c:v>
                </c:pt>
                <c:pt idx="9">
                  <c:v>20.149999999999999</c:v>
                </c:pt>
                <c:pt idx="10">
                  <c:v>20.399999999999999</c:v>
                </c:pt>
                <c:pt idx="11">
                  <c:v>21.35</c:v>
                </c:pt>
                <c:pt idx="12">
                  <c:v>37.1</c:v>
                </c:pt>
                <c:pt idx="13">
                  <c:v>42.3</c:v>
                </c:pt>
                <c:pt idx="14">
                  <c:v>44.3</c:v>
                </c:pt>
                <c:pt idx="15">
                  <c:v>45.25</c:v>
                </c:pt>
                <c:pt idx="16">
                  <c:v>45.45</c:v>
                </c:pt>
                <c:pt idx="17">
                  <c:v>45.55</c:v>
                </c:pt>
                <c:pt idx="18">
                  <c:v>45.4</c:v>
                </c:pt>
                <c:pt idx="19">
                  <c:v>45.6</c:v>
                </c:pt>
                <c:pt idx="20">
                  <c:v>46.05</c:v>
                </c:pt>
                <c:pt idx="21">
                  <c:v>46.15</c:v>
                </c:pt>
                <c:pt idx="22">
                  <c:v>46.3</c:v>
                </c:pt>
                <c:pt idx="23">
                  <c:v>46.4</c:v>
                </c:pt>
                <c:pt idx="24">
                  <c:v>46.6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83F-4255-A968-693F00E2343E}"/>
            </c:ext>
          </c:extLst>
        </c:ser>
        <c:ser>
          <c:idx val="2"/>
          <c:order val="2"/>
          <c:tx>
            <c:strRef>
              <c:f>'d5L5-I700a70V10'!$I$4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5782839363465613E-2"/>
                  <c:y val="0.376986593092295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'd5L5-I700a70V10'!$I$5:$I$29</c:f>
              <c:numCache>
                <c:formatCode>General</c:formatCode>
                <c:ptCount val="25"/>
                <c:pt idx="0">
                  <c:v>21.45</c:v>
                </c:pt>
                <c:pt idx="1">
                  <c:v>22</c:v>
                </c:pt>
                <c:pt idx="2">
                  <c:v>22.5</c:v>
                </c:pt>
                <c:pt idx="3">
                  <c:v>22.65</c:v>
                </c:pt>
                <c:pt idx="4">
                  <c:v>22.75</c:v>
                </c:pt>
                <c:pt idx="5">
                  <c:v>23.05</c:v>
                </c:pt>
                <c:pt idx="6">
                  <c:v>23.05</c:v>
                </c:pt>
                <c:pt idx="7">
                  <c:v>22.75</c:v>
                </c:pt>
                <c:pt idx="8">
                  <c:v>22.75</c:v>
                </c:pt>
                <c:pt idx="9">
                  <c:v>23.15</c:v>
                </c:pt>
                <c:pt idx="10">
                  <c:v>23.05</c:v>
                </c:pt>
                <c:pt idx="11">
                  <c:v>23.15</c:v>
                </c:pt>
                <c:pt idx="12">
                  <c:v>23.3</c:v>
                </c:pt>
                <c:pt idx="13">
                  <c:v>23.3</c:v>
                </c:pt>
                <c:pt idx="14">
                  <c:v>23.15</c:v>
                </c:pt>
                <c:pt idx="15">
                  <c:v>23.3</c:v>
                </c:pt>
                <c:pt idx="16">
                  <c:v>23.25</c:v>
                </c:pt>
                <c:pt idx="17">
                  <c:v>23.35</c:v>
                </c:pt>
                <c:pt idx="18">
                  <c:v>23.4</c:v>
                </c:pt>
                <c:pt idx="19">
                  <c:v>23.4</c:v>
                </c:pt>
                <c:pt idx="20">
                  <c:v>23.55</c:v>
                </c:pt>
                <c:pt idx="21">
                  <c:v>23.6</c:v>
                </c:pt>
                <c:pt idx="22">
                  <c:v>23.75</c:v>
                </c:pt>
                <c:pt idx="23">
                  <c:v>23.7</c:v>
                </c:pt>
                <c:pt idx="24">
                  <c:v>23.65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83F-4255-A968-693F00E2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10432"/>
        <c:axId val="110499328"/>
      </c:scatterChart>
      <c:valAx>
        <c:axId val="11021043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7813388519939783"/>
              <c:y val="0.71448506349855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0499328"/>
        <c:crosses val="autoZero"/>
        <c:crossBetween val="midCat"/>
        <c:majorUnit val="10"/>
      </c:valAx>
      <c:valAx>
        <c:axId val="110499328"/>
        <c:scaling>
          <c:orientation val="minMax"/>
          <c:max val="49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78947150304303E-2"/>
              <c:y val="0.118909891595961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021043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646200857823022"/>
          <c:y val="3.20075205071805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22130039138731E-2"/>
          <c:y val="0.10096377500561286"/>
          <c:w val="0.7417321347993529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'd5L5-I700a70V10'!$F$4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3159317868276636E-2"/>
                  <c:y val="0.43374470044613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'd5L5-I700a70V10'!$F$5:$F$29</c:f>
              <c:numCache>
                <c:formatCode>General</c:formatCode>
                <c:ptCount val="25"/>
                <c:pt idx="0">
                  <c:v>13.3</c:v>
                </c:pt>
                <c:pt idx="1">
                  <c:v>13.35</c:v>
                </c:pt>
                <c:pt idx="2">
                  <c:v>13.35</c:v>
                </c:pt>
                <c:pt idx="3">
                  <c:v>13.35</c:v>
                </c:pt>
                <c:pt idx="4">
                  <c:v>13.35</c:v>
                </c:pt>
                <c:pt idx="5">
                  <c:v>13.4</c:v>
                </c:pt>
                <c:pt idx="6">
                  <c:v>13.4</c:v>
                </c:pt>
                <c:pt idx="7">
                  <c:v>13.45</c:v>
                </c:pt>
                <c:pt idx="8">
                  <c:v>13.45</c:v>
                </c:pt>
                <c:pt idx="9">
                  <c:v>13.5</c:v>
                </c:pt>
                <c:pt idx="10">
                  <c:v>13.5</c:v>
                </c:pt>
                <c:pt idx="11">
                  <c:v>13.55</c:v>
                </c:pt>
                <c:pt idx="12">
                  <c:v>13.6</c:v>
                </c:pt>
                <c:pt idx="13">
                  <c:v>13.6</c:v>
                </c:pt>
                <c:pt idx="14">
                  <c:v>13.7</c:v>
                </c:pt>
                <c:pt idx="15">
                  <c:v>13.75</c:v>
                </c:pt>
                <c:pt idx="16">
                  <c:v>14.05</c:v>
                </c:pt>
                <c:pt idx="17">
                  <c:v>14.1</c:v>
                </c:pt>
                <c:pt idx="18">
                  <c:v>14.2</c:v>
                </c:pt>
                <c:pt idx="19">
                  <c:v>14.3</c:v>
                </c:pt>
                <c:pt idx="20">
                  <c:v>14.4</c:v>
                </c:pt>
                <c:pt idx="21">
                  <c:v>14.5</c:v>
                </c:pt>
                <c:pt idx="22">
                  <c:v>14.6</c:v>
                </c:pt>
                <c:pt idx="23">
                  <c:v>14.7</c:v>
                </c:pt>
                <c:pt idx="24">
                  <c:v>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6F1-4C20-B0D3-906F6BF6ECE7}"/>
            </c:ext>
          </c:extLst>
        </c:ser>
        <c:ser>
          <c:idx val="1"/>
          <c:order val="1"/>
          <c:tx>
            <c:strRef>
              <c:f>'d5L5-I700a70V10'!$G$4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9017355555890195E-2"/>
                  <c:y val="0.636130375333881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'd5L5-I700a70V10'!$G$5:$G$29</c:f>
              <c:numCache>
                <c:formatCode>General</c:formatCode>
                <c:ptCount val="25"/>
                <c:pt idx="0">
                  <c:v>13.5</c:v>
                </c:pt>
                <c:pt idx="1">
                  <c:v>13.5</c:v>
                </c:pt>
                <c:pt idx="2">
                  <c:v>13.55</c:v>
                </c:pt>
                <c:pt idx="3">
                  <c:v>13.55</c:v>
                </c:pt>
                <c:pt idx="4">
                  <c:v>13.6</c:v>
                </c:pt>
                <c:pt idx="5">
                  <c:v>13.6</c:v>
                </c:pt>
                <c:pt idx="6">
                  <c:v>13.65</c:v>
                </c:pt>
                <c:pt idx="7">
                  <c:v>13.7</c:v>
                </c:pt>
                <c:pt idx="8">
                  <c:v>13.7</c:v>
                </c:pt>
                <c:pt idx="9">
                  <c:v>13.75</c:v>
                </c:pt>
                <c:pt idx="10">
                  <c:v>13.75</c:v>
                </c:pt>
                <c:pt idx="11">
                  <c:v>14</c:v>
                </c:pt>
                <c:pt idx="12">
                  <c:v>14.15</c:v>
                </c:pt>
                <c:pt idx="13">
                  <c:v>14.2</c:v>
                </c:pt>
                <c:pt idx="14">
                  <c:v>14.35</c:v>
                </c:pt>
                <c:pt idx="15">
                  <c:v>14.65</c:v>
                </c:pt>
                <c:pt idx="16">
                  <c:v>15.1</c:v>
                </c:pt>
                <c:pt idx="17">
                  <c:v>15.35</c:v>
                </c:pt>
                <c:pt idx="18">
                  <c:v>15.65</c:v>
                </c:pt>
                <c:pt idx="19">
                  <c:v>16.100000000000001</c:v>
                </c:pt>
                <c:pt idx="20">
                  <c:v>16.350000000000001</c:v>
                </c:pt>
                <c:pt idx="21">
                  <c:v>16.600000000000001</c:v>
                </c:pt>
                <c:pt idx="22">
                  <c:v>17.100000000000001</c:v>
                </c:pt>
                <c:pt idx="23">
                  <c:v>17.3</c:v>
                </c:pt>
                <c:pt idx="24">
                  <c:v>17.55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6F1-4C20-B0D3-906F6BF6ECE7}"/>
            </c:ext>
          </c:extLst>
        </c:ser>
        <c:ser>
          <c:idx val="2"/>
          <c:order val="2"/>
          <c:tx>
            <c:strRef>
              <c:f>'d5L5-I700a70V10'!$H$4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2892328100578083E-2"/>
                  <c:y val="0.673319763083874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= </a:t>
                    </a:r>
                    <a:r>
                      <a:rPr lang="en-US" baseline="0"/>
                      <a:t>- 0,0005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+ 0,0087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- 0,0319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0"/>
                      <a:t> + 8,3091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'd5L5-I700a70V10'!$H$5:$H$29</c:f>
              <c:numCache>
                <c:formatCode>General</c:formatCode>
                <c:ptCount val="25"/>
                <c:pt idx="0">
                  <c:v>13.45</c:v>
                </c:pt>
                <c:pt idx="1">
                  <c:v>13.5</c:v>
                </c:pt>
                <c:pt idx="2">
                  <c:v>13.5</c:v>
                </c:pt>
                <c:pt idx="3">
                  <c:v>13.55</c:v>
                </c:pt>
                <c:pt idx="4">
                  <c:v>13.6</c:v>
                </c:pt>
                <c:pt idx="5">
                  <c:v>13.65</c:v>
                </c:pt>
                <c:pt idx="6">
                  <c:v>13.65</c:v>
                </c:pt>
                <c:pt idx="7">
                  <c:v>13.7</c:v>
                </c:pt>
                <c:pt idx="8">
                  <c:v>13.75</c:v>
                </c:pt>
                <c:pt idx="9">
                  <c:v>13.75</c:v>
                </c:pt>
                <c:pt idx="10">
                  <c:v>14</c:v>
                </c:pt>
                <c:pt idx="11">
                  <c:v>14.05</c:v>
                </c:pt>
                <c:pt idx="12">
                  <c:v>14.1</c:v>
                </c:pt>
                <c:pt idx="13">
                  <c:v>14.25</c:v>
                </c:pt>
                <c:pt idx="14">
                  <c:v>14.4</c:v>
                </c:pt>
                <c:pt idx="15">
                  <c:v>14.65</c:v>
                </c:pt>
                <c:pt idx="16">
                  <c:v>15.15</c:v>
                </c:pt>
                <c:pt idx="17">
                  <c:v>15.5</c:v>
                </c:pt>
                <c:pt idx="18">
                  <c:v>16.05</c:v>
                </c:pt>
                <c:pt idx="19">
                  <c:v>16.399999999999999</c:v>
                </c:pt>
                <c:pt idx="20">
                  <c:v>16.7</c:v>
                </c:pt>
                <c:pt idx="21">
                  <c:v>17.25</c:v>
                </c:pt>
                <c:pt idx="22">
                  <c:v>17.55</c:v>
                </c:pt>
                <c:pt idx="23">
                  <c:v>18</c:v>
                </c:pt>
                <c:pt idx="24">
                  <c:v>18.3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6F1-4C20-B0D3-906F6BF6ECE7}"/>
            </c:ext>
          </c:extLst>
        </c:ser>
        <c:ser>
          <c:idx val="3"/>
          <c:order val="3"/>
          <c:tx>
            <c:strRef>
              <c:f>'d5L5-I700a70V10'!$Z$4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0402594250576103E-2"/>
                  <c:y val="0.610102023162288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'd5L5-I700a70V10'!$Z$5:$Z$29</c:f>
              <c:numCache>
                <c:formatCode>0.0</c:formatCode>
                <c:ptCount val="25"/>
                <c:pt idx="0">
                  <c:v>13.416666666666666</c:v>
                </c:pt>
                <c:pt idx="1">
                  <c:v>13.450000000000001</c:v>
                </c:pt>
                <c:pt idx="2">
                  <c:v>13.466666666666667</c:v>
                </c:pt>
                <c:pt idx="3">
                  <c:v>13.483333333333334</c:v>
                </c:pt>
                <c:pt idx="4">
                  <c:v>13.516666666666666</c:v>
                </c:pt>
                <c:pt idx="5">
                  <c:v>13.549999999999999</c:v>
                </c:pt>
                <c:pt idx="6">
                  <c:v>13.566666666666668</c:v>
                </c:pt>
                <c:pt idx="7">
                  <c:v>13.616666666666665</c:v>
                </c:pt>
                <c:pt idx="8">
                  <c:v>13.633333333333333</c:v>
                </c:pt>
                <c:pt idx="9">
                  <c:v>13.666666666666666</c:v>
                </c:pt>
                <c:pt idx="10">
                  <c:v>13.75</c:v>
                </c:pt>
                <c:pt idx="11">
                  <c:v>13.866666666666667</c:v>
                </c:pt>
                <c:pt idx="12">
                  <c:v>13.950000000000001</c:v>
                </c:pt>
                <c:pt idx="13">
                  <c:v>14.016666666666666</c:v>
                </c:pt>
                <c:pt idx="14">
                  <c:v>14.149999999999999</c:v>
                </c:pt>
                <c:pt idx="15">
                  <c:v>14.35</c:v>
                </c:pt>
                <c:pt idx="16">
                  <c:v>14.766666666666666</c:v>
                </c:pt>
                <c:pt idx="17">
                  <c:v>14.983333333333334</c:v>
                </c:pt>
                <c:pt idx="18">
                  <c:v>15.300000000000002</c:v>
                </c:pt>
                <c:pt idx="19">
                  <c:v>15.6</c:v>
                </c:pt>
                <c:pt idx="20">
                  <c:v>15.816666666666668</c:v>
                </c:pt>
                <c:pt idx="21">
                  <c:v>16.116666666666667</c:v>
                </c:pt>
                <c:pt idx="22">
                  <c:v>16.416666666666668</c:v>
                </c:pt>
                <c:pt idx="23">
                  <c:v>16.666666666666668</c:v>
                </c:pt>
                <c:pt idx="24">
                  <c:v>16.95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6F1-4C20-B0D3-906F6BF6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65632"/>
        <c:axId val="110588288"/>
      </c:scatterChart>
      <c:valAx>
        <c:axId val="11056563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4575507706997"/>
              <c:y val="0.7516749867317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0588288"/>
        <c:crosses val="autoZero"/>
        <c:crossBetween val="midCat"/>
        <c:majorUnit val="10"/>
      </c:valAx>
      <c:valAx>
        <c:axId val="110588288"/>
        <c:scaling>
          <c:orientation val="minMax"/>
          <c:max val="19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6298518960779297E-3"/>
              <c:y val="2.4495829152124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05656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4083688790105"/>
          <c:y val="0.12959086413952969"/>
          <c:w val="0.6262467960936919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'd5L5-I700a70V10'!$V$4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7.6495233864151317E-3"/>
                  <c:y val="0.310535768604460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'd5L5-I700a70V10'!$V$5:$V$29</c:f>
              <c:numCache>
                <c:formatCode>0.00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0.69999999999999929</c:v>
                </c:pt>
                <c:pt idx="3">
                  <c:v>0.94999999999999929</c:v>
                </c:pt>
                <c:pt idx="4">
                  <c:v>1.1499999999999986</c:v>
                </c:pt>
                <c:pt idx="5">
                  <c:v>1.3999999999999986</c:v>
                </c:pt>
                <c:pt idx="6">
                  <c:v>1.8000000000000007</c:v>
                </c:pt>
                <c:pt idx="7">
                  <c:v>1.9499999999999993</c:v>
                </c:pt>
                <c:pt idx="8">
                  <c:v>2.1499999999999986</c:v>
                </c:pt>
                <c:pt idx="9">
                  <c:v>2.3000000000000007</c:v>
                </c:pt>
                <c:pt idx="10">
                  <c:v>2.4499999999999993</c:v>
                </c:pt>
                <c:pt idx="11">
                  <c:v>2.8000000000000007</c:v>
                </c:pt>
                <c:pt idx="12">
                  <c:v>2.8999999999999986</c:v>
                </c:pt>
                <c:pt idx="13">
                  <c:v>3.25</c:v>
                </c:pt>
                <c:pt idx="14">
                  <c:v>3.3999999999999986</c:v>
                </c:pt>
                <c:pt idx="15">
                  <c:v>3.3499999999999979</c:v>
                </c:pt>
                <c:pt idx="16">
                  <c:v>3.25</c:v>
                </c:pt>
                <c:pt idx="17">
                  <c:v>3.0500000000000007</c:v>
                </c:pt>
                <c:pt idx="18">
                  <c:v>2.9499999999999993</c:v>
                </c:pt>
                <c:pt idx="19">
                  <c:v>2.8499999999999979</c:v>
                </c:pt>
                <c:pt idx="20">
                  <c:v>2.8499999999999979</c:v>
                </c:pt>
                <c:pt idx="21">
                  <c:v>2.8000000000000007</c:v>
                </c:pt>
                <c:pt idx="22">
                  <c:v>2.8000000000000007</c:v>
                </c:pt>
                <c:pt idx="23">
                  <c:v>2.8000000000000007</c:v>
                </c:pt>
                <c:pt idx="24">
                  <c:v>2.8499999999999979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065-48D8-A8E5-D6CB29100103}"/>
            </c:ext>
          </c:extLst>
        </c:ser>
        <c:ser>
          <c:idx val="1"/>
          <c:order val="1"/>
          <c:tx>
            <c:strRef>
              <c:f>'d5L5-I700a70V10'!$W$4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9196210379359153E-2"/>
                  <c:y val="0.605686434412645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- 0,0745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'd5L5-I700a70V10'!$W$5:$W$29</c:f>
              <c:numCache>
                <c:formatCode>0.00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0.55000000000000071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1.9499999999999993</c:v>
                </c:pt>
                <c:pt idx="7">
                  <c:v>2.1999999999999993</c:v>
                </c:pt>
                <c:pt idx="8">
                  <c:v>2.4499999999999993</c:v>
                </c:pt>
                <c:pt idx="9">
                  <c:v>2.9499999999999993</c:v>
                </c:pt>
                <c:pt idx="10">
                  <c:v>3.1999999999999993</c:v>
                </c:pt>
                <c:pt idx="11">
                  <c:v>4.1500000000000021</c:v>
                </c:pt>
                <c:pt idx="12">
                  <c:v>19.900000000000002</c:v>
                </c:pt>
                <c:pt idx="13">
                  <c:v>25.099999999999998</c:v>
                </c:pt>
                <c:pt idx="14">
                  <c:v>27.099999999999998</c:v>
                </c:pt>
                <c:pt idx="15">
                  <c:v>28.05</c:v>
                </c:pt>
                <c:pt idx="16">
                  <c:v>28.250000000000004</c:v>
                </c:pt>
                <c:pt idx="17">
                  <c:v>28.349999999999998</c:v>
                </c:pt>
                <c:pt idx="18">
                  <c:v>28.2</c:v>
                </c:pt>
                <c:pt idx="19">
                  <c:v>28.400000000000002</c:v>
                </c:pt>
                <c:pt idx="20">
                  <c:v>28.849999999999998</c:v>
                </c:pt>
                <c:pt idx="21">
                  <c:v>28.95</c:v>
                </c:pt>
                <c:pt idx="22">
                  <c:v>29.099999999999998</c:v>
                </c:pt>
                <c:pt idx="23">
                  <c:v>29.2</c:v>
                </c:pt>
                <c:pt idx="24">
                  <c:v>29.400000000000002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065-48D8-A8E5-D6CB29100103}"/>
            </c:ext>
          </c:extLst>
        </c:ser>
        <c:ser>
          <c:idx val="2"/>
          <c:order val="2"/>
          <c:tx>
            <c:strRef>
              <c:f>'d5L5-I700a70V10'!$X$4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3936765213881221E-2"/>
                  <c:y val="0.152237062964686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'd5L5-I700a70V10'!$X$5:$X$29</c:f>
              <c:numCache>
                <c:formatCode>0.00</c:formatCode>
                <c:ptCount val="25"/>
                <c:pt idx="0">
                  <c:v>0</c:v>
                </c:pt>
                <c:pt idx="1">
                  <c:v>0.55000000000000071</c:v>
                </c:pt>
                <c:pt idx="2">
                  <c:v>1.0500000000000007</c:v>
                </c:pt>
                <c:pt idx="3">
                  <c:v>1.1999999999999993</c:v>
                </c:pt>
                <c:pt idx="4">
                  <c:v>1.3000000000000007</c:v>
                </c:pt>
                <c:pt idx="5">
                  <c:v>1.6000000000000014</c:v>
                </c:pt>
                <c:pt idx="6">
                  <c:v>1.6000000000000014</c:v>
                </c:pt>
                <c:pt idx="7">
                  <c:v>1.3000000000000007</c:v>
                </c:pt>
                <c:pt idx="8">
                  <c:v>1.3000000000000007</c:v>
                </c:pt>
                <c:pt idx="9">
                  <c:v>1.6999999999999993</c:v>
                </c:pt>
                <c:pt idx="10">
                  <c:v>1.6000000000000014</c:v>
                </c:pt>
                <c:pt idx="11">
                  <c:v>1.6999999999999993</c:v>
                </c:pt>
                <c:pt idx="12">
                  <c:v>1.8500000000000014</c:v>
                </c:pt>
                <c:pt idx="13">
                  <c:v>1.8500000000000014</c:v>
                </c:pt>
                <c:pt idx="14">
                  <c:v>1.6999999999999993</c:v>
                </c:pt>
                <c:pt idx="15">
                  <c:v>1.8500000000000014</c:v>
                </c:pt>
                <c:pt idx="16">
                  <c:v>1.8000000000000007</c:v>
                </c:pt>
                <c:pt idx="17">
                  <c:v>1.9000000000000021</c:v>
                </c:pt>
                <c:pt idx="18">
                  <c:v>1.9499999999999993</c:v>
                </c:pt>
                <c:pt idx="19">
                  <c:v>1.9499999999999993</c:v>
                </c:pt>
                <c:pt idx="20">
                  <c:v>2.1000000000000014</c:v>
                </c:pt>
                <c:pt idx="21">
                  <c:v>2.1500000000000021</c:v>
                </c:pt>
                <c:pt idx="22">
                  <c:v>2.3000000000000007</c:v>
                </c:pt>
                <c:pt idx="23">
                  <c:v>2.25</c:v>
                </c:pt>
                <c:pt idx="24">
                  <c:v>2.1999999999999993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065-48D8-A8E5-D6CB29100103}"/>
            </c:ext>
          </c:extLst>
        </c:ser>
        <c:ser>
          <c:idx val="3"/>
          <c:order val="3"/>
          <c:tx>
            <c:strRef>
              <c:f>'d5L5-I700a70V10'!$Y$4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2555023214889769E-6"/>
                  <c:y val="0.273923085915513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'd5L5-I700a70V10'!$Y$5:$Y$29</c:f>
              <c:numCache>
                <c:formatCode>0.00</c:formatCode>
                <c:ptCount val="25"/>
                <c:pt idx="0">
                  <c:v>0</c:v>
                </c:pt>
                <c:pt idx="1">
                  <c:v>3.3333333333334991E-2</c:v>
                </c:pt>
                <c:pt idx="2">
                  <c:v>5.0000000000000711E-2</c:v>
                </c:pt>
                <c:pt idx="3">
                  <c:v>6.6666666666668206E-2</c:v>
                </c:pt>
                <c:pt idx="4">
                  <c:v>9.9999999999999645E-2</c:v>
                </c:pt>
                <c:pt idx="5">
                  <c:v>0.13333333333333286</c:v>
                </c:pt>
                <c:pt idx="6">
                  <c:v>0.15000000000000213</c:v>
                </c:pt>
                <c:pt idx="7">
                  <c:v>0.19999999999999929</c:v>
                </c:pt>
                <c:pt idx="8">
                  <c:v>0.21666666666666679</c:v>
                </c:pt>
                <c:pt idx="9">
                  <c:v>0.25</c:v>
                </c:pt>
                <c:pt idx="10">
                  <c:v>0.33333333333333393</c:v>
                </c:pt>
                <c:pt idx="11">
                  <c:v>0.45000000000000107</c:v>
                </c:pt>
                <c:pt idx="12">
                  <c:v>0.53333333333333499</c:v>
                </c:pt>
                <c:pt idx="13">
                  <c:v>0.59999999999999964</c:v>
                </c:pt>
                <c:pt idx="14">
                  <c:v>0.7333333333333325</c:v>
                </c:pt>
                <c:pt idx="15">
                  <c:v>0.93333333333333357</c:v>
                </c:pt>
                <c:pt idx="16">
                  <c:v>1.3499999999999996</c:v>
                </c:pt>
                <c:pt idx="17">
                  <c:v>1.5666666666666682</c:v>
                </c:pt>
                <c:pt idx="18">
                  <c:v>1.8833333333333364</c:v>
                </c:pt>
                <c:pt idx="19">
                  <c:v>2.1833333333333336</c:v>
                </c:pt>
                <c:pt idx="20">
                  <c:v>2.4000000000000021</c:v>
                </c:pt>
                <c:pt idx="21">
                  <c:v>2.7000000000000011</c:v>
                </c:pt>
                <c:pt idx="22">
                  <c:v>3.0000000000000018</c:v>
                </c:pt>
                <c:pt idx="23">
                  <c:v>3.2500000000000018</c:v>
                </c:pt>
                <c:pt idx="24">
                  <c:v>3.5333333333333332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065-48D8-A8E5-D6CB2910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41696"/>
        <c:axId val="110943616"/>
      </c:scatterChart>
      <c:valAx>
        <c:axId val="11094169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4429615798204452"/>
              <c:y val="0.669646231196021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0943616"/>
        <c:crosses val="autoZero"/>
        <c:crossBetween val="midCat"/>
        <c:majorUnit val="10"/>
      </c:valAx>
      <c:valAx>
        <c:axId val="110943616"/>
        <c:scaling>
          <c:orientation val="minMax"/>
          <c:max val="3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801527098170127E-2"/>
              <c:y val="6.148627147216106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094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9894139219169968"/>
          <c:y val="0.28185555208550289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822402276610196"/>
          <c:y val="1.79230395969809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65449455548466"/>
          <c:y val="0.11442927587260812"/>
          <c:w val="0.7646733033490459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'd5L5-I700a70V10'!$C$4</c:f>
              <c:strCache>
                <c:ptCount val="1"/>
                <c:pt idx="0">
                  <c:v>Час, хв.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94571558976094"/>
                  <c:y val="0.750157102309784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0,124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- 3,0805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+ 23,231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- 12,932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4B-4980-A77E-A02153B40C4B}"/>
            </c:ext>
          </c:extLst>
        </c:ser>
        <c:ser>
          <c:idx val="1"/>
          <c:order val="1"/>
          <c:tx>
            <c:strRef>
              <c:f>'d5L5-I700a70V10'!$N$4</c:f>
              <c:strCache>
                <c:ptCount val="1"/>
                <c:pt idx="0">
                  <c:v>Миттєва потужні-сть ССТ Qсст, Дж/м2, що 5 хв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'd5L5-I700a70V10'!$N$5:$N$29</c:f>
              <c:numCache>
                <c:formatCode>0</c:formatCode>
                <c:ptCount val="25"/>
                <c:pt idx="0">
                  <c:v>0</c:v>
                </c:pt>
                <c:pt idx="1">
                  <c:v>6.9783333333336817</c:v>
                </c:pt>
                <c:pt idx="2">
                  <c:v>3.4891666666664687</c:v>
                </c:pt>
                <c:pt idx="3">
                  <c:v>3.4891666666668408</c:v>
                </c:pt>
                <c:pt idx="4">
                  <c:v>6.9783333333329374</c:v>
                </c:pt>
                <c:pt idx="5">
                  <c:v>6.9783333333333095</c:v>
                </c:pt>
                <c:pt idx="6">
                  <c:v>3.4891666666672121</c:v>
                </c:pt>
                <c:pt idx="7">
                  <c:v>10.467499999999404</c:v>
                </c:pt>
                <c:pt idx="8">
                  <c:v>3.4891666666668408</c:v>
                </c:pt>
                <c:pt idx="9">
                  <c:v>6.9783333333333095</c:v>
                </c:pt>
                <c:pt idx="10">
                  <c:v>17.445833333333457</c:v>
                </c:pt>
                <c:pt idx="11">
                  <c:v>24.424166666666764</c:v>
                </c:pt>
                <c:pt idx="12">
                  <c:v>17.445833333333457</c:v>
                </c:pt>
                <c:pt idx="13">
                  <c:v>13.956666666666246</c:v>
                </c:pt>
                <c:pt idx="14">
                  <c:v>27.913333333333238</c:v>
                </c:pt>
                <c:pt idx="15">
                  <c:v>41.870000000000225</c:v>
                </c:pt>
                <c:pt idx="16">
                  <c:v>87.229166666666558</c:v>
                </c:pt>
                <c:pt idx="17">
                  <c:v>45.359166666667065</c:v>
                </c:pt>
                <c:pt idx="18">
                  <c:v>66.294166666666996</c:v>
                </c:pt>
                <c:pt idx="19">
                  <c:v>62.80499999999941</c:v>
                </c:pt>
                <c:pt idx="20">
                  <c:v>45.359166666667065</c:v>
                </c:pt>
                <c:pt idx="21">
                  <c:v>62.804999999999787</c:v>
                </c:pt>
                <c:pt idx="22">
                  <c:v>62.805000000000156</c:v>
                </c:pt>
                <c:pt idx="23">
                  <c:v>52.337500000000006</c:v>
                </c:pt>
                <c:pt idx="24">
                  <c:v>59.31583333333294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4B-4980-A77E-A02153B40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43552"/>
        <c:axId val="110745472"/>
      </c:barChart>
      <c:catAx>
        <c:axId val="1107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212586255276"/>
              <c:y val="0.725713411110084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0745472"/>
        <c:crosses val="autoZero"/>
        <c:auto val="1"/>
        <c:lblAlgn val="ctr"/>
        <c:lblOffset val="100"/>
        <c:noMultiLvlLbl val="0"/>
      </c:catAx>
      <c:valAx>
        <c:axId val="11074547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413171265499884E-2"/>
              <c:y val="4.537519364049850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07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4083688790105"/>
          <c:y val="0.12959086413952969"/>
          <c:w val="0.6262467960936919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'd5L5-I300a30V10'!$V$4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7264251715707582E-3"/>
                  <c:y val="0.556610567222461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'd5L5-I300a30V10'!$V$5:$V$29</c:f>
              <c:numCache>
                <c:formatCode>0.00</c:formatCode>
                <c:ptCount val="25"/>
                <c:pt idx="0">
                  <c:v>0</c:v>
                </c:pt>
                <c:pt idx="1">
                  <c:v>0.30000000000000071</c:v>
                </c:pt>
                <c:pt idx="2">
                  <c:v>0.35000000000000142</c:v>
                </c:pt>
                <c:pt idx="3">
                  <c:v>0.45000000000000107</c:v>
                </c:pt>
                <c:pt idx="4">
                  <c:v>0.5</c:v>
                </c:pt>
                <c:pt idx="5">
                  <c:v>0.60000000000000142</c:v>
                </c:pt>
                <c:pt idx="6">
                  <c:v>0.70000000000000107</c:v>
                </c:pt>
                <c:pt idx="7">
                  <c:v>0.85000000000000142</c:v>
                </c:pt>
                <c:pt idx="8">
                  <c:v>0.95000000000000107</c:v>
                </c:pt>
                <c:pt idx="9">
                  <c:v>1.0500000000000007</c:v>
                </c:pt>
                <c:pt idx="10">
                  <c:v>1.3500000000000014</c:v>
                </c:pt>
                <c:pt idx="11">
                  <c:v>1.5</c:v>
                </c:pt>
                <c:pt idx="12">
                  <c:v>1.6000000000000014</c:v>
                </c:pt>
                <c:pt idx="13">
                  <c:v>1.7000000000000011</c:v>
                </c:pt>
                <c:pt idx="14">
                  <c:v>1.8500000000000014</c:v>
                </c:pt>
                <c:pt idx="15">
                  <c:v>1.9500000000000011</c:v>
                </c:pt>
                <c:pt idx="16">
                  <c:v>2.3000000000000007</c:v>
                </c:pt>
                <c:pt idx="17">
                  <c:v>2.4500000000000011</c:v>
                </c:pt>
                <c:pt idx="18">
                  <c:v>2.5500000000000007</c:v>
                </c:pt>
                <c:pt idx="19">
                  <c:v>2.7000000000000011</c:v>
                </c:pt>
                <c:pt idx="20">
                  <c:v>2.8000000000000007</c:v>
                </c:pt>
                <c:pt idx="21">
                  <c:v>2.9500000000000011</c:v>
                </c:pt>
                <c:pt idx="22">
                  <c:v>3.3000000000000007</c:v>
                </c:pt>
                <c:pt idx="23">
                  <c:v>3.4000000000000004</c:v>
                </c:pt>
                <c:pt idx="24">
                  <c:v>3.5500000000000007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9A5-4ADC-A609-6FDE500F181C}"/>
            </c:ext>
          </c:extLst>
        </c:ser>
        <c:ser>
          <c:idx val="1"/>
          <c:order val="1"/>
          <c:tx>
            <c:strRef>
              <c:f>'d5L5-I300a30V10'!$W$4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2.1261615188492643E-2"/>
                  <c:y val="0.62307192267273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- 0,0745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'd5L5-I300a30V10'!$W$5:$W$29</c:f>
              <c:numCache>
                <c:formatCode>0.00</c:formatCode>
                <c:ptCount val="25"/>
                <c:pt idx="0">
                  <c:v>0</c:v>
                </c:pt>
                <c:pt idx="1">
                  <c:v>0.30000000000000071</c:v>
                </c:pt>
                <c:pt idx="2">
                  <c:v>0.44999999999999929</c:v>
                </c:pt>
                <c:pt idx="3">
                  <c:v>0.59999999999999964</c:v>
                </c:pt>
                <c:pt idx="4">
                  <c:v>0.80000000000000071</c:v>
                </c:pt>
                <c:pt idx="5">
                  <c:v>0.94999999999999929</c:v>
                </c:pt>
                <c:pt idx="6">
                  <c:v>1.3499999999999996</c:v>
                </c:pt>
                <c:pt idx="7">
                  <c:v>1.5500000000000007</c:v>
                </c:pt>
                <c:pt idx="8">
                  <c:v>1.75</c:v>
                </c:pt>
                <c:pt idx="9">
                  <c:v>1.9000000000000004</c:v>
                </c:pt>
                <c:pt idx="10">
                  <c:v>2.3000000000000007</c:v>
                </c:pt>
                <c:pt idx="11">
                  <c:v>2.5</c:v>
                </c:pt>
                <c:pt idx="12">
                  <c:v>2.6999999999999993</c:v>
                </c:pt>
                <c:pt idx="13">
                  <c:v>2.9000000000000004</c:v>
                </c:pt>
                <c:pt idx="14">
                  <c:v>3.25</c:v>
                </c:pt>
                <c:pt idx="15">
                  <c:v>3.5</c:v>
                </c:pt>
                <c:pt idx="16">
                  <c:v>3.6999999999999993</c:v>
                </c:pt>
                <c:pt idx="17">
                  <c:v>3.9000000000000004</c:v>
                </c:pt>
                <c:pt idx="18">
                  <c:v>4.3000000000000007</c:v>
                </c:pt>
                <c:pt idx="19">
                  <c:v>4.5</c:v>
                </c:pt>
                <c:pt idx="20">
                  <c:v>4.6500000000000004</c:v>
                </c:pt>
                <c:pt idx="21">
                  <c:v>4.9000000000000004</c:v>
                </c:pt>
                <c:pt idx="22">
                  <c:v>5.3000000000000007</c:v>
                </c:pt>
                <c:pt idx="23">
                  <c:v>5.5</c:v>
                </c:pt>
                <c:pt idx="24">
                  <c:v>5.6999999999999993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9A5-4ADC-A609-6FDE500F181C}"/>
            </c:ext>
          </c:extLst>
        </c:ser>
        <c:ser>
          <c:idx val="2"/>
          <c:order val="2"/>
          <c:tx>
            <c:strRef>
              <c:f>'d5L5-I300a30V10'!$X$4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5471758554125614E-2"/>
                  <c:y val="0.630555556134863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'd5L5-I300a30V10'!$X$5:$X$29</c:f>
              <c:numCache>
                <c:formatCode>0.00</c:formatCode>
                <c:ptCount val="25"/>
                <c:pt idx="0">
                  <c:v>0</c:v>
                </c:pt>
                <c:pt idx="1">
                  <c:v>4.9999999999998934E-2</c:v>
                </c:pt>
                <c:pt idx="2">
                  <c:v>0.75</c:v>
                </c:pt>
                <c:pt idx="3">
                  <c:v>1.1500000000000004</c:v>
                </c:pt>
                <c:pt idx="4">
                  <c:v>1.3499999999999996</c:v>
                </c:pt>
                <c:pt idx="5">
                  <c:v>1.75</c:v>
                </c:pt>
                <c:pt idx="6">
                  <c:v>2</c:v>
                </c:pt>
                <c:pt idx="7">
                  <c:v>2.1999999999999993</c:v>
                </c:pt>
                <c:pt idx="8">
                  <c:v>2.6999999999999993</c:v>
                </c:pt>
                <c:pt idx="9">
                  <c:v>2.75</c:v>
                </c:pt>
                <c:pt idx="10">
                  <c:v>3</c:v>
                </c:pt>
                <c:pt idx="11">
                  <c:v>3.1500000000000004</c:v>
                </c:pt>
                <c:pt idx="12">
                  <c:v>3.6500000000000004</c:v>
                </c:pt>
                <c:pt idx="13">
                  <c:v>3.8499999999999996</c:v>
                </c:pt>
                <c:pt idx="14">
                  <c:v>3.9499999999999993</c:v>
                </c:pt>
                <c:pt idx="15">
                  <c:v>4.25</c:v>
                </c:pt>
                <c:pt idx="16">
                  <c:v>4.3499999999999996</c:v>
                </c:pt>
                <c:pt idx="17">
                  <c:v>4.7499999999999982</c:v>
                </c:pt>
                <c:pt idx="18">
                  <c:v>5.0499999999999989</c:v>
                </c:pt>
                <c:pt idx="19">
                  <c:v>5.0499999999999989</c:v>
                </c:pt>
                <c:pt idx="20">
                  <c:v>5.35</c:v>
                </c:pt>
                <c:pt idx="21">
                  <c:v>5.9</c:v>
                </c:pt>
                <c:pt idx="22">
                  <c:v>6.1</c:v>
                </c:pt>
                <c:pt idx="23">
                  <c:v>6.35</c:v>
                </c:pt>
                <c:pt idx="24">
                  <c:v>6.7000000000000011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9A5-4ADC-A609-6FDE500F181C}"/>
            </c:ext>
          </c:extLst>
        </c:ser>
        <c:ser>
          <c:idx val="3"/>
          <c:order val="3"/>
          <c:tx>
            <c:strRef>
              <c:f>'d5L5-I300a30V10'!$Y$4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6732206716118423E-3"/>
                  <c:y val="0.245095252405788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'd5L5-I300a30V10'!$Y$5:$Y$29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8.3333333333332149E-2</c:v>
                </c:pt>
                <c:pt idx="4">
                  <c:v>8.3333333333332149E-2</c:v>
                </c:pt>
                <c:pt idx="5">
                  <c:v>8.3333333333332149E-2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0.11666666666666714</c:v>
                </c:pt>
                <c:pt idx="9">
                  <c:v>0.13333333333333286</c:v>
                </c:pt>
                <c:pt idx="10">
                  <c:v>0.14999999999999858</c:v>
                </c:pt>
                <c:pt idx="11">
                  <c:v>0.1666666666666643</c:v>
                </c:pt>
                <c:pt idx="12">
                  <c:v>0.1666666666666643</c:v>
                </c:pt>
                <c:pt idx="13">
                  <c:v>0.18333333333333357</c:v>
                </c:pt>
                <c:pt idx="14">
                  <c:v>0.18333333333333357</c:v>
                </c:pt>
                <c:pt idx="15">
                  <c:v>0.2333333333333325</c:v>
                </c:pt>
                <c:pt idx="16">
                  <c:v>0.2333333333333325</c:v>
                </c:pt>
                <c:pt idx="17">
                  <c:v>0.25</c:v>
                </c:pt>
                <c:pt idx="18">
                  <c:v>0.26666666666666572</c:v>
                </c:pt>
                <c:pt idx="19">
                  <c:v>0.31666666666666643</c:v>
                </c:pt>
                <c:pt idx="20">
                  <c:v>0.31666666666666643</c:v>
                </c:pt>
                <c:pt idx="21">
                  <c:v>0.33333333333333393</c:v>
                </c:pt>
                <c:pt idx="22">
                  <c:v>0.33333333333333393</c:v>
                </c:pt>
                <c:pt idx="23">
                  <c:v>0.38333333333333108</c:v>
                </c:pt>
                <c:pt idx="24">
                  <c:v>0.39999999999999858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9A5-4ADC-A609-6FDE500F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1264"/>
        <c:axId val="106788352"/>
      </c:scatterChart>
      <c:valAx>
        <c:axId val="10649126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4429615798204452"/>
              <c:y val="0.669646231196021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6788352"/>
        <c:crosses val="autoZero"/>
        <c:crossBetween val="midCat"/>
        <c:majorUnit val="10"/>
      </c:valAx>
      <c:valAx>
        <c:axId val="10678835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322136145338061E-2"/>
              <c:y val="0.11241764028693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649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9894139219169968"/>
          <c:y val="0.28185555208550289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'd5L5-I700a70V10'!$R$4</c:f>
              <c:strCache>
                <c:ptCount val="1"/>
                <c:pt idx="0">
                  <c:v>ηсст           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899365360733303"/>
                  <c:y val="0.664370652717935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800" b="0" i="0" baseline="0">
                        <a:effectLst/>
                      </a:rPr>
                      <a:t>η</a:t>
                    </a:r>
                    <a:r>
                      <a:rPr lang="uk-UA" sz="1800" b="0" i="0" baseline="-25000">
                        <a:effectLst/>
                      </a:rPr>
                      <a:t>сст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1E-08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+ 0,0133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+ 0,0913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'd5L5-I700a70V10'!$R$5:$R$29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3.3230158730160386E-2</c:v>
                </c:pt>
                <c:pt idx="2">
                  <c:v>1.6615079365078424E-2</c:v>
                </c:pt>
                <c:pt idx="3">
                  <c:v>1.6615079365080193E-2</c:v>
                </c:pt>
                <c:pt idx="4">
                  <c:v>3.3230158730156847E-2</c:v>
                </c:pt>
                <c:pt idx="5">
                  <c:v>3.3230158730158617E-2</c:v>
                </c:pt>
                <c:pt idx="6">
                  <c:v>1.6615079365081963E-2</c:v>
                </c:pt>
                <c:pt idx="7">
                  <c:v>4.9845238095235257E-2</c:v>
                </c:pt>
                <c:pt idx="8">
                  <c:v>1.6615079365080193E-2</c:v>
                </c:pt>
                <c:pt idx="9">
                  <c:v>3.3230158730158617E-2</c:v>
                </c:pt>
                <c:pt idx="10">
                  <c:v>8.3075396825397413E-2</c:v>
                </c:pt>
                <c:pt idx="11">
                  <c:v>0.11630555555555601</c:v>
                </c:pt>
                <c:pt idx="12">
                  <c:v>8.3075396825397413E-2</c:v>
                </c:pt>
                <c:pt idx="13">
                  <c:v>6.6460317460315457E-2</c:v>
                </c:pt>
                <c:pt idx="14">
                  <c:v>0.13292063492063447</c:v>
                </c:pt>
                <c:pt idx="15">
                  <c:v>0.19938095238095346</c:v>
                </c:pt>
                <c:pt idx="16">
                  <c:v>0.41537698412698359</c:v>
                </c:pt>
                <c:pt idx="17">
                  <c:v>0.21599603174603363</c:v>
                </c:pt>
                <c:pt idx="18">
                  <c:v>0.31568650793650949</c:v>
                </c:pt>
                <c:pt idx="19">
                  <c:v>0.29907142857142577</c:v>
                </c:pt>
                <c:pt idx="20">
                  <c:v>0.21599603174603363</c:v>
                </c:pt>
                <c:pt idx="21">
                  <c:v>0.29907142857142754</c:v>
                </c:pt>
                <c:pt idx="22">
                  <c:v>0.29907142857142932</c:v>
                </c:pt>
                <c:pt idx="23">
                  <c:v>0.24922619047619052</c:v>
                </c:pt>
                <c:pt idx="24">
                  <c:v>0.28245634920634732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CA7-44E9-899C-76F31E19C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24832"/>
        <c:axId val="110863872"/>
      </c:scatterChart>
      <c:valAx>
        <c:axId val="11082483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998405788956"/>
              <c:y val="0.87998178929385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0863872"/>
        <c:crosses val="autoZero"/>
        <c:crossBetween val="midCat"/>
      </c:valAx>
      <c:valAx>
        <c:axId val="110863872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217134290496313E-2"/>
              <c:y val="1.814203002767687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08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82739657542808"/>
          <c:y val="6.0812895343674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000262749439108E-2"/>
          <c:y val="0.15623852062542198"/>
          <c:w val="0.87689220753649666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'd5L5-I700a70V10'!$S$4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89327196518919"/>
                  <c:y val="0.725695825231029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'd5L5-I700a70V10'!$S$5:$S$29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3.3230158730160386E-2</c:v>
                </c:pt>
                <c:pt idx="2">
                  <c:v>2.4922619047619401E-2</c:v>
                </c:pt>
                <c:pt idx="3">
                  <c:v>2.2153439153439668E-2</c:v>
                </c:pt>
                <c:pt idx="4">
                  <c:v>2.4922619047618957E-2</c:v>
                </c:pt>
                <c:pt idx="5">
                  <c:v>2.6584126984126894E-2</c:v>
                </c:pt>
                <c:pt idx="6">
                  <c:v>2.4922619047619401E-2</c:v>
                </c:pt>
                <c:pt idx="7">
                  <c:v>2.8482993197278809E-2</c:v>
                </c:pt>
                <c:pt idx="8">
                  <c:v>2.6999503968253985E-2</c:v>
                </c:pt>
                <c:pt idx="9">
                  <c:v>2.7691798941798944E-2</c:v>
                </c:pt>
                <c:pt idx="10">
                  <c:v>3.323015873015879E-2</c:v>
                </c:pt>
                <c:pt idx="11">
                  <c:v>4.0782467532467628E-2</c:v>
                </c:pt>
                <c:pt idx="12">
                  <c:v>4.430687830687844E-2</c:v>
                </c:pt>
                <c:pt idx="13">
                  <c:v>4.601098901098899E-2</c:v>
                </c:pt>
                <c:pt idx="14">
                  <c:v>5.221882086167795E-2</c:v>
                </c:pt>
                <c:pt idx="15">
                  <c:v>6.2029629629629643E-2</c:v>
                </c:pt>
                <c:pt idx="16">
                  <c:v>8.4113839285714267E-2</c:v>
                </c:pt>
                <c:pt idx="17">
                  <c:v>9.1871615312791879E-2</c:v>
                </c:pt>
                <c:pt idx="18">
                  <c:v>0.10430577601410952</c:v>
                </c:pt>
                <c:pt idx="19">
                  <c:v>0.11455659983291563</c:v>
                </c:pt>
                <c:pt idx="20">
                  <c:v>0.11962857142857154</c:v>
                </c:pt>
                <c:pt idx="21">
                  <c:v>0.12817346938775515</c:v>
                </c:pt>
                <c:pt idx="22">
                  <c:v>0.13594155844155853</c:v>
                </c:pt>
                <c:pt idx="23">
                  <c:v>0.14086697722567298</c:v>
                </c:pt>
                <c:pt idx="24">
                  <c:v>0.14676653439153439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F20-461D-83D0-B14A34823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80480"/>
        <c:axId val="110982656"/>
      </c:scatterChart>
      <c:valAx>
        <c:axId val="11098048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24621857460578"/>
              <c:y val="0.89835561238822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0982656"/>
        <c:crosses val="autoZero"/>
        <c:crossBetween val="midCat"/>
      </c:valAx>
      <c:valAx>
        <c:axId val="110982656"/>
        <c:scaling>
          <c:orientation val="minMax"/>
          <c:max val="0.16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886337298995478E-2"/>
              <c:y val="7.519299412513562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0980480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8437030329227"/>
          <c:y val="2.80870672545931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08918499072884"/>
          <c:y val="0.151536804894846"/>
          <c:w val="0.82285714435963853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'd5L5-I700a70V10'!$AC$4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0995631042943882E-2"/>
                  <c:y val="0.7528667607030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'd5L5-I700a70V10'!$AC$5:$AC$29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17.022316581520172</c:v>
                </c:pt>
                <c:pt idx="13">
                  <c:v>35.811179776229025</c:v>
                </c:pt>
                <c:pt idx="14">
                  <c:v>44.926846051518709</c:v>
                </c:pt>
                <c:pt idx="15">
                  <c:v>47.061655353446277</c:v>
                </c:pt>
                <c:pt idx="16">
                  <c:v>47.756572855584217</c:v>
                </c:pt>
                <c:pt idx="17">
                  <c:v>46.421096301114723</c:v>
                </c:pt>
                <c:pt idx="18">
                  <c:v>45.117760279411172</c:v>
                </c:pt>
                <c:pt idx="19">
                  <c:v>45.406134119717933</c:v>
                </c:pt>
                <c:pt idx="20">
                  <c:v>45.821797975472585</c:v>
                </c:pt>
                <c:pt idx="21">
                  <c:v>45.602548201223655</c:v>
                </c:pt>
                <c:pt idx="22">
                  <c:v>45.048664597426026</c:v>
                </c:pt>
                <c:pt idx="23">
                  <c:v>45.708836931742802</c:v>
                </c:pt>
                <c:pt idx="24">
                  <c:v>46.897750771451037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EFF-4077-8253-31DFB48C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6912"/>
        <c:axId val="111289088"/>
      </c:scatterChart>
      <c:valAx>
        <c:axId val="11128691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70100145731"/>
              <c:y val="0.894169560085159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289088"/>
        <c:crosses val="autoZero"/>
        <c:crossBetween val="midCat"/>
        <c:majorUnit val="10"/>
      </c:valAx>
      <c:valAx>
        <c:axId val="111289088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0089451082720952E-3"/>
              <c:y val="0.11440769240636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2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94722432491244"/>
          <c:y val="4.50749415267982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80568518519013"/>
          <c:y val="0.15199416687666148"/>
          <c:w val="0.76998822972107028"/>
          <c:h val="0.69187262424889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'd5L5-I700a70V10'!$P$4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410323875048479"/>
                  <c:y val="0.735446250794135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3E-14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'd5L5-I700a70V10'!$C$5:$C$29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'd5L5-I700a70V10'!$P$5:$P$29</c:f>
              <c:numCache>
                <c:formatCode>0</c:formatCode>
                <c:ptCount val="25"/>
                <c:pt idx="0">
                  <c:v>0</c:v>
                </c:pt>
                <c:pt idx="1">
                  <c:v>210</c:v>
                </c:pt>
                <c:pt idx="2">
                  <c:v>420</c:v>
                </c:pt>
                <c:pt idx="3">
                  <c:v>630</c:v>
                </c:pt>
                <c:pt idx="4">
                  <c:v>840</c:v>
                </c:pt>
                <c:pt idx="5">
                  <c:v>1050</c:v>
                </c:pt>
                <c:pt idx="6">
                  <c:v>1260</c:v>
                </c:pt>
                <c:pt idx="7">
                  <c:v>1470</c:v>
                </c:pt>
                <c:pt idx="8">
                  <c:v>1680</c:v>
                </c:pt>
                <c:pt idx="9">
                  <c:v>1890</c:v>
                </c:pt>
                <c:pt idx="10">
                  <c:v>2100</c:v>
                </c:pt>
                <c:pt idx="11">
                  <c:v>2310</c:v>
                </c:pt>
                <c:pt idx="12">
                  <c:v>2520</c:v>
                </c:pt>
                <c:pt idx="13">
                  <c:v>2730</c:v>
                </c:pt>
                <c:pt idx="14">
                  <c:v>2940</c:v>
                </c:pt>
                <c:pt idx="15">
                  <c:v>3150</c:v>
                </c:pt>
                <c:pt idx="16">
                  <c:v>3360</c:v>
                </c:pt>
                <c:pt idx="17">
                  <c:v>3570</c:v>
                </c:pt>
                <c:pt idx="18">
                  <c:v>3780</c:v>
                </c:pt>
                <c:pt idx="19">
                  <c:v>3990</c:v>
                </c:pt>
                <c:pt idx="20">
                  <c:v>4200</c:v>
                </c:pt>
                <c:pt idx="21">
                  <c:v>4410</c:v>
                </c:pt>
                <c:pt idx="22">
                  <c:v>4620</c:v>
                </c:pt>
                <c:pt idx="23">
                  <c:v>4830</c:v>
                </c:pt>
                <c:pt idx="24">
                  <c:v>5040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6A-478D-BA66-3D367E68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35680"/>
        <c:axId val="111026560"/>
      </c:barChart>
      <c:catAx>
        <c:axId val="11133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89576038912803"/>
              <c:y val="0.87294500857133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026560"/>
        <c:crosses val="autoZero"/>
        <c:auto val="1"/>
        <c:lblAlgn val="ctr"/>
        <c:lblOffset val="100"/>
        <c:noMultiLvlLbl val="0"/>
      </c:catAx>
      <c:valAx>
        <c:axId val="111026560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484860963219845E-2"/>
              <c:y val="5.793457112525753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33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4567598422300629"/>
          <c:y val="3.2324281178934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553805912926149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'd5L5-I300a30V20'!$D$4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7822012300080188E-2"/>
                  <c:y val="0.372024926420624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'd5L5-I300a30V20'!$D$5:$D$29</c:f>
              <c:numCache>
                <c:formatCode>General</c:formatCode>
                <c:ptCount val="25"/>
                <c:pt idx="0">
                  <c:v>12.3</c:v>
                </c:pt>
                <c:pt idx="1">
                  <c:v>13.15</c:v>
                </c:pt>
                <c:pt idx="2">
                  <c:v>13.65</c:v>
                </c:pt>
                <c:pt idx="3">
                  <c:v>14.3</c:v>
                </c:pt>
                <c:pt idx="4">
                  <c:v>14.75</c:v>
                </c:pt>
                <c:pt idx="5">
                  <c:v>15.35</c:v>
                </c:pt>
                <c:pt idx="6">
                  <c:v>15.75</c:v>
                </c:pt>
                <c:pt idx="7">
                  <c:v>16.25</c:v>
                </c:pt>
                <c:pt idx="8">
                  <c:v>16.600000000000001</c:v>
                </c:pt>
                <c:pt idx="9">
                  <c:v>17.05</c:v>
                </c:pt>
                <c:pt idx="10">
                  <c:v>17.350000000000001</c:v>
                </c:pt>
                <c:pt idx="11">
                  <c:v>17.600000000000001</c:v>
                </c:pt>
                <c:pt idx="12">
                  <c:v>18.05</c:v>
                </c:pt>
                <c:pt idx="13">
                  <c:v>18.3</c:v>
                </c:pt>
                <c:pt idx="14">
                  <c:v>18.5</c:v>
                </c:pt>
                <c:pt idx="15">
                  <c:v>18.7</c:v>
                </c:pt>
                <c:pt idx="16">
                  <c:v>19.05</c:v>
                </c:pt>
                <c:pt idx="17">
                  <c:v>19.25</c:v>
                </c:pt>
                <c:pt idx="18">
                  <c:v>19.45</c:v>
                </c:pt>
                <c:pt idx="19">
                  <c:v>19.600000000000001</c:v>
                </c:pt>
                <c:pt idx="20">
                  <c:v>20</c:v>
                </c:pt>
                <c:pt idx="21">
                  <c:v>20.100000000000001</c:v>
                </c:pt>
                <c:pt idx="22">
                  <c:v>20.25</c:v>
                </c:pt>
                <c:pt idx="23">
                  <c:v>20.350000000000001</c:v>
                </c:pt>
                <c:pt idx="24">
                  <c:v>20.45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06-4952-A2E2-074BCBAB526A}"/>
            </c:ext>
          </c:extLst>
        </c:ser>
        <c:ser>
          <c:idx val="1"/>
          <c:order val="1"/>
          <c:tx>
            <c:strRef>
              <c:f>'d5L5-I300a30V20'!$E$4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2796626336759063E-2"/>
                  <c:y val="0.58908113095577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+ 12,176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'd5L5-I300a30V20'!$E$5:$E$29</c:f>
              <c:numCache>
                <c:formatCode>General</c:formatCode>
                <c:ptCount val="25"/>
                <c:pt idx="0">
                  <c:v>14.75</c:v>
                </c:pt>
                <c:pt idx="1">
                  <c:v>15.65</c:v>
                </c:pt>
                <c:pt idx="2">
                  <c:v>16.45</c:v>
                </c:pt>
                <c:pt idx="3">
                  <c:v>17.25</c:v>
                </c:pt>
                <c:pt idx="4">
                  <c:v>18</c:v>
                </c:pt>
                <c:pt idx="5">
                  <c:v>18.55</c:v>
                </c:pt>
                <c:pt idx="6">
                  <c:v>19.25</c:v>
                </c:pt>
                <c:pt idx="7">
                  <c:v>19.7</c:v>
                </c:pt>
                <c:pt idx="8">
                  <c:v>20.350000000000001</c:v>
                </c:pt>
                <c:pt idx="9">
                  <c:v>20.75</c:v>
                </c:pt>
                <c:pt idx="10">
                  <c:v>21.35</c:v>
                </c:pt>
                <c:pt idx="11">
                  <c:v>21.75</c:v>
                </c:pt>
                <c:pt idx="12">
                  <c:v>22.3</c:v>
                </c:pt>
                <c:pt idx="13">
                  <c:v>22.6</c:v>
                </c:pt>
                <c:pt idx="14">
                  <c:v>23.1</c:v>
                </c:pt>
                <c:pt idx="15">
                  <c:v>23.45</c:v>
                </c:pt>
                <c:pt idx="16">
                  <c:v>23.7</c:v>
                </c:pt>
                <c:pt idx="17">
                  <c:v>24.15</c:v>
                </c:pt>
                <c:pt idx="18">
                  <c:v>24.4</c:v>
                </c:pt>
                <c:pt idx="19">
                  <c:v>24.6</c:v>
                </c:pt>
                <c:pt idx="20">
                  <c:v>25</c:v>
                </c:pt>
                <c:pt idx="21">
                  <c:v>25.15</c:v>
                </c:pt>
                <c:pt idx="22">
                  <c:v>25.3</c:v>
                </c:pt>
                <c:pt idx="23">
                  <c:v>25.5</c:v>
                </c:pt>
                <c:pt idx="24">
                  <c:v>25.65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06-4952-A2E2-074BCBAB526A}"/>
            </c:ext>
          </c:extLst>
        </c:ser>
        <c:ser>
          <c:idx val="2"/>
          <c:order val="2"/>
          <c:tx>
            <c:strRef>
              <c:f>'d5L5-I300a30V20'!$I$4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9236619423759914E-2"/>
                  <c:y val="0.735372840529151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'd5L5-I300a30V20'!$I$5:$I$29</c:f>
              <c:numCache>
                <c:formatCode>General</c:formatCode>
                <c:ptCount val="25"/>
                <c:pt idx="0">
                  <c:v>25.35</c:v>
                </c:pt>
                <c:pt idx="1">
                  <c:v>24.15</c:v>
                </c:pt>
                <c:pt idx="2">
                  <c:v>26.15</c:v>
                </c:pt>
                <c:pt idx="3">
                  <c:v>26.55</c:v>
                </c:pt>
                <c:pt idx="4">
                  <c:v>27.05</c:v>
                </c:pt>
                <c:pt idx="5">
                  <c:v>27.2</c:v>
                </c:pt>
                <c:pt idx="6">
                  <c:v>27.3</c:v>
                </c:pt>
                <c:pt idx="7">
                  <c:v>27.55</c:v>
                </c:pt>
                <c:pt idx="8">
                  <c:v>27.75</c:v>
                </c:pt>
                <c:pt idx="9">
                  <c:v>28.15</c:v>
                </c:pt>
                <c:pt idx="10">
                  <c:v>28.2</c:v>
                </c:pt>
                <c:pt idx="11">
                  <c:v>28.25</c:v>
                </c:pt>
                <c:pt idx="12">
                  <c:v>28.4</c:v>
                </c:pt>
                <c:pt idx="13">
                  <c:v>28.55</c:v>
                </c:pt>
                <c:pt idx="14">
                  <c:v>28.7</c:v>
                </c:pt>
                <c:pt idx="15">
                  <c:v>28.7</c:v>
                </c:pt>
                <c:pt idx="16">
                  <c:v>28.65</c:v>
                </c:pt>
                <c:pt idx="17">
                  <c:v>28.75</c:v>
                </c:pt>
                <c:pt idx="18">
                  <c:v>28.65</c:v>
                </c:pt>
                <c:pt idx="19">
                  <c:v>28.55</c:v>
                </c:pt>
                <c:pt idx="20">
                  <c:v>28.25</c:v>
                </c:pt>
                <c:pt idx="21">
                  <c:v>28.7</c:v>
                </c:pt>
                <c:pt idx="22">
                  <c:v>29.05</c:v>
                </c:pt>
                <c:pt idx="23">
                  <c:v>29</c:v>
                </c:pt>
                <c:pt idx="24">
                  <c:v>29.1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C06-4952-A2E2-074BCBAB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4928"/>
        <c:axId val="111423488"/>
      </c:scatterChart>
      <c:valAx>
        <c:axId val="11140492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7813388519939783"/>
              <c:y val="0.71448506349855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423488"/>
        <c:crosses val="autoZero"/>
        <c:crossBetween val="midCat"/>
        <c:majorUnit val="10"/>
      </c:valAx>
      <c:valAx>
        <c:axId val="111423488"/>
        <c:scaling>
          <c:orientation val="minMax"/>
          <c:max val="30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78947150304303E-2"/>
              <c:y val="0.118909891595961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40492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646200857823022"/>
          <c:y val="3.20075205071805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22130039138731E-2"/>
          <c:y val="0.10096377500561286"/>
          <c:w val="0.7417321347993529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'd5L5-I300a30V20'!$F$4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9679028916972556E-2"/>
                  <c:y val="0.531779356061179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'd5L5-I300a30V20'!$F$5:$F$29</c:f>
              <c:numCache>
                <c:formatCode>General</c:formatCode>
                <c:ptCount val="25"/>
                <c:pt idx="0">
                  <c:v>11.55</c:v>
                </c:pt>
                <c:pt idx="1">
                  <c:v>11.55</c:v>
                </c:pt>
                <c:pt idx="2">
                  <c:v>11.55</c:v>
                </c:pt>
                <c:pt idx="3">
                  <c:v>11.6</c:v>
                </c:pt>
                <c:pt idx="4">
                  <c:v>11.6</c:v>
                </c:pt>
                <c:pt idx="5">
                  <c:v>11.6</c:v>
                </c:pt>
                <c:pt idx="6">
                  <c:v>11.65</c:v>
                </c:pt>
                <c:pt idx="7">
                  <c:v>11.65</c:v>
                </c:pt>
                <c:pt idx="8">
                  <c:v>11.7</c:v>
                </c:pt>
                <c:pt idx="9">
                  <c:v>11.7</c:v>
                </c:pt>
                <c:pt idx="10">
                  <c:v>11.7</c:v>
                </c:pt>
                <c:pt idx="11">
                  <c:v>11.75</c:v>
                </c:pt>
                <c:pt idx="12">
                  <c:v>11.75</c:v>
                </c:pt>
                <c:pt idx="13">
                  <c:v>12</c:v>
                </c:pt>
                <c:pt idx="14">
                  <c:v>12</c:v>
                </c:pt>
                <c:pt idx="15">
                  <c:v>12.05</c:v>
                </c:pt>
                <c:pt idx="16">
                  <c:v>12.05</c:v>
                </c:pt>
                <c:pt idx="17">
                  <c:v>12.05</c:v>
                </c:pt>
                <c:pt idx="18">
                  <c:v>12.1</c:v>
                </c:pt>
                <c:pt idx="19">
                  <c:v>12.1</c:v>
                </c:pt>
                <c:pt idx="20">
                  <c:v>12.05</c:v>
                </c:pt>
                <c:pt idx="21">
                  <c:v>12.2</c:v>
                </c:pt>
                <c:pt idx="22">
                  <c:v>12.2</c:v>
                </c:pt>
                <c:pt idx="23">
                  <c:v>12.2</c:v>
                </c:pt>
                <c:pt idx="24">
                  <c:v>12.25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D56-4574-81E7-8C98D5EDDD8C}"/>
            </c:ext>
          </c:extLst>
        </c:ser>
        <c:ser>
          <c:idx val="1"/>
          <c:order val="1"/>
          <c:tx>
            <c:strRef>
              <c:f>'d5L5-I300a30V20'!$G$4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553706660458612"/>
                  <c:y val="0.603290250516656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'd5L5-I300a30V20'!$G$5:$G$29</c:f>
              <c:numCache>
                <c:formatCode>General</c:formatCode>
                <c:ptCount val="25"/>
                <c:pt idx="0">
                  <c:v>11.65</c:v>
                </c:pt>
                <c:pt idx="1">
                  <c:v>11.7</c:v>
                </c:pt>
                <c:pt idx="2">
                  <c:v>11.7</c:v>
                </c:pt>
                <c:pt idx="3">
                  <c:v>11.75</c:v>
                </c:pt>
                <c:pt idx="4">
                  <c:v>11.75</c:v>
                </c:pt>
                <c:pt idx="5">
                  <c:v>12</c:v>
                </c:pt>
                <c:pt idx="6">
                  <c:v>12</c:v>
                </c:pt>
                <c:pt idx="7">
                  <c:v>12.05</c:v>
                </c:pt>
                <c:pt idx="8">
                  <c:v>12.1</c:v>
                </c:pt>
                <c:pt idx="9">
                  <c:v>12.1</c:v>
                </c:pt>
                <c:pt idx="10">
                  <c:v>12.15</c:v>
                </c:pt>
                <c:pt idx="11">
                  <c:v>12.2</c:v>
                </c:pt>
                <c:pt idx="12">
                  <c:v>12.2</c:v>
                </c:pt>
                <c:pt idx="13">
                  <c:v>12.25</c:v>
                </c:pt>
                <c:pt idx="14">
                  <c:v>12.25</c:v>
                </c:pt>
                <c:pt idx="15">
                  <c:v>12.3</c:v>
                </c:pt>
                <c:pt idx="16">
                  <c:v>12.35</c:v>
                </c:pt>
                <c:pt idx="17">
                  <c:v>12.4</c:v>
                </c:pt>
                <c:pt idx="18">
                  <c:v>12.4</c:v>
                </c:pt>
                <c:pt idx="19">
                  <c:v>12.45</c:v>
                </c:pt>
                <c:pt idx="20">
                  <c:v>12.5</c:v>
                </c:pt>
                <c:pt idx="21">
                  <c:v>12.5</c:v>
                </c:pt>
                <c:pt idx="22">
                  <c:v>12.55</c:v>
                </c:pt>
                <c:pt idx="23">
                  <c:v>12.55</c:v>
                </c:pt>
                <c:pt idx="24">
                  <c:v>12.6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D56-4574-81E7-8C98D5EDDD8C}"/>
            </c:ext>
          </c:extLst>
        </c:ser>
        <c:ser>
          <c:idx val="2"/>
          <c:order val="2"/>
          <c:tx>
            <c:strRef>
              <c:f>'d5L5-I300a30V20'!$H$4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5966134627148383E-2"/>
                  <c:y val="0.588374281288539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= </a:t>
                    </a:r>
                    <a:r>
                      <a:rPr lang="en-US" baseline="0"/>
                      <a:t>- 0,0005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+ 0,0087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- 0,0319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0"/>
                      <a:t> + 8,3091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'd5L5-I300a30V20'!$H$5:$H$29</c:f>
              <c:numCache>
                <c:formatCode>General</c:formatCode>
                <c:ptCount val="25"/>
                <c:pt idx="0">
                  <c:v>11.6</c:v>
                </c:pt>
                <c:pt idx="1">
                  <c:v>11.65</c:v>
                </c:pt>
                <c:pt idx="2">
                  <c:v>11.7</c:v>
                </c:pt>
                <c:pt idx="3">
                  <c:v>11.7</c:v>
                </c:pt>
                <c:pt idx="4">
                  <c:v>11.75</c:v>
                </c:pt>
                <c:pt idx="5">
                  <c:v>12</c:v>
                </c:pt>
                <c:pt idx="6">
                  <c:v>12.05</c:v>
                </c:pt>
                <c:pt idx="7">
                  <c:v>12.05</c:v>
                </c:pt>
                <c:pt idx="8">
                  <c:v>12.1</c:v>
                </c:pt>
                <c:pt idx="9">
                  <c:v>12.15</c:v>
                </c:pt>
                <c:pt idx="10">
                  <c:v>12.15</c:v>
                </c:pt>
                <c:pt idx="11">
                  <c:v>12.2</c:v>
                </c:pt>
                <c:pt idx="12">
                  <c:v>12.25</c:v>
                </c:pt>
                <c:pt idx="13">
                  <c:v>12.3</c:v>
                </c:pt>
                <c:pt idx="14">
                  <c:v>12.35</c:v>
                </c:pt>
                <c:pt idx="15">
                  <c:v>12.35</c:v>
                </c:pt>
                <c:pt idx="16">
                  <c:v>12.4</c:v>
                </c:pt>
                <c:pt idx="17">
                  <c:v>12.45</c:v>
                </c:pt>
                <c:pt idx="18">
                  <c:v>12.45</c:v>
                </c:pt>
                <c:pt idx="19">
                  <c:v>12.5</c:v>
                </c:pt>
                <c:pt idx="20">
                  <c:v>12.55</c:v>
                </c:pt>
                <c:pt idx="21">
                  <c:v>12.55</c:v>
                </c:pt>
                <c:pt idx="22">
                  <c:v>12.6</c:v>
                </c:pt>
                <c:pt idx="23">
                  <c:v>12.65</c:v>
                </c:pt>
                <c:pt idx="24">
                  <c:v>12.7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D56-4574-81E7-8C98D5EDDD8C}"/>
            </c:ext>
          </c:extLst>
        </c:ser>
        <c:ser>
          <c:idx val="3"/>
          <c:order val="3"/>
          <c:tx>
            <c:strRef>
              <c:f>'d5L5-I300a30V20'!$Z$4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3476400777146432E-2"/>
                  <c:y val="0.608666063858501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'd5L5-I300a30V20'!$Z$5:$Z$29</c:f>
              <c:numCache>
                <c:formatCode>0.0</c:formatCode>
                <c:ptCount val="25"/>
                <c:pt idx="0">
                  <c:v>11.600000000000001</c:v>
                </c:pt>
                <c:pt idx="1">
                  <c:v>11.633333333333333</c:v>
                </c:pt>
                <c:pt idx="2">
                  <c:v>11.65</c:v>
                </c:pt>
                <c:pt idx="3">
                  <c:v>11.683333333333332</c:v>
                </c:pt>
                <c:pt idx="4">
                  <c:v>11.700000000000001</c:v>
                </c:pt>
                <c:pt idx="5">
                  <c:v>11.866666666666667</c:v>
                </c:pt>
                <c:pt idx="6">
                  <c:v>11.9</c:v>
                </c:pt>
                <c:pt idx="7">
                  <c:v>11.916666666666666</c:v>
                </c:pt>
                <c:pt idx="8">
                  <c:v>11.966666666666667</c:v>
                </c:pt>
                <c:pt idx="9">
                  <c:v>11.983333333333333</c:v>
                </c:pt>
                <c:pt idx="10">
                  <c:v>12</c:v>
                </c:pt>
                <c:pt idx="11">
                  <c:v>12.049999999999999</c:v>
                </c:pt>
                <c:pt idx="12">
                  <c:v>12.066666666666668</c:v>
                </c:pt>
                <c:pt idx="13">
                  <c:v>12.183333333333332</c:v>
                </c:pt>
                <c:pt idx="14">
                  <c:v>12.200000000000001</c:v>
                </c:pt>
                <c:pt idx="15">
                  <c:v>12.233333333333334</c:v>
                </c:pt>
                <c:pt idx="16">
                  <c:v>12.266666666666666</c:v>
                </c:pt>
                <c:pt idx="17">
                  <c:v>12.300000000000002</c:v>
                </c:pt>
                <c:pt idx="18">
                  <c:v>12.316666666666668</c:v>
                </c:pt>
                <c:pt idx="19">
                  <c:v>12.35</c:v>
                </c:pt>
                <c:pt idx="20">
                  <c:v>12.366666666666667</c:v>
                </c:pt>
                <c:pt idx="21">
                  <c:v>12.416666666666666</c:v>
                </c:pt>
                <c:pt idx="22">
                  <c:v>12.450000000000001</c:v>
                </c:pt>
                <c:pt idx="23">
                  <c:v>12.466666666666667</c:v>
                </c:pt>
                <c:pt idx="24">
                  <c:v>12.516666666666666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D56-4574-81E7-8C98D5ED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02080"/>
        <c:axId val="111504000"/>
      </c:scatterChart>
      <c:valAx>
        <c:axId val="11150208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4575507706997"/>
              <c:y val="0.7516749867317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504000"/>
        <c:crosses val="autoZero"/>
        <c:crossBetween val="midCat"/>
        <c:majorUnit val="10"/>
      </c:valAx>
      <c:valAx>
        <c:axId val="111504000"/>
        <c:scaling>
          <c:orientation val="minMax"/>
          <c:max val="13"/>
          <c:min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6298518960779297E-3"/>
              <c:y val="2.4495829152124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50208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4083688790105"/>
          <c:y val="0.12959086413952969"/>
          <c:w val="0.6262467960936919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'd5L5-I300a30V20'!$V$4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5.7536382334649706E-3"/>
                  <c:y val="0.595608427106992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'd5L5-I300a30V20'!$V$5:$V$29</c:f>
              <c:numCache>
                <c:formatCode>0.00</c:formatCode>
                <c:ptCount val="25"/>
                <c:pt idx="0">
                  <c:v>0</c:v>
                </c:pt>
                <c:pt idx="1">
                  <c:v>0.84999999999999964</c:v>
                </c:pt>
                <c:pt idx="2">
                  <c:v>1.3499999999999996</c:v>
                </c:pt>
                <c:pt idx="3">
                  <c:v>2</c:v>
                </c:pt>
                <c:pt idx="4">
                  <c:v>2.4499999999999993</c:v>
                </c:pt>
                <c:pt idx="5">
                  <c:v>3.0499999999999989</c:v>
                </c:pt>
                <c:pt idx="6">
                  <c:v>3.4499999999999993</c:v>
                </c:pt>
                <c:pt idx="7">
                  <c:v>3.9499999999999993</c:v>
                </c:pt>
                <c:pt idx="8">
                  <c:v>4.3000000000000007</c:v>
                </c:pt>
                <c:pt idx="9">
                  <c:v>4.75</c:v>
                </c:pt>
                <c:pt idx="10">
                  <c:v>5.0500000000000007</c:v>
                </c:pt>
                <c:pt idx="11">
                  <c:v>5.3000000000000007</c:v>
                </c:pt>
                <c:pt idx="12">
                  <c:v>5.75</c:v>
                </c:pt>
                <c:pt idx="13">
                  <c:v>6</c:v>
                </c:pt>
                <c:pt idx="14">
                  <c:v>6.1999999999999993</c:v>
                </c:pt>
                <c:pt idx="15">
                  <c:v>6.3999999999999986</c:v>
                </c:pt>
                <c:pt idx="16">
                  <c:v>6.75</c:v>
                </c:pt>
                <c:pt idx="17">
                  <c:v>6.9499999999999993</c:v>
                </c:pt>
                <c:pt idx="18">
                  <c:v>7.1499999999999986</c:v>
                </c:pt>
                <c:pt idx="19">
                  <c:v>7.3000000000000007</c:v>
                </c:pt>
                <c:pt idx="20">
                  <c:v>7.6999999999999993</c:v>
                </c:pt>
                <c:pt idx="21">
                  <c:v>7.8000000000000007</c:v>
                </c:pt>
                <c:pt idx="22">
                  <c:v>7.9499999999999993</c:v>
                </c:pt>
                <c:pt idx="23">
                  <c:v>8.0500000000000007</c:v>
                </c:pt>
                <c:pt idx="24">
                  <c:v>8.1499999999999986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5F0-41FE-9E45-8C36EA8660F7}"/>
            </c:ext>
          </c:extLst>
        </c:ser>
        <c:ser>
          <c:idx val="1"/>
          <c:order val="1"/>
          <c:tx>
            <c:strRef>
              <c:f>'d5L5-I300a30V20'!$W$4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9196210379359153E-2"/>
                  <c:y val="0.605686434412645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- 0,0745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'd5L5-I300a30V20'!$W$5:$W$29</c:f>
              <c:numCache>
                <c:formatCode>0.00</c:formatCode>
                <c:ptCount val="25"/>
                <c:pt idx="0">
                  <c:v>0</c:v>
                </c:pt>
                <c:pt idx="1">
                  <c:v>0.90000000000000036</c:v>
                </c:pt>
                <c:pt idx="2">
                  <c:v>1.6999999999999993</c:v>
                </c:pt>
                <c:pt idx="3">
                  <c:v>2.5</c:v>
                </c:pt>
                <c:pt idx="4">
                  <c:v>3.25</c:v>
                </c:pt>
                <c:pt idx="5">
                  <c:v>3.8000000000000007</c:v>
                </c:pt>
                <c:pt idx="6">
                  <c:v>4.5</c:v>
                </c:pt>
                <c:pt idx="7">
                  <c:v>4.9499999999999993</c:v>
                </c:pt>
                <c:pt idx="8">
                  <c:v>5.6000000000000014</c:v>
                </c:pt>
                <c:pt idx="9">
                  <c:v>6</c:v>
                </c:pt>
                <c:pt idx="10">
                  <c:v>6.6000000000000014</c:v>
                </c:pt>
                <c:pt idx="11">
                  <c:v>7</c:v>
                </c:pt>
                <c:pt idx="12">
                  <c:v>7.5500000000000007</c:v>
                </c:pt>
                <c:pt idx="13">
                  <c:v>7.8500000000000014</c:v>
                </c:pt>
                <c:pt idx="14">
                  <c:v>8.3500000000000014</c:v>
                </c:pt>
                <c:pt idx="15">
                  <c:v>8.6999999999999993</c:v>
                </c:pt>
                <c:pt idx="16">
                  <c:v>8.9499999999999993</c:v>
                </c:pt>
                <c:pt idx="17">
                  <c:v>9.3999999999999986</c:v>
                </c:pt>
                <c:pt idx="18">
                  <c:v>9.6499999999999986</c:v>
                </c:pt>
                <c:pt idx="19">
                  <c:v>9.8500000000000014</c:v>
                </c:pt>
                <c:pt idx="20">
                  <c:v>10.25</c:v>
                </c:pt>
                <c:pt idx="21">
                  <c:v>10.399999999999999</c:v>
                </c:pt>
                <c:pt idx="22">
                  <c:v>10.55</c:v>
                </c:pt>
                <c:pt idx="23">
                  <c:v>10.75</c:v>
                </c:pt>
                <c:pt idx="24">
                  <c:v>10.899999999999999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5F0-41FE-9E45-8C36EA8660F7}"/>
            </c:ext>
          </c:extLst>
        </c:ser>
        <c:ser>
          <c:idx val="2"/>
          <c:order val="2"/>
          <c:tx>
            <c:strRef>
              <c:f>'d5L5-I300a30V20'!$X$4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5.3416190978632032E-2"/>
                  <c:y val="0.292498822461243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'd5L5-I300a30V20'!$X$5:$X$29</c:f>
              <c:numCache>
                <c:formatCode>0.00</c:formatCode>
                <c:ptCount val="25"/>
                <c:pt idx="0">
                  <c:v>0</c:v>
                </c:pt>
                <c:pt idx="1">
                  <c:v>-1.2000000000000028</c:v>
                </c:pt>
                <c:pt idx="2">
                  <c:v>0.79999999999999716</c:v>
                </c:pt>
                <c:pt idx="3">
                  <c:v>1.1999999999999993</c:v>
                </c:pt>
                <c:pt idx="4">
                  <c:v>1.6999999999999993</c:v>
                </c:pt>
                <c:pt idx="5">
                  <c:v>1.8499999999999979</c:v>
                </c:pt>
                <c:pt idx="6">
                  <c:v>1.9499999999999993</c:v>
                </c:pt>
                <c:pt idx="7">
                  <c:v>2.1999999999999993</c:v>
                </c:pt>
                <c:pt idx="8">
                  <c:v>2.3999999999999986</c:v>
                </c:pt>
                <c:pt idx="9">
                  <c:v>2.7999999999999972</c:v>
                </c:pt>
                <c:pt idx="10">
                  <c:v>2.8499999999999979</c:v>
                </c:pt>
                <c:pt idx="11">
                  <c:v>2.8999999999999986</c:v>
                </c:pt>
                <c:pt idx="12">
                  <c:v>3.0499999999999972</c:v>
                </c:pt>
                <c:pt idx="13">
                  <c:v>3.1999999999999993</c:v>
                </c:pt>
                <c:pt idx="14">
                  <c:v>3.3499999999999979</c:v>
                </c:pt>
                <c:pt idx="15">
                  <c:v>3.3499999999999979</c:v>
                </c:pt>
                <c:pt idx="16">
                  <c:v>3.2999999999999972</c:v>
                </c:pt>
                <c:pt idx="17">
                  <c:v>3.3999999999999986</c:v>
                </c:pt>
                <c:pt idx="18">
                  <c:v>3.2999999999999972</c:v>
                </c:pt>
                <c:pt idx="19">
                  <c:v>3.1999999999999993</c:v>
                </c:pt>
                <c:pt idx="20">
                  <c:v>2.8999999999999986</c:v>
                </c:pt>
                <c:pt idx="21">
                  <c:v>3.3499999999999979</c:v>
                </c:pt>
                <c:pt idx="22">
                  <c:v>3.6999999999999993</c:v>
                </c:pt>
                <c:pt idx="23">
                  <c:v>3.6499999999999986</c:v>
                </c:pt>
                <c:pt idx="24">
                  <c:v>3.75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5F0-41FE-9E45-8C36EA8660F7}"/>
            </c:ext>
          </c:extLst>
        </c:ser>
        <c:ser>
          <c:idx val="3"/>
          <c:order val="3"/>
          <c:tx>
            <c:strRef>
              <c:f>'d5L5-I300a30V20'!$Y$4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2555023214889769E-6"/>
                  <c:y val="0.273923085915513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'd5L5-I300a30V20'!$Y$5:$Y$29</c:f>
              <c:numCache>
                <c:formatCode>0.00</c:formatCode>
                <c:ptCount val="25"/>
                <c:pt idx="0">
                  <c:v>0</c:v>
                </c:pt>
                <c:pt idx="1">
                  <c:v>3.3333333333331439E-2</c:v>
                </c:pt>
                <c:pt idx="2">
                  <c:v>4.9999999999998934E-2</c:v>
                </c:pt>
                <c:pt idx="3">
                  <c:v>8.3333333333330373E-2</c:v>
                </c:pt>
                <c:pt idx="4">
                  <c:v>9.9999999999999645E-2</c:v>
                </c:pt>
                <c:pt idx="5">
                  <c:v>0.26666666666666572</c:v>
                </c:pt>
                <c:pt idx="6">
                  <c:v>0.29999999999999893</c:v>
                </c:pt>
                <c:pt idx="7">
                  <c:v>0.31666666666666465</c:v>
                </c:pt>
                <c:pt idx="8">
                  <c:v>0.36666666666666536</c:v>
                </c:pt>
                <c:pt idx="9">
                  <c:v>0.38333333333333108</c:v>
                </c:pt>
                <c:pt idx="10">
                  <c:v>0.39999999999999858</c:v>
                </c:pt>
                <c:pt idx="11">
                  <c:v>0.44999999999999751</c:v>
                </c:pt>
                <c:pt idx="12">
                  <c:v>0.46666666666666679</c:v>
                </c:pt>
                <c:pt idx="13">
                  <c:v>0.58333333333333037</c:v>
                </c:pt>
                <c:pt idx="14">
                  <c:v>0.59999999999999964</c:v>
                </c:pt>
                <c:pt idx="15">
                  <c:v>0.63333333333333286</c:v>
                </c:pt>
                <c:pt idx="16">
                  <c:v>0.6666666666666643</c:v>
                </c:pt>
                <c:pt idx="17">
                  <c:v>0.70000000000000107</c:v>
                </c:pt>
                <c:pt idx="18">
                  <c:v>0.71666666666666679</c:v>
                </c:pt>
                <c:pt idx="19">
                  <c:v>0.74999999999999822</c:v>
                </c:pt>
                <c:pt idx="20">
                  <c:v>0.76666666666666572</c:v>
                </c:pt>
                <c:pt idx="21">
                  <c:v>0.81666666666666465</c:v>
                </c:pt>
                <c:pt idx="22">
                  <c:v>0.84999999999999964</c:v>
                </c:pt>
                <c:pt idx="23">
                  <c:v>0.86666666666666536</c:v>
                </c:pt>
                <c:pt idx="24">
                  <c:v>0.9166666666666643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5F0-41FE-9E45-8C36EA86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6000"/>
        <c:axId val="111617920"/>
      </c:scatterChart>
      <c:valAx>
        <c:axId val="11161600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4429615798204452"/>
              <c:y val="0.669646231196021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617920"/>
        <c:crosses val="autoZero"/>
        <c:crossBetween val="midCat"/>
        <c:majorUnit val="10"/>
      </c:valAx>
      <c:valAx>
        <c:axId val="111617920"/>
        <c:scaling>
          <c:orientation val="minMax"/>
          <c:max val="13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801527098170127E-2"/>
              <c:y val="6.148627147216106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6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9894139219169968"/>
          <c:y val="0.28185555208550289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822402276610196"/>
          <c:y val="1.79230395969809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65449455548466"/>
          <c:y val="0.11442927587260812"/>
          <c:w val="0.7646733033490459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'd5L5-I300a30V20'!$C$4</c:f>
              <c:strCache>
                <c:ptCount val="1"/>
                <c:pt idx="0">
                  <c:v>Час, хв.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94571558976094"/>
                  <c:y val="0.750157102309784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0,124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- 3,0805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+ 23,231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- 12,932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99-4120-9788-D4CE9237628B}"/>
            </c:ext>
          </c:extLst>
        </c:ser>
        <c:ser>
          <c:idx val="1"/>
          <c:order val="1"/>
          <c:tx>
            <c:strRef>
              <c:f>'d5L5-I300a30V20'!$N$4</c:f>
              <c:strCache>
                <c:ptCount val="1"/>
                <c:pt idx="0">
                  <c:v>Миттєва потужні-сть ССТ Qсст, Дж/м2, що 5 хв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'd5L5-I300a30V20'!$N$5:$N$29</c:f>
              <c:numCache>
                <c:formatCode>0</c:formatCode>
                <c:ptCount val="25"/>
                <c:pt idx="0">
                  <c:v>0</c:v>
                </c:pt>
                <c:pt idx="1">
                  <c:v>13.956666666665875</c:v>
                </c:pt>
                <c:pt idx="2">
                  <c:v>6.9783333333336817</c:v>
                </c:pt>
                <c:pt idx="3">
                  <c:v>13.956666666665875</c:v>
                </c:pt>
                <c:pt idx="4">
                  <c:v>6.9783333333344242</c:v>
                </c:pt>
                <c:pt idx="5">
                  <c:v>69.78333333333309</c:v>
                </c:pt>
                <c:pt idx="6">
                  <c:v>13.956666666666619</c:v>
                </c:pt>
                <c:pt idx="7">
                  <c:v>6.9783333333329374</c:v>
                </c:pt>
                <c:pt idx="8">
                  <c:v>20.935000000000297</c:v>
                </c:pt>
                <c:pt idx="9">
                  <c:v>6.9783333333329374</c:v>
                </c:pt>
                <c:pt idx="10">
                  <c:v>6.9783333333336817</c:v>
                </c:pt>
                <c:pt idx="11">
                  <c:v>20.934999999999555</c:v>
                </c:pt>
                <c:pt idx="12">
                  <c:v>6.9783333333344242</c:v>
                </c:pt>
                <c:pt idx="13">
                  <c:v>48.84833333333205</c:v>
                </c:pt>
                <c:pt idx="14">
                  <c:v>6.9783333333344242</c:v>
                </c:pt>
                <c:pt idx="15">
                  <c:v>13.956666666666619</c:v>
                </c:pt>
                <c:pt idx="16">
                  <c:v>13.956666666665875</c:v>
                </c:pt>
                <c:pt idx="17">
                  <c:v>13.956666666668106</c:v>
                </c:pt>
                <c:pt idx="18">
                  <c:v>6.9783333333329374</c:v>
                </c:pt>
                <c:pt idx="19">
                  <c:v>13.956666666665875</c:v>
                </c:pt>
                <c:pt idx="20">
                  <c:v>6.9783333333336817</c:v>
                </c:pt>
                <c:pt idx="21">
                  <c:v>20.934999999999555</c:v>
                </c:pt>
                <c:pt idx="22">
                  <c:v>13.956666666667363</c:v>
                </c:pt>
                <c:pt idx="23">
                  <c:v>6.9783333333329374</c:v>
                </c:pt>
                <c:pt idx="24">
                  <c:v>20.934999999999555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799-4120-9788-D4CE9237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71552"/>
        <c:axId val="111686016"/>
      </c:barChart>
      <c:catAx>
        <c:axId val="11167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212586255276"/>
              <c:y val="0.725713411110084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686016"/>
        <c:crosses val="autoZero"/>
        <c:auto val="1"/>
        <c:lblAlgn val="ctr"/>
        <c:lblOffset val="100"/>
        <c:noMultiLvlLbl val="0"/>
      </c:catAx>
      <c:valAx>
        <c:axId val="11168601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413171265499884E-2"/>
              <c:y val="4.537519364049850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67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'd5L5-I300a30V20'!$R$4</c:f>
              <c:strCache>
                <c:ptCount val="1"/>
                <c:pt idx="0">
                  <c:v>ηсст           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899365360733303"/>
                  <c:y val="0.664370652717935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800" b="0" i="0" baseline="0">
                        <a:effectLst/>
                      </a:rPr>
                      <a:t>η</a:t>
                    </a:r>
                    <a:r>
                      <a:rPr lang="uk-UA" sz="1800" b="0" i="0" baseline="-25000">
                        <a:effectLst/>
                      </a:rPr>
                      <a:t>сст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1E-08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+ 0,0133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+ 0,0913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'd5L5-I300a30V20'!$R$5:$R$29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0.15507407407406529</c:v>
                </c:pt>
                <c:pt idx="2">
                  <c:v>7.7537037037040901E-2</c:v>
                </c:pt>
                <c:pt idx="3">
                  <c:v>0.15507407407406529</c:v>
                </c:pt>
                <c:pt idx="4">
                  <c:v>7.7537037037049159E-2</c:v>
                </c:pt>
                <c:pt idx="5">
                  <c:v>0.77537037037036771</c:v>
                </c:pt>
                <c:pt idx="6">
                  <c:v>0.15507407407407353</c:v>
                </c:pt>
                <c:pt idx="7">
                  <c:v>7.7537037037032644E-2</c:v>
                </c:pt>
                <c:pt idx="8">
                  <c:v>0.23261111111111443</c:v>
                </c:pt>
                <c:pt idx="9">
                  <c:v>7.7537037037032644E-2</c:v>
                </c:pt>
                <c:pt idx="10">
                  <c:v>7.7537037037040901E-2</c:v>
                </c:pt>
                <c:pt idx="11">
                  <c:v>0.23261111111110619</c:v>
                </c:pt>
                <c:pt idx="12">
                  <c:v>7.7537037037049159E-2</c:v>
                </c:pt>
                <c:pt idx="13">
                  <c:v>0.54275925925924495</c:v>
                </c:pt>
                <c:pt idx="14">
                  <c:v>7.7537037037049159E-2</c:v>
                </c:pt>
                <c:pt idx="15">
                  <c:v>0.15507407407407353</c:v>
                </c:pt>
                <c:pt idx="16">
                  <c:v>0.15507407407406529</c:v>
                </c:pt>
                <c:pt idx="17">
                  <c:v>0.15507407407409007</c:v>
                </c:pt>
                <c:pt idx="18">
                  <c:v>7.7537037037032644E-2</c:v>
                </c:pt>
                <c:pt idx="19">
                  <c:v>0.15507407407406529</c:v>
                </c:pt>
                <c:pt idx="20">
                  <c:v>7.7537037037040901E-2</c:v>
                </c:pt>
                <c:pt idx="21">
                  <c:v>0.23261111111110619</c:v>
                </c:pt>
                <c:pt idx="22">
                  <c:v>0.1550740740740818</c:v>
                </c:pt>
                <c:pt idx="23">
                  <c:v>7.7537037037032644E-2</c:v>
                </c:pt>
                <c:pt idx="24">
                  <c:v>0.23261111111110619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865-47E1-A569-5EFAACE3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4416"/>
        <c:axId val="111726592"/>
      </c:scatterChart>
      <c:valAx>
        <c:axId val="11172441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998405788956"/>
              <c:y val="0.87998178929385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726592"/>
        <c:crosses val="autoZero"/>
        <c:crossBetween val="midCat"/>
      </c:valAx>
      <c:valAx>
        <c:axId val="111726592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217134290496313E-2"/>
              <c:y val="1.814203002767687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72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82739657542808"/>
          <c:y val="6.0812895343674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000262749439108E-2"/>
          <c:y val="0.15623852062542198"/>
          <c:w val="0.87689220753649666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'd5L5-I300a30V20'!$S$4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89327196518919"/>
                  <c:y val="0.599941307702691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'd5L5-I300a30V20'!$S$5:$S$29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0.15507407407406529</c:v>
                </c:pt>
                <c:pt idx="2">
                  <c:v>0.11630555555555308</c:v>
                </c:pt>
                <c:pt idx="3">
                  <c:v>0.12922839506172382</c:v>
                </c:pt>
                <c:pt idx="4">
                  <c:v>0.11630555555555513</c:v>
                </c:pt>
                <c:pt idx="5">
                  <c:v>0.24811851851851768</c:v>
                </c:pt>
                <c:pt idx="6">
                  <c:v>0.23261111111111032</c:v>
                </c:pt>
                <c:pt idx="7">
                  <c:v>0.21045767195767062</c:v>
                </c:pt>
                <c:pt idx="8">
                  <c:v>0.21322685185185111</c:v>
                </c:pt>
                <c:pt idx="9">
                  <c:v>0.1981502057613157</c:v>
                </c:pt>
                <c:pt idx="10">
                  <c:v>0.18608888888888822</c:v>
                </c:pt>
                <c:pt idx="11">
                  <c:v>0.19031818181818078</c:v>
                </c:pt>
                <c:pt idx="12">
                  <c:v>0.18091975308641978</c:v>
                </c:pt>
                <c:pt idx="13">
                  <c:v>0.2087535612535602</c:v>
                </c:pt>
                <c:pt idx="14">
                  <c:v>0.1993809523809523</c:v>
                </c:pt>
                <c:pt idx="15">
                  <c:v>0.196427160493827</c:v>
                </c:pt>
                <c:pt idx="16">
                  <c:v>0.19384259259259193</c:v>
                </c:pt>
                <c:pt idx="17">
                  <c:v>0.19156209150326825</c:v>
                </c:pt>
                <c:pt idx="18">
                  <c:v>0.18522736625514408</c:v>
                </c:pt>
                <c:pt idx="19">
                  <c:v>0.18364035087719258</c:v>
                </c:pt>
                <c:pt idx="20">
                  <c:v>0.17833518518518496</c:v>
                </c:pt>
                <c:pt idx="21">
                  <c:v>0.1809197530864193</c:v>
                </c:pt>
                <c:pt idx="22">
                  <c:v>0.17974494949494943</c:v>
                </c:pt>
                <c:pt idx="23">
                  <c:v>0.17530112721417043</c:v>
                </c:pt>
                <c:pt idx="24">
                  <c:v>0.17768904320987608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72A-4261-82CD-3FE2BD34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5008"/>
        <c:axId val="111853568"/>
      </c:scatterChart>
      <c:valAx>
        <c:axId val="11183500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24621857460578"/>
              <c:y val="0.89835561238822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853568"/>
        <c:crosses val="autoZero"/>
        <c:crossBetween val="midCat"/>
      </c:valAx>
      <c:valAx>
        <c:axId val="111853568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886337298995478E-2"/>
              <c:y val="7.519299412513562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83500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822402276610196"/>
          <c:y val="1.79230395969809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65449455548466"/>
          <c:y val="0.11442927587260812"/>
          <c:w val="0.7646733033490459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'd5L5-I300a30V10'!$C$4</c:f>
              <c:strCache>
                <c:ptCount val="1"/>
                <c:pt idx="0">
                  <c:v>Час, хв.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94571558976094"/>
                  <c:y val="0.750157102309784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0,124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- 3,0805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+ 23,231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- 12,932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70-456E-8A5B-6E86E425EDEB}"/>
            </c:ext>
          </c:extLst>
        </c:ser>
        <c:ser>
          <c:idx val="1"/>
          <c:order val="1"/>
          <c:tx>
            <c:strRef>
              <c:f>'d5L5-I300a30V10'!$N$4</c:f>
              <c:strCache>
                <c:ptCount val="1"/>
                <c:pt idx="0">
                  <c:v>Миттєва потужні-сть ССТ Qсст, Дж/м2, що 5 хв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'd5L5-I300a30V10'!$N$5:$N$29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17.445833333333088</c:v>
                </c:pt>
                <c:pt idx="4">
                  <c:v>0</c:v>
                </c:pt>
                <c:pt idx="5">
                  <c:v>0</c:v>
                </c:pt>
                <c:pt idx="6">
                  <c:v>3.4891666666668408</c:v>
                </c:pt>
                <c:pt idx="7">
                  <c:v>0</c:v>
                </c:pt>
                <c:pt idx="8">
                  <c:v>3.4891666666668408</c:v>
                </c:pt>
                <c:pt idx="9">
                  <c:v>3.4891666666664687</c:v>
                </c:pt>
                <c:pt idx="10">
                  <c:v>3.4891666666664687</c:v>
                </c:pt>
                <c:pt idx="11">
                  <c:v>3.4891666666664687</c:v>
                </c:pt>
                <c:pt idx="12">
                  <c:v>0</c:v>
                </c:pt>
                <c:pt idx="13">
                  <c:v>3.4891666666672121</c:v>
                </c:pt>
                <c:pt idx="14">
                  <c:v>0</c:v>
                </c:pt>
                <c:pt idx="15">
                  <c:v>10.467499999999777</c:v>
                </c:pt>
                <c:pt idx="16">
                  <c:v>0</c:v>
                </c:pt>
                <c:pt idx="17">
                  <c:v>3.4891666666668408</c:v>
                </c:pt>
                <c:pt idx="18">
                  <c:v>3.4891666666664687</c:v>
                </c:pt>
                <c:pt idx="19">
                  <c:v>10.467500000000149</c:v>
                </c:pt>
                <c:pt idx="20">
                  <c:v>0</c:v>
                </c:pt>
                <c:pt idx="21">
                  <c:v>3.4891666666668408</c:v>
                </c:pt>
                <c:pt idx="22">
                  <c:v>0</c:v>
                </c:pt>
                <c:pt idx="23">
                  <c:v>10.467499999999404</c:v>
                </c:pt>
                <c:pt idx="24">
                  <c:v>3.4891666666668408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C-4C8C-9074-B86252AAB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25600"/>
        <c:axId val="106835968"/>
      </c:barChart>
      <c:catAx>
        <c:axId val="1068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212586255276"/>
              <c:y val="0.725713411110084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6835968"/>
        <c:crosses val="autoZero"/>
        <c:auto val="1"/>
        <c:lblAlgn val="ctr"/>
        <c:lblOffset val="100"/>
        <c:noMultiLvlLbl val="0"/>
      </c:catAx>
      <c:valAx>
        <c:axId val="10683596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413171265499884E-2"/>
              <c:y val="4.537519364049850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68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8437030329227"/>
          <c:y val="2.80870672545931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08918499072884"/>
          <c:y val="0.151536804894846"/>
          <c:w val="0.82285714435963853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'd5L5-I300a30V20'!$AC$4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0995631042943882E-2"/>
                  <c:y val="0.7528667607030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'd5L5-I300a30V20'!$AC$5:$AC$29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0.11419133358512948</c:v>
                </c:pt>
                <c:pt idx="7">
                  <c:v>0</c:v>
                </c:pt>
                <c:pt idx="8">
                  <c:v>0.9915672552442264</c:v>
                </c:pt>
                <c:pt idx="9">
                  <c:v>0.82059116192433512</c:v>
                </c:pt>
                <c:pt idx="10">
                  <c:v>1.9164092063629496</c:v>
                </c:pt>
                <c:pt idx="11">
                  <c:v>2.5009651535095654</c:v>
                </c:pt>
                <c:pt idx="12">
                  <c:v>2.9497685876427879</c:v>
                </c:pt>
                <c:pt idx="13">
                  <c:v>3.1685383298259393</c:v>
                </c:pt>
                <c:pt idx="14">
                  <c:v>4.329607438469977</c:v>
                </c:pt>
                <c:pt idx="15">
                  <c:v>5.0004234868232604</c:v>
                </c:pt>
                <c:pt idx="16">
                  <c:v>4.8030634240631906</c:v>
                </c:pt>
                <c:pt idx="17">
                  <c:v>5.8785761962180523</c:v>
                </c:pt>
                <c:pt idx="18">
                  <c:v>6.281944224204838</c:v>
                </c:pt>
                <c:pt idx="19">
                  <c:v>6.6750055710946912</c:v>
                </c:pt>
                <c:pt idx="20">
                  <c:v>7.2413696801572698</c:v>
                </c:pt>
                <c:pt idx="21">
                  <c:v>7.1731061465012074</c:v>
                </c:pt>
                <c:pt idx="22">
                  <c:v>7.0100810068080115</c:v>
                </c:pt>
                <c:pt idx="23">
                  <c:v>7.5819120066053625</c:v>
                </c:pt>
                <c:pt idx="24">
                  <c:v>7.8070464573120653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A5E-4D66-9A98-8F73A98A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91584"/>
        <c:axId val="111893504"/>
      </c:scatterChart>
      <c:valAx>
        <c:axId val="11189158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70100145731"/>
              <c:y val="0.894169560085159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893504"/>
        <c:crosses val="autoZero"/>
        <c:crossBetween val="midCat"/>
        <c:majorUnit val="10"/>
      </c:valAx>
      <c:valAx>
        <c:axId val="111893504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0089451082720952E-3"/>
              <c:y val="0.11440769240636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8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94722432491244"/>
          <c:y val="4.50749415267982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80568518519013"/>
          <c:y val="0.15199416687666148"/>
          <c:w val="0.76998822972107028"/>
          <c:h val="0.69187262424889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'd5L5-I300a30V20'!$P$4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410323875048479"/>
                  <c:y val="0.735446250794135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3E-14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'd5L5-I300a30V20'!$C$5:$C$29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'd5L5-I300a30V20'!$P$5:$P$29</c:f>
              <c:numCache>
                <c:formatCode>0</c:formatCode>
                <c:ptCount val="25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990</c:v>
                </c:pt>
                <c:pt idx="12">
                  <c:v>1080</c:v>
                </c:pt>
                <c:pt idx="13">
                  <c:v>1170</c:v>
                </c:pt>
                <c:pt idx="14">
                  <c:v>1260</c:v>
                </c:pt>
                <c:pt idx="15">
                  <c:v>1350</c:v>
                </c:pt>
                <c:pt idx="16">
                  <c:v>1440</c:v>
                </c:pt>
                <c:pt idx="17">
                  <c:v>1530</c:v>
                </c:pt>
                <c:pt idx="18">
                  <c:v>1620</c:v>
                </c:pt>
                <c:pt idx="19">
                  <c:v>1710</c:v>
                </c:pt>
                <c:pt idx="20">
                  <c:v>1800</c:v>
                </c:pt>
                <c:pt idx="21">
                  <c:v>1890</c:v>
                </c:pt>
                <c:pt idx="22">
                  <c:v>1980</c:v>
                </c:pt>
                <c:pt idx="23">
                  <c:v>2070</c:v>
                </c:pt>
                <c:pt idx="24">
                  <c:v>2160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8D-4039-A97A-791A08C7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48544"/>
        <c:axId val="111950464"/>
      </c:barChart>
      <c:catAx>
        <c:axId val="1119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89576038912803"/>
              <c:y val="0.87294500857133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950464"/>
        <c:crosses val="autoZero"/>
        <c:auto val="1"/>
        <c:lblAlgn val="ctr"/>
        <c:lblOffset val="100"/>
        <c:noMultiLvlLbl val="0"/>
      </c:catAx>
      <c:valAx>
        <c:axId val="111950464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484860963219845E-2"/>
              <c:y val="5.793457112525753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9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4567598422300629"/>
          <c:y val="3.2324281178934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553805912926149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'd5L5-I700a30V20'!$D$4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7822012300080188E-2"/>
                  <c:y val="0.372024926420624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'd5L5-I700a30V20'!$D$5:$D$29</c:f>
              <c:numCache>
                <c:formatCode>General</c:formatCode>
                <c:ptCount val="25"/>
                <c:pt idx="0">
                  <c:v>11.1</c:v>
                </c:pt>
                <c:pt idx="1">
                  <c:v>11.35</c:v>
                </c:pt>
                <c:pt idx="2">
                  <c:v>11.6</c:v>
                </c:pt>
                <c:pt idx="3">
                  <c:v>12.05</c:v>
                </c:pt>
                <c:pt idx="4">
                  <c:v>12.3</c:v>
                </c:pt>
                <c:pt idx="5">
                  <c:v>12.5</c:v>
                </c:pt>
                <c:pt idx="6">
                  <c:v>12.75</c:v>
                </c:pt>
                <c:pt idx="7">
                  <c:v>13.15</c:v>
                </c:pt>
                <c:pt idx="8">
                  <c:v>13.35</c:v>
                </c:pt>
                <c:pt idx="9">
                  <c:v>13.55</c:v>
                </c:pt>
                <c:pt idx="10">
                  <c:v>13.7</c:v>
                </c:pt>
                <c:pt idx="11">
                  <c:v>14.1</c:v>
                </c:pt>
                <c:pt idx="12">
                  <c:v>14.3</c:v>
                </c:pt>
                <c:pt idx="13">
                  <c:v>14.45</c:v>
                </c:pt>
                <c:pt idx="14">
                  <c:v>14.6</c:v>
                </c:pt>
                <c:pt idx="15">
                  <c:v>15</c:v>
                </c:pt>
                <c:pt idx="16">
                  <c:v>15.15</c:v>
                </c:pt>
                <c:pt idx="17">
                  <c:v>15.3</c:v>
                </c:pt>
                <c:pt idx="18">
                  <c:v>15.45</c:v>
                </c:pt>
                <c:pt idx="19">
                  <c:v>15.6</c:v>
                </c:pt>
                <c:pt idx="20">
                  <c:v>15.75</c:v>
                </c:pt>
                <c:pt idx="21">
                  <c:v>16.05</c:v>
                </c:pt>
                <c:pt idx="22">
                  <c:v>16.2</c:v>
                </c:pt>
                <c:pt idx="23">
                  <c:v>16.3</c:v>
                </c:pt>
                <c:pt idx="24">
                  <c:v>16.45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53-46EF-87FE-A244F8048FAB}"/>
            </c:ext>
          </c:extLst>
        </c:ser>
        <c:ser>
          <c:idx val="1"/>
          <c:order val="1"/>
          <c:tx>
            <c:strRef>
              <c:f>'d5L5-I700a30V20'!$E$4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2796626336759063E-2"/>
                  <c:y val="0.58908113095577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+ 12,176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'd5L5-I700a30V20'!$E$5:$E$29</c:f>
              <c:numCache>
                <c:formatCode>General</c:formatCode>
                <c:ptCount val="25"/>
                <c:pt idx="0">
                  <c:v>12.45</c:v>
                </c:pt>
                <c:pt idx="1">
                  <c:v>12.75</c:v>
                </c:pt>
                <c:pt idx="2">
                  <c:v>13.3</c:v>
                </c:pt>
                <c:pt idx="3">
                  <c:v>13.65</c:v>
                </c:pt>
                <c:pt idx="4">
                  <c:v>14.15</c:v>
                </c:pt>
                <c:pt idx="5">
                  <c:v>14.5</c:v>
                </c:pt>
                <c:pt idx="6">
                  <c:v>15.05</c:v>
                </c:pt>
                <c:pt idx="7">
                  <c:v>15.35</c:v>
                </c:pt>
                <c:pt idx="8">
                  <c:v>15.7</c:v>
                </c:pt>
                <c:pt idx="9">
                  <c:v>16.2</c:v>
                </c:pt>
                <c:pt idx="10">
                  <c:v>16.55</c:v>
                </c:pt>
                <c:pt idx="11">
                  <c:v>17.05</c:v>
                </c:pt>
                <c:pt idx="12">
                  <c:v>17.350000000000001</c:v>
                </c:pt>
                <c:pt idx="13">
                  <c:v>17.649999999999999</c:v>
                </c:pt>
                <c:pt idx="14">
                  <c:v>18.149999999999999</c:v>
                </c:pt>
                <c:pt idx="15">
                  <c:v>18.399999999999999</c:v>
                </c:pt>
                <c:pt idx="16">
                  <c:v>18.649999999999999</c:v>
                </c:pt>
                <c:pt idx="17">
                  <c:v>19.100000000000001</c:v>
                </c:pt>
                <c:pt idx="18">
                  <c:v>19.3</c:v>
                </c:pt>
                <c:pt idx="19">
                  <c:v>19.55</c:v>
                </c:pt>
                <c:pt idx="20">
                  <c:v>19.75</c:v>
                </c:pt>
                <c:pt idx="21">
                  <c:v>20.149999999999999</c:v>
                </c:pt>
                <c:pt idx="22">
                  <c:v>20.350000000000001</c:v>
                </c:pt>
                <c:pt idx="23">
                  <c:v>20.5</c:v>
                </c:pt>
                <c:pt idx="24">
                  <c:v>20.7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C53-46EF-87FE-A244F8048FAB}"/>
            </c:ext>
          </c:extLst>
        </c:ser>
        <c:ser>
          <c:idx val="2"/>
          <c:order val="2"/>
          <c:tx>
            <c:strRef>
              <c:f>'d5L5-I700a30V20'!$I$4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5782839363465613E-2"/>
                  <c:y val="0.714699763124949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'd5L5-I700a30V20'!$I$5:$I$29</c:f>
              <c:numCache>
                <c:formatCode>General</c:formatCode>
                <c:ptCount val="25"/>
                <c:pt idx="0">
                  <c:v>18.2</c:v>
                </c:pt>
                <c:pt idx="1">
                  <c:v>18.05</c:v>
                </c:pt>
                <c:pt idx="2">
                  <c:v>18.45</c:v>
                </c:pt>
                <c:pt idx="3">
                  <c:v>19.100000000000001</c:v>
                </c:pt>
                <c:pt idx="4">
                  <c:v>19.399999999999999</c:v>
                </c:pt>
                <c:pt idx="5">
                  <c:v>19.600000000000001</c:v>
                </c:pt>
                <c:pt idx="6">
                  <c:v>20.05</c:v>
                </c:pt>
                <c:pt idx="7">
                  <c:v>20.3</c:v>
                </c:pt>
                <c:pt idx="8">
                  <c:v>20.45</c:v>
                </c:pt>
                <c:pt idx="9">
                  <c:v>20.5</c:v>
                </c:pt>
                <c:pt idx="10">
                  <c:v>20.55</c:v>
                </c:pt>
                <c:pt idx="11">
                  <c:v>21</c:v>
                </c:pt>
                <c:pt idx="12">
                  <c:v>21.2</c:v>
                </c:pt>
                <c:pt idx="13">
                  <c:v>21.25</c:v>
                </c:pt>
                <c:pt idx="14">
                  <c:v>21.4</c:v>
                </c:pt>
                <c:pt idx="15">
                  <c:v>21.65</c:v>
                </c:pt>
                <c:pt idx="16">
                  <c:v>21.7</c:v>
                </c:pt>
                <c:pt idx="17">
                  <c:v>22.05</c:v>
                </c:pt>
                <c:pt idx="18">
                  <c:v>22.3</c:v>
                </c:pt>
                <c:pt idx="19">
                  <c:v>22.2</c:v>
                </c:pt>
                <c:pt idx="20">
                  <c:v>22.2</c:v>
                </c:pt>
                <c:pt idx="21">
                  <c:v>22.25</c:v>
                </c:pt>
                <c:pt idx="22">
                  <c:v>22.35</c:v>
                </c:pt>
                <c:pt idx="23">
                  <c:v>22.4</c:v>
                </c:pt>
                <c:pt idx="24">
                  <c:v>22.6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C53-46EF-87FE-A244F8048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62848"/>
        <c:axId val="112064768"/>
      </c:scatterChart>
      <c:valAx>
        <c:axId val="11206284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7813388519939783"/>
              <c:y val="0.71448506349855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2064768"/>
        <c:crosses val="autoZero"/>
        <c:crossBetween val="midCat"/>
        <c:majorUnit val="10"/>
      </c:valAx>
      <c:valAx>
        <c:axId val="112064768"/>
        <c:scaling>
          <c:orientation val="minMax"/>
          <c:max val="2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78947150304303E-2"/>
              <c:y val="0.118909891595961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206284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646200857823022"/>
          <c:y val="3.20075205071805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22130039138731E-2"/>
          <c:y val="0.10096377500561286"/>
          <c:w val="0.7417321347993529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'd5L5-I700a30V20'!$F$4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7.3834745001030377E-2"/>
                  <c:y val="0.60521152490076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'd5L5-I700a30V20'!$F$5:$F$29</c:f>
              <c:numCache>
                <c:formatCode>General</c:formatCode>
                <c:ptCount val="25"/>
                <c:pt idx="0">
                  <c:v>11.3</c:v>
                </c:pt>
                <c:pt idx="1">
                  <c:v>11.35</c:v>
                </c:pt>
                <c:pt idx="2">
                  <c:v>11.35</c:v>
                </c:pt>
                <c:pt idx="3">
                  <c:v>11.35</c:v>
                </c:pt>
                <c:pt idx="4">
                  <c:v>11.35</c:v>
                </c:pt>
                <c:pt idx="5">
                  <c:v>11.3</c:v>
                </c:pt>
                <c:pt idx="6">
                  <c:v>11.35</c:v>
                </c:pt>
                <c:pt idx="7">
                  <c:v>11.35</c:v>
                </c:pt>
                <c:pt idx="8">
                  <c:v>11.35</c:v>
                </c:pt>
                <c:pt idx="9">
                  <c:v>11.35</c:v>
                </c:pt>
                <c:pt idx="10">
                  <c:v>11.4</c:v>
                </c:pt>
                <c:pt idx="11">
                  <c:v>11.4</c:v>
                </c:pt>
                <c:pt idx="12">
                  <c:v>11.4</c:v>
                </c:pt>
                <c:pt idx="13">
                  <c:v>11.45</c:v>
                </c:pt>
                <c:pt idx="14">
                  <c:v>11.4</c:v>
                </c:pt>
                <c:pt idx="15">
                  <c:v>11.4</c:v>
                </c:pt>
                <c:pt idx="16">
                  <c:v>11.45</c:v>
                </c:pt>
                <c:pt idx="17">
                  <c:v>11.45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11.55</c:v>
                </c:pt>
                <c:pt idx="23">
                  <c:v>11.55</c:v>
                </c:pt>
                <c:pt idx="24">
                  <c:v>11.55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6D-4EFA-83B5-D1FF13E45A29}"/>
            </c:ext>
          </c:extLst>
        </c:ser>
        <c:ser>
          <c:idx val="1"/>
          <c:order val="1"/>
          <c:tx>
            <c:strRef>
              <c:f>'d5L5-I700a30V20'!$G$4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6.590916460014147E-2"/>
                  <c:y val="0.712813186196460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'd5L5-I700a30V20'!$G$5:$G$29</c:f>
              <c:numCache>
                <c:formatCode>General</c:formatCode>
                <c:ptCount val="25"/>
                <c:pt idx="0">
                  <c:v>11.35</c:v>
                </c:pt>
                <c:pt idx="1">
                  <c:v>11.4</c:v>
                </c:pt>
                <c:pt idx="2">
                  <c:v>11.4</c:v>
                </c:pt>
                <c:pt idx="3">
                  <c:v>11.4</c:v>
                </c:pt>
                <c:pt idx="4">
                  <c:v>11.4</c:v>
                </c:pt>
                <c:pt idx="5">
                  <c:v>11.4</c:v>
                </c:pt>
                <c:pt idx="6">
                  <c:v>11.45</c:v>
                </c:pt>
                <c:pt idx="7">
                  <c:v>11.45</c:v>
                </c:pt>
                <c:pt idx="8">
                  <c:v>11.45</c:v>
                </c:pt>
                <c:pt idx="9">
                  <c:v>11.45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11.55</c:v>
                </c:pt>
                <c:pt idx="14">
                  <c:v>11.55</c:v>
                </c:pt>
                <c:pt idx="15">
                  <c:v>11.55</c:v>
                </c:pt>
                <c:pt idx="16">
                  <c:v>11.6</c:v>
                </c:pt>
                <c:pt idx="17">
                  <c:v>11.6</c:v>
                </c:pt>
                <c:pt idx="18">
                  <c:v>11.65</c:v>
                </c:pt>
                <c:pt idx="19">
                  <c:v>11.65</c:v>
                </c:pt>
                <c:pt idx="20">
                  <c:v>11.65</c:v>
                </c:pt>
                <c:pt idx="21">
                  <c:v>11.7</c:v>
                </c:pt>
                <c:pt idx="22">
                  <c:v>11.7</c:v>
                </c:pt>
                <c:pt idx="23">
                  <c:v>11.75</c:v>
                </c:pt>
                <c:pt idx="24">
                  <c:v>11.75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6D-4EFA-83B5-D1FF13E45A29}"/>
            </c:ext>
          </c:extLst>
        </c:ser>
        <c:ser>
          <c:idx val="2"/>
          <c:order val="2"/>
          <c:tx>
            <c:strRef>
              <c:f>'d5L5-I700a30V20'!$H$4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4615280361640893E-2"/>
                  <c:y val="0.670755910538100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= </a:t>
                    </a:r>
                    <a:r>
                      <a:rPr lang="en-US" baseline="0"/>
                      <a:t>- 0,0005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+ 0,0087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- 0,0319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0"/>
                      <a:t> + 8,3091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'd5L5-I700a30V20'!$H$5:$H$29</c:f>
              <c:numCache>
                <c:formatCode>General</c:formatCode>
                <c:ptCount val="25"/>
                <c:pt idx="0">
                  <c:v>11.3</c:v>
                </c:pt>
                <c:pt idx="1">
                  <c:v>11.3</c:v>
                </c:pt>
                <c:pt idx="2">
                  <c:v>11.3</c:v>
                </c:pt>
                <c:pt idx="3">
                  <c:v>11.35</c:v>
                </c:pt>
                <c:pt idx="4">
                  <c:v>11.35</c:v>
                </c:pt>
                <c:pt idx="5">
                  <c:v>11.35</c:v>
                </c:pt>
                <c:pt idx="6">
                  <c:v>11.4</c:v>
                </c:pt>
                <c:pt idx="7">
                  <c:v>11.4</c:v>
                </c:pt>
                <c:pt idx="8">
                  <c:v>11.45</c:v>
                </c:pt>
                <c:pt idx="9">
                  <c:v>11.45</c:v>
                </c:pt>
                <c:pt idx="10">
                  <c:v>11.45</c:v>
                </c:pt>
                <c:pt idx="11">
                  <c:v>11.45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11.55</c:v>
                </c:pt>
                <c:pt idx="16">
                  <c:v>11.55</c:v>
                </c:pt>
                <c:pt idx="17">
                  <c:v>11.6</c:v>
                </c:pt>
                <c:pt idx="18">
                  <c:v>11.6</c:v>
                </c:pt>
                <c:pt idx="19">
                  <c:v>11.65</c:v>
                </c:pt>
                <c:pt idx="20">
                  <c:v>11.65</c:v>
                </c:pt>
                <c:pt idx="21">
                  <c:v>11.7</c:v>
                </c:pt>
                <c:pt idx="22">
                  <c:v>11.7</c:v>
                </c:pt>
                <c:pt idx="23">
                  <c:v>11.75</c:v>
                </c:pt>
                <c:pt idx="24">
                  <c:v>11.75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56D-4EFA-83B5-D1FF13E45A29}"/>
            </c:ext>
          </c:extLst>
        </c:ser>
        <c:ser>
          <c:idx val="3"/>
          <c:order val="3"/>
          <c:tx>
            <c:strRef>
              <c:f>'d5L5-I700a30V20'!$Z$4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6.9355069122267105E-2"/>
                  <c:y val="0.698428560267593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'd5L5-I700a30V20'!$Z$5:$Z$29</c:f>
              <c:numCache>
                <c:formatCode>0.0</c:formatCode>
                <c:ptCount val="25"/>
                <c:pt idx="0">
                  <c:v>11.316666666666668</c:v>
                </c:pt>
                <c:pt idx="1">
                  <c:v>11.35</c:v>
                </c:pt>
                <c:pt idx="2">
                  <c:v>11.35</c:v>
                </c:pt>
                <c:pt idx="3">
                  <c:v>11.366666666666667</c:v>
                </c:pt>
                <c:pt idx="4">
                  <c:v>11.366666666666667</c:v>
                </c:pt>
                <c:pt idx="5">
                  <c:v>11.350000000000001</c:v>
                </c:pt>
                <c:pt idx="6">
                  <c:v>11.399999999999999</c:v>
                </c:pt>
                <c:pt idx="7">
                  <c:v>11.399999999999999</c:v>
                </c:pt>
                <c:pt idx="8">
                  <c:v>11.416666666666666</c:v>
                </c:pt>
                <c:pt idx="9">
                  <c:v>11.416666666666666</c:v>
                </c:pt>
                <c:pt idx="10">
                  <c:v>11.449999999999998</c:v>
                </c:pt>
                <c:pt idx="11">
                  <c:v>11.449999999999998</c:v>
                </c:pt>
                <c:pt idx="12">
                  <c:v>11.466666666666667</c:v>
                </c:pt>
                <c:pt idx="13">
                  <c:v>11.5</c:v>
                </c:pt>
                <c:pt idx="14">
                  <c:v>11.483333333333334</c:v>
                </c:pt>
                <c:pt idx="15">
                  <c:v>11.5</c:v>
                </c:pt>
                <c:pt idx="16">
                  <c:v>11.533333333333331</c:v>
                </c:pt>
                <c:pt idx="17">
                  <c:v>11.549999999999999</c:v>
                </c:pt>
                <c:pt idx="18">
                  <c:v>11.583333333333334</c:v>
                </c:pt>
                <c:pt idx="19">
                  <c:v>11.6</c:v>
                </c:pt>
                <c:pt idx="20">
                  <c:v>11.6</c:v>
                </c:pt>
                <c:pt idx="21">
                  <c:v>11.633333333333333</c:v>
                </c:pt>
                <c:pt idx="22">
                  <c:v>11.65</c:v>
                </c:pt>
                <c:pt idx="23">
                  <c:v>11.683333333333332</c:v>
                </c:pt>
                <c:pt idx="24">
                  <c:v>11.683333333333332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56D-4EFA-83B5-D1FF13E45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16"/>
        <c:axId val="117728384"/>
      </c:scatterChart>
      <c:valAx>
        <c:axId val="11771801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4575507706997"/>
              <c:y val="0.7516749867317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7728384"/>
        <c:crosses val="autoZero"/>
        <c:crossBetween val="midCat"/>
        <c:majorUnit val="10"/>
      </c:valAx>
      <c:valAx>
        <c:axId val="117728384"/>
        <c:scaling>
          <c:orientation val="minMax"/>
          <c:max val="11.8"/>
          <c:min val="1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6298518960779297E-3"/>
              <c:y val="2.4495829152124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77180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4083688790105"/>
          <c:y val="0.12959086413952969"/>
          <c:w val="0.6262467960936919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'd5L5-I700a30V20'!$V$4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7128949151165938E-2"/>
                  <c:y val="0.579279689165861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'd5L5-I700a30V20'!$V$5:$V$29</c:f>
              <c:numCache>
                <c:formatCode>0.00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0.95000000000000107</c:v>
                </c:pt>
                <c:pt idx="4">
                  <c:v>1.2000000000000011</c:v>
                </c:pt>
                <c:pt idx="5">
                  <c:v>1.4000000000000004</c:v>
                </c:pt>
                <c:pt idx="6">
                  <c:v>1.6500000000000004</c:v>
                </c:pt>
                <c:pt idx="7">
                  <c:v>2.0500000000000007</c:v>
                </c:pt>
                <c:pt idx="8">
                  <c:v>2.25</c:v>
                </c:pt>
                <c:pt idx="9">
                  <c:v>2.4500000000000011</c:v>
                </c:pt>
                <c:pt idx="10">
                  <c:v>2.5999999999999996</c:v>
                </c:pt>
                <c:pt idx="11">
                  <c:v>3</c:v>
                </c:pt>
                <c:pt idx="12">
                  <c:v>3.2000000000000011</c:v>
                </c:pt>
                <c:pt idx="13">
                  <c:v>3.3499999999999996</c:v>
                </c:pt>
                <c:pt idx="14">
                  <c:v>3.5</c:v>
                </c:pt>
                <c:pt idx="15">
                  <c:v>3.9000000000000004</c:v>
                </c:pt>
                <c:pt idx="16">
                  <c:v>4.0500000000000007</c:v>
                </c:pt>
                <c:pt idx="17">
                  <c:v>4.2000000000000011</c:v>
                </c:pt>
                <c:pt idx="18">
                  <c:v>4.3499999999999996</c:v>
                </c:pt>
                <c:pt idx="19">
                  <c:v>4.5</c:v>
                </c:pt>
                <c:pt idx="20">
                  <c:v>4.6500000000000004</c:v>
                </c:pt>
                <c:pt idx="21">
                  <c:v>4.9500000000000011</c:v>
                </c:pt>
                <c:pt idx="22">
                  <c:v>5.0999999999999996</c:v>
                </c:pt>
                <c:pt idx="23">
                  <c:v>5.2000000000000011</c:v>
                </c:pt>
                <c:pt idx="24">
                  <c:v>5.35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24-4D3B-9012-E01421CF182B}"/>
            </c:ext>
          </c:extLst>
        </c:ser>
        <c:ser>
          <c:idx val="1"/>
          <c:order val="1"/>
          <c:tx>
            <c:strRef>
              <c:f>'d5L5-I700a30V20'!$W$4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1612669767558509E-2"/>
                  <c:y val="0.667763430308253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- 0,0745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'd5L5-I700a30V20'!$W$5:$W$29</c:f>
              <c:numCache>
                <c:formatCode>0.00</c:formatCode>
                <c:ptCount val="25"/>
                <c:pt idx="0">
                  <c:v>0</c:v>
                </c:pt>
                <c:pt idx="1">
                  <c:v>0.30000000000000071</c:v>
                </c:pt>
                <c:pt idx="2">
                  <c:v>0.85000000000000142</c:v>
                </c:pt>
                <c:pt idx="3">
                  <c:v>1.2000000000000011</c:v>
                </c:pt>
                <c:pt idx="4">
                  <c:v>1.7000000000000011</c:v>
                </c:pt>
                <c:pt idx="5">
                  <c:v>2.0500000000000007</c:v>
                </c:pt>
                <c:pt idx="6">
                  <c:v>2.6000000000000014</c:v>
                </c:pt>
                <c:pt idx="7">
                  <c:v>2.9000000000000004</c:v>
                </c:pt>
                <c:pt idx="8">
                  <c:v>3.25</c:v>
                </c:pt>
                <c:pt idx="9">
                  <c:v>3.75</c:v>
                </c:pt>
                <c:pt idx="10">
                  <c:v>4.1000000000000014</c:v>
                </c:pt>
                <c:pt idx="11">
                  <c:v>4.6000000000000014</c:v>
                </c:pt>
                <c:pt idx="12">
                  <c:v>4.9000000000000021</c:v>
                </c:pt>
                <c:pt idx="13">
                  <c:v>5.1999999999999993</c:v>
                </c:pt>
                <c:pt idx="14">
                  <c:v>5.6999999999999993</c:v>
                </c:pt>
                <c:pt idx="15">
                  <c:v>5.9499999999999993</c:v>
                </c:pt>
                <c:pt idx="16">
                  <c:v>6.1999999999999993</c:v>
                </c:pt>
                <c:pt idx="17">
                  <c:v>6.6500000000000021</c:v>
                </c:pt>
                <c:pt idx="18">
                  <c:v>6.8500000000000014</c:v>
                </c:pt>
                <c:pt idx="19">
                  <c:v>7.1000000000000014</c:v>
                </c:pt>
                <c:pt idx="20">
                  <c:v>7.3000000000000007</c:v>
                </c:pt>
                <c:pt idx="21">
                  <c:v>7.6999999999999993</c:v>
                </c:pt>
                <c:pt idx="22">
                  <c:v>7.9000000000000021</c:v>
                </c:pt>
                <c:pt idx="23">
                  <c:v>8.0500000000000007</c:v>
                </c:pt>
                <c:pt idx="24">
                  <c:v>8.25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024-4D3B-9012-E01421CF182B}"/>
            </c:ext>
          </c:extLst>
        </c:ser>
        <c:ser>
          <c:idx val="2"/>
          <c:order val="2"/>
          <c:tx>
            <c:strRef>
              <c:f>'d5L5-I700a30V20'!$X$4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3936765213881221E-2"/>
                  <c:y val="0.372651464368950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'd5L5-I700a30V20'!$X$5:$X$29</c:f>
              <c:numCache>
                <c:formatCode>0.00</c:formatCode>
                <c:ptCount val="25"/>
                <c:pt idx="0">
                  <c:v>0</c:v>
                </c:pt>
                <c:pt idx="1">
                  <c:v>-0.14999999999999858</c:v>
                </c:pt>
                <c:pt idx="2">
                  <c:v>0.25</c:v>
                </c:pt>
                <c:pt idx="3">
                  <c:v>0.90000000000000213</c:v>
                </c:pt>
                <c:pt idx="4">
                  <c:v>1.1999999999999993</c:v>
                </c:pt>
                <c:pt idx="5">
                  <c:v>1.4000000000000021</c:v>
                </c:pt>
                <c:pt idx="6">
                  <c:v>1.8500000000000014</c:v>
                </c:pt>
                <c:pt idx="7">
                  <c:v>2.1000000000000014</c:v>
                </c:pt>
                <c:pt idx="8">
                  <c:v>2.25</c:v>
                </c:pt>
                <c:pt idx="9">
                  <c:v>2.3000000000000007</c:v>
                </c:pt>
                <c:pt idx="10">
                  <c:v>2.3500000000000014</c:v>
                </c:pt>
                <c:pt idx="11">
                  <c:v>2.8000000000000007</c:v>
                </c:pt>
                <c:pt idx="12">
                  <c:v>3</c:v>
                </c:pt>
                <c:pt idx="13">
                  <c:v>3.0500000000000007</c:v>
                </c:pt>
                <c:pt idx="14">
                  <c:v>3.1999999999999993</c:v>
                </c:pt>
                <c:pt idx="15">
                  <c:v>3.4499999999999993</c:v>
                </c:pt>
                <c:pt idx="16">
                  <c:v>3.5</c:v>
                </c:pt>
                <c:pt idx="17">
                  <c:v>3.8500000000000014</c:v>
                </c:pt>
                <c:pt idx="18">
                  <c:v>4.1000000000000014</c:v>
                </c:pt>
                <c:pt idx="19">
                  <c:v>4</c:v>
                </c:pt>
                <c:pt idx="20">
                  <c:v>4</c:v>
                </c:pt>
                <c:pt idx="21">
                  <c:v>4.0500000000000007</c:v>
                </c:pt>
                <c:pt idx="22">
                  <c:v>4.1500000000000021</c:v>
                </c:pt>
                <c:pt idx="23">
                  <c:v>4.1999999999999993</c:v>
                </c:pt>
                <c:pt idx="24">
                  <c:v>4.4000000000000021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024-4D3B-9012-E01421CF182B}"/>
            </c:ext>
          </c:extLst>
        </c:ser>
        <c:ser>
          <c:idx val="3"/>
          <c:order val="3"/>
          <c:tx>
            <c:strRef>
              <c:f>'d5L5-I700a30V20'!$Y$4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8010258082218119E-3"/>
                  <c:y val="0.21682413636630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'd5L5-I700a30V20'!$Y$5:$Y$29</c:f>
              <c:numCache>
                <c:formatCode>0.00</c:formatCode>
                <c:ptCount val="25"/>
                <c:pt idx="0">
                  <c:v>0</c:v>
                </c:pt>
                <c:pt idx="1">
                  <c:v>3.3333333333331439E-2</c:v>
                </c:pt>
                <c:pt idx="2">
                  <c:v>3.3333333333331439E-2</c:v>
                </c:pt>
                <c:pt idx="3">
                  <c:v>4.9999999999998934E-2</c:v>
                </c:pt>
                <c:pt idx="4">
                  <c:v>4.9999999999998934E-2</c:v>
                </c:pt>
                <c:pt idx="5">
                  <c:v>3.3333333333333215E-2</c:v>
                </c:pt>
                <c:pt idx="6">
                  <c:v>8.3333333333330373E-2</c:v>
                </c:pt>
                <c:pt idx="7">
                  <c:v>8.3333333333330373E-2</c:v>
                </c:pt>
                <c:pt idx="8">
                  <c:v>9.9999999999997868E-2</c:v>
                </c:pt>
                <c:pt idx="9">
                  <c:v>9.9999999999997868E-2</c:v>
                </c:pt>
                <c:pt idx="10">
                  <c:v>0.13333333333332931</c:v>
                </c:pt>
                <c:pt idx="11">
                  <c:v>0.13333333333332931</c:v>
                </c:pt>
                <c:pt idx="12">
                  <c:v>0.14999999999999858</c:v>
                </c:pt>
                <c:pt idx="13">
                  <c:v>0.18333333333333179</c:v>
                </c:pt>
                <c:pt idx="14">
                  <c:v>0.16666666666666607</c:v>
                </c:pt>
                <c:pt idx="15">
                  <c:v>0.18333333333333179</c:v>
                </c:pt>
                <c:pt idx="16">
                  <c:v>0.21666666666666323</c:v>
                </c:pt>
                <c:pt idx="17">
                  <c:v>0.23333333333333073</c:v>
                </c:pt>
                <c:pt idx="18">
                  <c:v>0.26666666666666572</c:v>
                </c:pt>
                <c:pt idx="19">
                  <c:v>0.28333333333333144</c:v>
                </c:pt>
                <c:pt idx="20">
                  <c:v>0.28333333333333144</c:v>
                </c:pt>
                <c:pt idx="21">
                  <c:v>0.31666666666666465</c:v>
                </c:pt>
                <c:pt idx="22">
                  <c:v>0.33333333333333215</c:v>
                </c:pt>
                <c:pt idx="23">
                  <c:v>0.36666666666666359</c:v>
                </c:pt>
                <c:pt idx="24">
                  <c:v>0.36666666666666359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024-4D3B-9012-E01421CF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72896"/>
        <c:axId val="117891456"/>
      </c:scatterChart>
      <c:valAx>
        <c:axId val="11787289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4429615798204452"/>
              <c:y val="0.669646231196021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7891456"/>
        <c:crosses val="autoZero"/>
        <c:crossBetween val="midCat"/>
        <c:majorUnit val="10"/>
      </c:valAx>
      <c:valAx>
        <c:axId val="117891456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801527098170127E-2"/>
              <c:y val="6.148627147216106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787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9894139219169968"/>
          <c:y val="0.28185555208550289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822402276610196"/>
          <c:y val="1.79230395969809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65449455548466"/>
          <c:y val="0.11442927587260812"/>
          <c:w val="0.7646733033490459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'd5L5-I700a30V20'!$C$4</c:f>
              <c:strCache>
                <c:ptCount val="1"/>
                <c:pt idx="0">
                  <c:v>Час, хв.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94571558976094"/>
                  <c:y val="0.750157102309784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0,124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- 3,0805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+ 23,231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- 12,932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7-453B-90E9-152FD808B0DF}"/>
            </c:ext>
          </c:extLst>
        </c:ser>
        <c:ser>
          <c:idx val="1"/>
          <c:order val="1"/>
          <c:tx>
            <c:strRef>
              <c:f>'d5L5-I700a30V20'!$N$4</c:f>
              <c:strCache>
                <c:ptCount val="1"/>
                <c:pt idx="0">
                  <c:v>Миттєва потужні-сть ССТ Qсст, Дж/м2, що 5 хв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'd5L5-I700a30V20'!$N$5:$N$29</c:f>
              <c:numCache>
                <c:formatCode>0</c:formatCode>
                <c:ptCount val="25"/>
                <c:pt idx="0">
                  <c:v>0</c:v>
                </c:pt>
                <c:pt idx="1">
                  <c:v>13.956666666665875</c:v>
                </c:pt>
                <c:pt idx="2">
                  <c:v>0</c:v>
                </c:pt>
                <c:pt idx="3">
                  <c:v>6.9783333333336817</c:v>
                </c:pt>
                <c:pt idx="4">
                  <c:v>0</c:v>
                </c:pt>
                <c:pt idx="5">
                  <c:v>-6.9783333333329374</c:v>
                </c:pt>
                <c:pt idx="6">
                  <c:v>20.934999999998809</c:v>
                </c:pt>
                <c:pt idx="7">
                  <c:v>0</c:v>
                </c:pt>
                <c:pt idx="8">
                  <c:v>6.9783333333336817</c:v>
                </c:pt>
                <c:pt idx="9">
                  <c:v>0</c:v>
                </c:pt>
                <c:pt idx="10">
                  <c:v>13.956666666665875</c:v>
                </c:pt>
                <c:pt idx="11">
                  <c:v>0</c:v>
                </c:pt>
                <c:pt idx="12">
                  <c:v>6.9783333333344242</c:v>
                </c:pt>
                <c:pt idx="13">
                  <c:v>13.956666666666619</c:v>
                </c:pt>
                <c:pt idx="14">
                  <c:v>-6.9783333333329374</c:v>
                </c:pt>
                <c:pt idx="15">
                  <c:v>6.9783333333329374</c:v>
                </c:pt>
                <c:pt idx="16">
                  <c:v>13.956666666665875</c:v>
                </c:pt>
                <c:pt idx="17">
                  <c:v>6.9783333333336817</c:v>
                </c:pt>
                <c:pt idx="18">
                  <c:v>13.956666666667363</c:v>
                </c:pt>
                <c:pt idx="19">
                  <c:v>6.9783333333329374</c:v>
                </c:pt>
                <c:pt idx="20">
                  <c:v>0</c:v>
                </c:pt>
                <c:pt idx="21">
                  <c:v>13.956666666666619</c:v>
                </c:pt>
                <c:pt idx="22">
                  <c:v>6.9783333333336817</c:v>
                </c:pt>
                <c:pt idx="23">
                  <c:v>13.956666666665875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7-453B-90E9-152FD808B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98336"/>
        <c:axId val="118000256"/>
      </c:barChart>
      <c:catAx>
        <c:axId val="1179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212586255276"/>
              <c:y val="0.725713411110084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8000256"/>
        <c:crosses val="autoZero"/>
        <c:auto val="1"/>
        <c:lblAlgn val="ctr"/>
        <c:lblOffset val="100"/>
        <c:noMultiLvlLbl val="0"/>
      </c:catAx>
      <c:valAx>
        <c:axId val="1180002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413171265499884E-2"/>
              <c:y val="4.537519364049850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799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'd5L5-I700a30V20'!$R$4</c:f>
              <c:strCache>
                <c:ptCount val="1"/>
                <c:pt idx="0">
                  <c:v>ηсст           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899365360733303"/>
                  <c:y val="0.664370652717935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800" b="0" i="0" baseline="0">
                        <a:effectLst/>
                      </a:rPr>
                      <a:t>η</a:t>
                    </a:r>
                    <a:r>
                      <a:rPr lang="uk-UA" sz="1800" b="0" i="0" baseline="-25000">
                        <a:effectLst/>
                      </a:rPr>
                      <a:t>сст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1E-08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+ 0,0133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+ 0,0913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'd5L5-I700a30V20'!$R$5:$R$29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6.6460317460313695E-2</c:v>
                </c:pt>
                <c:pt idx="2">
                  <c:v>0</c:v>
                </c:pt>
                <c:pt idx="3">
                  <c:v>3.3230158730160386E-2</c:v>
                </c:pt>
                <c:pt idx="4">
                  <c:v>0</c:v>
                </c:pt>
                <c:pt idx="5">
                  <c:v>-3.3230158730156847E-2</c:v>
                </c:pt>
                <c:pt idx="6">
                  <c:v>9.9690476190470514E-2</c:v>
                </c:pt>
                <c:pt idx="7">
                  <c:v>0</c:v>
                </c:pt>
                <c:pt idx="8">
                  <c:v>3.3230158730160386E-2</c:v>
                </c:pt>
                <c:pt idx="9">
                  <c:v>0</c:v>
                </c:pt>
                <c:pt idx="10">
                  <c:v>6.6460317460313695E-2</c:v>
                </c:pt>
                <c:pt idx="11">
                  <c:v>0</c:v>
                </c:pt>
                <c:pt idx="12">
                  <c:v>3.3230158730163925E-2</c:v>
                </c:pt>
                <c:pt idx="13">
                  <c:v>6.6460317460317234E-2</c:v>
                </c:pt>
                <c:pt idx="14">
                  <c:v>-3.3230158730156847E-2</c:v>
                </c:pt>
                <c:pt idx="15">
                  <c:v>3.3230158730156847E-2</c:v>
                </c:pt>
                <c:pt idx="16">
                  <c:v>6.6460317460313695E-2</c:v>
                </c:pt>
                <c:pt idx="17">
                  <c:v>3.3230158730160386E-2</c:v>
                </c:pt>
                <c:pt idx="18">
                  <c:v>6.6460317460320772E-2</c:v>
                </c:pt>
                <c:pt idx="19">
                  <c:v>3.3230158730156847E-2</c:v>
                </c:pt>
                <c:pt idx="20">
                  <c:v>0</c:v>
                </c:pt>
                <c:pt idx="21">
                  <c:v>6.6460317460317234E-2</c:v>
                </c:pt>
                <c:pt idx="22">
                  <c:v>3.3230158730160386E-2</c:v>
                </c:pt>
                <c:pt idx="23">
                  <c:v>6.6460317460313695E-2</c:v>
                </c:pt>
                <c:pt idx="2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914-4989-AB37-2398DE029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968"/>
        <c:axId val="40261888"/>
      </c:scatterChart>
      <c:valAx>
        <c:axId val="4025996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998405788956"/>
              <c:y val="0.87998178929385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0261888"/>
        <c:crosses val="autoZero"/>
        <c:crossBetween val="midCat"/>
      </c:valAx>
      <c:valAx>
        <c:axId val="4026188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217134290496313E-2"/>
              <c:y val="1.814203002767687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02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82739657542808"/>
          <c:y val="6.0812895343674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000262749439108E-2"/>
          <c:y val="0.15623852062542198"/>
          <c:w val="0.87689220753649666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'd5L5-I700a30V20'!$S$4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89327196518919"/>
                  <c:y val="0.599941307702691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'd5L5-I700a30V20'!$S$5:$S$29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6.6460317460313695E-2</c:v>
                </c:pt>
                <c:pt idx="2">
                  <c:v>3.3230158730156847E-2</c:v>
                </c:pt>
                <c:pt idx="3">
                  <c:v>3.323015873015802E-2</c:v>
                </c:pt>
                <c:pt idx="4">
                  <c:v>2.4922619047618517E-2</c:v>
                </c:pt>
                <c:pt idx="5">
                  <c:v>1.3292063492063447E-2</c:v>
                </c:pt>
                <c:pt idx="6">
                  <c:v>2.7691798941797959E-2</c:v>
                </c:pt>
                <c:pt idx="7">
                  <c:v>2.3735827664398253E-2</c:v>
                </c:pt>
                <c:pt idx="8">
                  <c:v>2.4922619047618517E-2</c:v>
                </c:pt>
                <c:pt idx="9">
                  <c:v>2.2153439153438682E-2</c:v>
                </c:pt>
                <c:pt idx="10">
                  <c:v>2.6584126984126183E-2</c:v>
                </c:pt>
                <c:pt idx="11">
                  <c:v>2.4167388167387439E-2</c:v>
                </c:pt>
                <c:pt idx="12">
                  <c:v>2.4922619047618815E-2</c:v>
                </c:pt>
                <c:pt idx="13">
                  <c:v>2.8117826617826386E-2</c:v>
                </c:pt>
                <c:pt idx="14">
                  <c:v>2.3735827664399009E-2</c:v>
                </c:pt>
                <c:pt idx="15">
                  <c:v>2.4368783068782866E-2</c:v>
                </c:pt>
                <c:pt idx="16">
                  <c:v>2.6999503968253541E-2</c:v>
                </c:pt>
                <c:pt idx="17">
                  <c:v>2.7366013071895123E-2</c:v>
                </c:pt>
                <c:pt idx="18">
                  <c:v>2.9537918871252105E-2</c:v>
                </c:pt>
                <c:pt idx="19">
                  <c:v>2.9732247284878666E-2</c:v>
                </c:pt>
                <c:pt idx="20">
                  <c:v>2.8245634920634734E-2</c:v>
                </c:pt>
                <c:pt idx="21">
                  <c:v>3.0065381708238657E-2</c:v>
                </c:pt>
                <c:pt idx="22">
                  <c:v>3.0209235209235102E-2</c:v>
                </c:pt>
                <c:pt idx="23">
                  <c:v>3.1785369220151564E-2</c:v>
                </c:pt>
                <c:pt idx="24">
                  <c:v>3.0460978835978585E-2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846-4243-82E1-E4052C42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3728"/>
        <c:axId val="39995648"/>
      </c:scatterChart>
      <c:valAx>
        <c:axId val="3999372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24621857460578"/>
              <c:y val="0.89835561238822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95648"/>
        <c:crosses val="autoZero"/>
        <c:crossBetween val="midCat"/>
      </c:valAx>
      <c:valAx>
        <c:axId val="39995648"/>
        <c:scaling>
          <c:orientation val="minMax"/>
          <c:max val="7.500000000000001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886337298995478E-2"/>
              <c:y val="7.519299412513562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9993728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8437030329227"/>
          <c:y val="2.80870672545931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08918499072884"/>
          <c:y val="0.151536804894846"/>
          <c:w val="0.82285714435963853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'd5L5-I700a30V20'!$AC$4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0995631042943882E-2"/>
                  <c:y val="0.7528667607030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'd5L5-I700a30V20'!$AC$5:$AC$29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ABE-44A8-A8E4-D618CD34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1376"/>
        <c:axId val="40052224"/>
      </c:scatterChart>
      <c:valAx>
        <c:axId val="4002137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70100145731"/>
              <c:y val="0.894169560085159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0052224"/>
        <c:crosses val="autoZero"/>
        <c:crossBetween val="midCat"/>
        <c:majorUnit val="10"/>
      </c:valAx>
      <c:valAx>
        <c:axId val="40052224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0089451082720952E-3"/>
              <c:y val="0.11440769240636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002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94722432491244"/>
          <c:y val="4.50749415267982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80568518519013"/>
          <c:y val="0.15199416687666148"/>
          <c:w val="0.76998822972107028"/>
          <c:h val="0.69187262424889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'd5L5-I700a30V20'!$P$4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410323875048479"/>
                  <c:y val="0.735446250794135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3E-14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'd5L5-I700a30V20'!$C$5:$C$29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'd5L5-I700a30V20'!$P$5:$P$29</c:f>
              <c:numCache>
                <c:formatCode>0</c:formatCode>
                <c:ptCount val="25"/>
                <c:pt idx="0">
                  <c:v>0</c:v>
                </c:pt>
                <c:pt idx="1">
                  <c:v>210</c:v>
                </c:pt>
                <c:pt idx="2">
                  <c:v>420</c:v>
                </c:pt>
                <c:pt idx="3">
                  <c:v>630</c:v>
                </c:pt>
                <c:pt idx="4">
                  <c:v>840</c:v>
                </c:pt>
                <c:pt idx="5">
                  <c:v>1050</c:v>
                </c:pt>
                <c:pt idx="6">
                  <c:v>1260</c:v>
                </c:pt>
                <c:pt idx="7">
                  <c:v>1470</c:v>
                </c:pt>
                <c:pt idx="8">
                  <c:v>1680</c:v>
                </c:pt>
                <c:pt idx="9">
                  <c:v>1890</c:v>
                </c:pt>
                <c:pt idx="10">
                  <c:v>2100</c:v>
                </c:pt>
                <c:pt idx="11">
                  <c:v>2310</c:v>
                </c:pt>
                <c:pt idx="12">
                  <c:v>2520</c:v>
                </c:pt>
                <c:pt idx="13">
                  <c:v>2730</c:v>
                </c:pt>
                <c:pt idx="14">
                  <c:v>2940</c:v>
                </c:pt>
                <c:pt idx="15">
                  <c:v>3150</c:v>
                </c:pt>
                <c:pt idx="16">
                  <c:v>3360</c:v>
                </c:pt>
                <c:pt idx="17">
                  <c:v>3570</c:v>
                </c:pt>
                <c:pt idx="18">
                  <c:v>3780</c:v>
                </c:pt>
                <c:pt idx="19">
                  <c:v>3990</c:v>
                </c:pt>
                <c:pt idx="20">
                  <c:v>4200</c:v>
                </c:pt>
                <c:pt idx="21">
                  <c:v>4410</c:v>
                </c:pt>
                <c:pt idx="22">
                  <c:v>4620</c:v>
                </c:pt>
                <c:pt idx="23">
                  <c:v>4830</c:v>
                </c:pt>
                <c:pt idx="24">
                  <c:v>5040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1D-4020-9AF0-73D492AE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53984"/>
        <c:axId val="111047808"/>
      </c:barChart>
      <c:catAx>
        <c:axId val="10935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89576038912803"/>
              <c:y val="0.87294500857133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11047808"/>
        <c:crosses val="autoZero"/>
        <c:auto val="1"/>
        <c:lblAlgn val="ctr"/>
        <c:lblOffset val="100"/>
        <c:noMultiLvlLbl val="0"/>
      </c:catAx>
      <c:valAx>
        <c:axId val="111047808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484860963219845E-2"/>
              <c:y val="5.793457112525753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935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'd5L5-I300a30V10'!$R$4</c:f>
              <c:strCache>
                <c:ptCount val="1"/>
                <c:pt idx="0">
                  <c:v>ηсст           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899365360733303"/>
                  <c:y val="0.664370652717935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800" b="0" i="0" baseline="0">
                        <a:effectLst/>
                      </a:rPr>
                      <a:t>η</a:t>
                    </a:r>
                    <a:r>
                      <a:rPr lang="uk-UA" sz="1800" b="0" i="0" baseline="-25000">
                        <a:effectLst/>
                      </a:rPr>
                      <a:t>сст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1E-08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+ 0,0133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+ 0,0913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'd5L5-I300a30V10'!$R$5:$R$29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0.19384259259258987</c:v>
                </c:pt>
                <c:pt idx="4">
                  <c:v>0</c:v>
                </c:pt>
                <c:pt idx="5">
                  <c:v>0</c:v>
                </c:pt>
                <c:pt idx="6">
                  <c:v>3.8768518518520451E-2</c:v>
                </c:pt>
                <c:pt idx="7">
                  <c:v>0</c:v>
                </c:pt>
                <c:pt idx="8">
                  <c:v>3.8768518518520451E-2</c:v>
                </c:pt>
                <c:pt idx="9">
                  <c:v>3.8768518518516322E-2</c:v>
                </c:pt>
                <c:pt idx="10">
                  <c:v>3.8768518518516322E-2</c:v>
                </c:pt>
                <c:pt idx="11">
                  <c:v>3.8768518518516322E-2</c:v>
                </c:pt>
                <c:pt idx="12">
                  <c:v>0</c:v>
                </c:pt>
                <c:pt idx="13">
                  <c:v>3.8768518518524579E-2</c:v>
                </c:pt>
                <c:pt idx="14">
                  <c:v>0</c:v>
                </c:pt>
                <c:pt idx="15">
                  <c:v>0.11630555555555309</c:v>
                </c:pt>
                <c:pt idx="16">
                  <c:v>0</c:v>
                </c:pt>
                <c:pt idx="17">
                  <c:v>3.8768518518520451E-2</c:v>
                </c:pt>
                <c:pt idx="18">
                  <c:v>3.8768518518516322E-2</c:v>
                </c:pt>
                <c:pt idx="19">
                  <c:v>0.11630555555555722</c:v>
                </c:pt>
                <c:pt idx="20">
                  <c:v>0</c:v>
                </c:pt>
                <c:pt idx="21">
                  <c:v>3.8768518518520451E-2</c:v>
                </c:pt>
                <c:pt idx="22">
                  <c:v>0</c:v>
                </c:pt>
                <c:pt idx="23">
                  <c:v>0.11630555555554893</c:v>
                </c:pt>
                <c:pt idx="24">
                  <c:v>3.8768518518520451E-2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D7-45A8-8AFE-392BB9E4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0272"/>
        <c:axId val="106872192"/>
      </c:scatterChart>
      <c:valAx>
        <c:axId val="10687027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998405788956"/>
              <c:y val="0.87998178929385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6872192"/>
        <c:crosses val="autoZero"/>
        <c:crossBetween val="midCat"/>
      </c:valAx>
      <c:valAx>
        <c:axId val="106872192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217134290496313E-2"/>
              <c:y val="1.814203002767687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68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4567598422300629"/>
          <c:y val="3.2324281178934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553805912926149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'd5L5-I300a70V20'!$D$4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2641342209638743E-2"/>
                  <c:y val="0.467997249967726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'd5L5-I300a70V20'!$D$5:$D$29</c:f>
              <c:numCache>
                <c:formatCode>General</c:formatCode>
                <c:ptCount val="25"/>
                <c:pt idx="0">
                  <c:v>12.3</c:v>
                </c:pt>
                <c:pt idx="1">
                  <c:v>13</c:v>
                </c:pt>
                <c:pt idx="2">
                  <c:v>13.45</c:v>
                </c:pt>
                <c:pt idx="3">
                  <c:v>14.05</c:v>
                </c:pt>
                <c:pt idx="4">
                  <c:v>14.4</c:v>
                </c:pt>
                <c:pt idx="5">
                  <c:v>14.75</c:v>
                </c:pt>
                <c:pt idx="6">
                  <c:v>15.25</c:v>
                </c:pt>
                <c:pt idx="7">
                  <c:v>15.55</c:v>
                </c:pt>
                <c:pt idx="8">
                  <c:v>16</c:v>
                </c:pt>
                <c:pt idx="9">
                  <c:v>16.25</c:v>
                </c:pt>
                <c:pt idx="10">
                  <c:v>16.5</c:v>
                </c:pt>
                <c:pt idx="11">
                  <c:v>16.7</c:v>
                </c:pt>
                <c:pt idx="12">
                  <c:v>17.100000000000001</c:v>
                </c:pt>
                <c:pt idx="13">
                  <c:v>17.350000000000001</c:v>
                </c:pt>
                <c:pt idx="14">
                  <c:v>17.5</c:v>
                </c:pt>
                <c:pt idx="15">
                  <c:v>17.649999999999999</c:v>
                </c:pt>
                <c:pt idx="16">
                  <c:v>18.05</c:v>
                </c:pt>
                <c:pt idx="17">
                  <c:v>18.149999999999999</c:v>
                </c:pt>
                <c:pt idx="18">
                  <c:v>18.350000000000001</c:v>
                </c:pt>
                <c:pt idx="19">
                  <c:v>18.5</c:v>
                </c:pt>
                <c:pt idx="20">
                  <c:v>18.55</c:v>
                </c:pt>
                <c:pt idx="21">
                  <c:v>18.649999999999999</c:v>
                </c:pt>
                <c:pt idx="22">
                  <c:v>19</c:v>
                </c:pt>
                <c:pt idx="23">
                  <c:v>19.100000000000001</c:v>
                </c:pt>
                <c:pt idx="24">
                  <c:v>19.2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B4E-4FE8-BBB7-9A91BFF280B6}"/>
            </c:ext>
          </c:extLst>
        </c:ser>
        <c:ser>
          <c:idx val="1"/>
          <c:order val="1"/>
          <c:tx>
            <c:strRef>
              <c:f>'d5L5-I300a70V20'!$E$4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7.9342846276464762E-2"/>
                  <c:y val="0.675361692290602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+ 12,176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'd5L5-I300a70V20'!$E$5:$E$29</c:f>
              <c:numCache>
                <c:formatCode>General</c:formatCode>
                <c:ptCount val="25"/>
                <c:pt idx="0">
                  <c:v>14.45</c:v>
                </c:pt>
                <c:pt idx="1">
                  <c:v>15.15</c:v>
                </c:pt>
                <c:pt idx="2">
                  <c:v>15.65</c:v>
                </c:pt>
                <c:pt idx="3">
                  <c:v>16.350000000000001</c:v>
                </c:pt>
                <c:pt idx="4">
                  <c:v>16.75</c:v>
                </c:pt>
                <c:pt idx="5">
                  <c:v>17.3</c:v>
                </c:pt>
                <c:pt idx="6">
                  <c:v>17.7</c:v>
                </c:pt>
                <c:pt idx="7">
                  <c:v>18.350000000000001</c:v>
                </c:pt>
                <c:pt idx="8">
                  <c:v>18.75</c:v>
                </c:pt>
                <c:pt idx="9">
                  <c:v>19.3</c:v>
                </c:pt>
                <c:pt idx="10">
                  <c:v>19.600000000000001</c:v>
                </c:pt>
                <c:pt idx="11">
                  <c:v>20.100000000000001</c:v>
                </c:pt>
                <c:pt idx="12">
                  <c:v>20.350000000000001</c:v>
                </c:pt>
                <c:pt idx="13">
                  <c:v>20.6</c:v>
                </c:pt>
                <c:pt idx="14">
                  <c:v>21</c:v>
                </c:pt>
                <c:pt idx="15">
                  <c:v>21.2</c:v>
                </c:pt>
                <c:pt idx="16">
                  <c:v>21.35</c:v>
                </c:pt>
                <c:pt idx="17">
                  <c:v>21.5</c:v>
                </c:pt>
                <c:pt idx="18">
                  <c:v>21.65</c:v>
                </c:pt>
                <c:pt idx="19">
                  <c:v>22</c:v>
                </c:pt>
                <c:pt idx="20">
                  <c:v>22.1</c:v>
                </c:pt>
                <c:pt idx="21">
                  <c:v>22.25</c:v>
                </c:pt>
                <c:pt idx="22">
                  <c:v>22.35</c:v>
                </c:pt>
                <c:pt idx="23">
                  <c:v>22.45</c:v>
                </c:pt>
                <c:pt idx="24">
                  <c:v>22.55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B4E-4FE8-BBB7-9A91BFF280B6}"/>
            </c:ext>
          </c:extLst>
        </c:ser>
        <c:ser>
          <c:idx val="2"/>
          <c:order val="2"/>
          <c:tx>
            <c:strRef>
              <c:f>'d5L5-I300a70V20'!$I$4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2329059303171312E-2"/>
                  <c:y val="0.755707868114536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'd5L5-I300a70V20'!$I$5:$I$29</c:f>
              <c:numCache>
                <c:formatCode>General</c:formatCode>
                <c:ptCount val="25"/>
                <c:pt idx="0">
                  <c:v>22.05</c:v>
                </c:pt>
                <c:pt idx="1">
                  <c:v>22.2</c:v>
                </c:pt>
                <c:pt idx="2">
                  <c:v>22.5</c:v>
                </c:pt>
                <c:pt idx="3">
                  <c:v>22.7</c:v>
                </c:pt>
                <c:pt idx="4">
                  <c:v>23.05</c:v>
                </c:pt>
                <c:pt idx="5">
                  <c:v>23.15</c:v>
                </c:pt>
                <c:pt idx="6">
                  <c:v>23.35</c:v>
                </c:pt>
                <c:pt idx="7">
                  <c:v>23.35</c:v>
                </c:pt>
                <c:pt idx="8">
                  <c:v>23.4</c:v>
                </c:pt>
                <c:pt idx="9">
                  <c:v>23.4</c:v>
                </c:pt>
                <c:pt idx="10">
                  <c:v>23.45</c:v>
                </c:pt>
                <c:pt idx="11">
                  <c:v>23.5</c:v>
                </c:pt>
                <c:pt idx="12">
                  <c:v>23.6</c:v>
                </c:pt>
                <c:pt idx="13">
                  <c:v>23.6</c:v>
                </c:pt>
                <c:pt idx="14">
                  <c:v>23.6</c:v>
                </c:pt>
                <c:pt idx="15">
                  <c:v>23.6</c:v>
                </c:pt>
                <c:pt idx="16">
                  <c:v>23.6</c:v>
                </c:pt>
                <c:pt idx="17">
                  <c:v>23.6</c:v>
                </c:pt>
                <c:pt idx="18">
                  <c:v>23.6</c:v>
                </c:pt>
                <c:pt idx="19">
                  <c:v>23.55</c:v>
                </c:pt>
                <c:pt idx="20">
                  <c:v>23.55</c:v>
                </c:pt>
                <c:pt idx="21">
                  <c:v>23.55</c:v>
                </c:pt>
                <c:pt idx="22">
                  <c:v>23.55</c:v>
                </c:pt>
                <c:pt idx="23">
                  <c:v>23.6</c:v>
                </c:pt>
                <c:pt idx="24">
                  <c:v>23.4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B4E-4FE8-BBB7-9A91BFF28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2384"/>
        <c:axId val="40637184"/>
      </c:scatterChart>
      <c:valAx>
        <c:axId val="4035238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7813388519939783"/>
              <c:y val="0.71448506349855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0637184"/>
        <c:crosses val="autoZero"/>
        <c:crossBetween val="midCat"/>
        <c:majorUnit val="10"/>
      </c:valAx>
      <c:valAx>
        <c:axId val="40637184"/>
        <c:scaling>
          <c:orientation val="minMax"/>
          <c:max val="24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78947150304303E-2"/>
              <c:y val="0.118909891595961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035238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646200857823022"/>
          <c:y val="3.20075205071805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22130039138731E-2"/>
          <c:y val="0.10096377500561286"/>
          <c:w val="0.7417321347993529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'd5L5-I300a70V20'!$F$4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6.8665888217841947E-2"/>
                  <c:y val="0.64341212032018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'd5L5-I300a70V20'!$F$5:$F$29</c:f>
              <c:numCache>
                <c:formatCode>General</c:formatCode>
                <c:ptCount val="25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11.55</c:v>
                </c:pt>
                <c:pt idx="5">
                  <c:v>11.55</c:v>
                </c:pt>
                <c:pt idx="6">
                  <c:v>11.55</c:v>
                </c:pt>
                <c:pt idx="7">
                  <c:v>11.6</c:v>
                </c:pt>
                <c:pt idx="8">
                  <c:v>11.6</c:v>
                </c:pt>
                <c:pt idx="9">
                  <c:v>11.6</c:v>
                </c:pt>
                <c:pt idx="10">
                  <c:v>11.6</c:v>
                </c:pt>
                <c:pt idx="11">
                  <c:v>11.65</c:v>
                </c:pt>
                <c:pt idx="12">
                  <c:v>11.65</c:v>
                </c:pt>
                <c:pt idx="13">
                  <c:v>11.7</c:v>
                </c:pt>
                <c:pt idx="14">
                  <c:v>11.7</c:v>
                </c:pt>
                <c:pt idx="15">
                  <c:v>11.7</c:v>
                </c:pt>
                <c:pt idx="16">
                  <c:v>11.75</c:v>
                </c:pt>
                <c:pt idx="17">
                  <c:v>11.75</c:v>
                </c:pt>
                <c:pt idx="18">
                  <c:v>12</c:v>
                </c:pt>
                <c:pt idx="19">
                  <c:v>12</c:v>
                </c:pt>
                <c:pt idx="20">
                  <c:v>12.05</c:v>
                </c:pt>
                <c:pt idx="21">
                  <c:v>12.05</c:v>
                </c:pt>
                <c:pt idx="22">
                  <c:v>12.05</c:v>
                </c:pt>
                <c:pt idx="23">
                  <c:v>12.1</c:v>
                </c:pt>
                <c:pt idx="24">
                  <c:v>12.1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615-4EBA-9915-2C10FB9D66A9}"/>
            </c:ext>
          </c:extLst>
        </c:ser>
        <c:ser>
          <c:idx val="1"/>
          <c:order val="1"/>
          <c:tx>
            <c:strRef>
              <c:f>'d5L5-I300a70V20'!$G$4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6.7632116861204253E-2"/>
                  <c:y val="0.689193038514515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'd5L5-I300a70V20'!$G$5:$G$29</c:f>
              <c:numCache>
                <c:formatCode>General</c:formatCode>
                <c:ptCount val="25"/>
                <c:pt idx="0">
                  <c:v>11.6</c:v>
                </c:pt>
                <c:pt idx="1">
                  <c:v>11.6</c:v>
                </c:pt>
                <c:pt idx="2">
                  <c:v>11.65</c:v>
                </c:pt>
                <c:pt idx="3">
                  <c:v>11.65</c:v>
                </c:pt>
                <c:pt idx="4">
                  <c:v>11.7</c:v>
                </c:pt>
                <c:pt idx="5">
                  <c:v>11.7</c:v>
                </c:pt>
                <c:pt idx="6">
                  <c:v>11.75</c:v>
                </c:pt>
                <c:pt idx="7">
                  <c:v>11.75</c:v>
                </c:pt>
                <c:pt idx="8">
                  <c:v>12</c:v>
                </c:pt>
                <c:pt idx="9">
                  <c:v>12</c:v>
                </c:pt>
                <c:pt idx="10">
                  <c:v>12.05</c:v>
                </c:pt>
                <c:pt idx="11">
                  <c:v>12.05</c:v>
                </c:pt>
                <c:pt idx="12">
                  <c:v>12.1</c:v>
                </c:pt>
                <c:pt idx="13">
                  <c:v>12.1</c:v>
                </c:pt>
                <c:pt idx="14">
                  <c:v>12.15</c:v>
                </c:pt>
                <c:pt idx="15">
                  <c:v>12.2</c:v>
                </c:pt>
                <c:pt idx="16">
                  <c:v>12.2</c:v>
                </c:pt>
                <c:pt idx="17">
                  <c:v>12.25</c:v>
                </c:pt>
                <c:pt idx="18">
                  <c:v>12.25</c:v>
                </c:pt>
                <c:pt idx="19">
                  <c:v>12.3</c:v>
                </c:pt>
                <c:pt idx="20">
                  <c:v>12.3</c:v>
                </c:pt>
                <c:pt idx="21">
                  <c:v>12.35</c:v>
                </c:pt>
                <c:pt idx="22">
                  <c:v>12.35</c:v>
                </c:pt>
                <c:pt idx="23">
                  <c:v>12.4</c:v>
                </c:pt>
                <c:pt idx="24">
                  <c:v>12.4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615-4EBA-9915-2C10FB9D66A9}"/>
            </c:ext>
          </c:extLst>
        </c:ser>
        <c:ser>
          <c:idx val="2"/>
          <c:order val="2"/>
          <c:tx>
            <c:strRef>
              <c:f>'d5L5-I300a70V20'!$H$4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4615280361640893E-2"/>
                  <c:y val="0.670755910538100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= </a:t>
                    </a:r>
                    <a:r>
                      <a:rPr lang="en-US" baseline="0"/>
                      <a:t>- 0,0005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+ 0,0087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- 0,0319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0"/>
                      <a:t> + 8,3091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'd5L5-I300a70V20'!$H$5:$H$29</c:f>
              <c:numCache>
                <c:formatCode>General</c:formatCode>
                <c:ptCount val="25"/>
                <c:pt idx="0">
                  <c:v>11.6</c:v>
                </c:pt>
                <c:pt idx="1">
                  <c:v>11.6</c:v>
                </c:pt>
                <c:pt idx="2">
                  <c:v>11.65</c:v>
                </c:pt>
                <c:pt idx="3">
                  <c:v>11.65</c:v>
                </c:pt>
                <c:pt idx="4">
                  <c:v>11.7</c:v>
                </c:pt>
                <c:pt idx="5">
                  <c:v>11.75</c:v>
                </c:pt>
                <c:pt idx="6">
                  <c:v>11.75</c:v>
                </c:pt>
                <c:pt idx="7">
                  <c:v>12</c:v>
                </c:pt>
                <c:pt idx="8">
                  <c:v>12.05</c:v>
                </c:pt>
                <c:pt idx="9">
                  <c:v>12.05</c:v>
                </c:pt>
                <c:pt idx="10">
                  <c:v>12.1</c:v>
                </c:pt>
                <c:pt idx="11">
                  <c:v>12.1</c:v>
                </c:pt>
                <c:pt idx="12">
                  <c:v>12.15</c:v>
                </c:pt>
                <c:pt idx="13">
                  <c:v>12.2</c:v>
                </c:pt>
                <c:pt idx="14">
                  <c:v>12.2</c:v>
                </c:pt>
                <c:pt idx="15">
                  <c:v>12.25</c:v>
                </c:pt>
                <c:pt idx="16">
                  <c:v>12.25</c:v>
                </c:pt>
                <c:pt idx="17">
                  <c:v>12.3</c:v>
                </c:pt>
                <c:pt idx="18">
                  <c:v>12.35</c:v>
                </c:pt>
                <c:pt idx="19">
                  <c:v>12.35</c:v>
                </c:pt>
                <c:pt idx="20">
                  <c:v>12.4</c:v>
                </c:pt>
                <c:pt idx="21">
                  <c:v>12.4</c:v>
                </c:pt>
                <c:pt idx="22">
                  <c:v>12.45</c:v>
                </c:pt>
                <c:pt idx="23">
                  <c:v>12.45</c:v>
                </c:pt>
                <c:pt idx="24">
                  <c:v>12.5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615-4EBA-9915-2C10FB9D66A9}"/>
            </c:ext>
          </c:extLst>
        </c:ser>
        <c:ser>
          <c:idx val="3"/>
          <c:order val="3"/>
          <c:tx>
            <c:strRef>
              <c:f>'d5L5-I300a70V20'!$Z$4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7294403294827385E-2"/>
                  <c:y val="0.708281223535035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'd5L5-I300a70V20'!$Z$5:$Z$29</c:f>
              <c:numCache>
                <c:formatCode>0.0</c:formatCode>
                <c:ptCount val="25"/>
                <c:pt idx="0">
                  <c:v>11.566666666666668</c:v>
                </c:pt>
                <c:pt idx="1">
                  <c:v>11.566666666666668</c:v>
                </c:pt>
                <c:pt idx="2">
                  <c:v>11.6</c:v>
                </c:pt>
                <c:pt idx="3">
                  <c:v>11.6</c:v>
                </c:pt>
                <c:pt idx="4">
                  <c:v>11.65</c:v>
                </c:pt>
                <c:pt idx="5">
                  <c:v>11.666666666666666</c:v>
                </c:pt>
                <c:pt idx="6">
                  <c:v>11.683333333333332</c:v>
                </c:pt>
                <c:pt idx="7">
                  <c:v>11.783333333333333</c:v>
                </c:pt>
                <c:pt idx="8">
                  <c:v>11.883333333333335</c:v>
                </c:pt>
                <c:pt idx="9">
                  <c:v>11.883333333333335</c:v>
                </c:pt>
                <c:pt idx="10">
                  <c:v>11.916666666666666</c:v>
                </c:pt>
                <c:pt idx="11">
                  <c:v>11.933333333333335</c:v>
                </c:pt>
                <c:pt idx="12">
                  <c:v>11.966666666666667</c:v>
                </c:pt>
                <c:pt idx="13">
                  <c:v>12</c:v>
                </c:pt>
                <c:pt idx="14">
                  <c:v>12.016666666666666</c:v>
                </c:pt>
                <c:pt idx="15">
                  <c:v>12.049999999999999</c:v>
                </c:pt>
                <c:pt idx="16">
                  <c:v>12.066666666666668</c:v>
                </c:pt>
                <c:pt idx="17">
                  <c:v>12.1</c:v>
                </c:pt>
                <c:pt idx="18">
                  <c:v>12.200000000000001</c:v>
                </c:pt>
                <c:pt idx="19">
                  <c:v>12.216666666666667</c:v>
                </c:pt>
                <c:pt idx="20">
                  <c:v>12.25</c:v>
                </c:pt>
                <c:pt idx="21">
                  <c:v>12.266666666666666</c:v>
                </c:pt>
                <c:pt idx="22">
                  <c:v>12.283333333333331</c:v>
                </c:pt>
                <c:pt idx="23">
                  <c:v>12.316666666666668</c:v>
                </c:pt>
                <c:pt idx="24">
                  <c:v>12.333333333333334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615-4EBA-9915-2C10FB9D6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8400"/>
        <c:axId val="41000320"/>
      </c:scatterChart>
      <c:valAx>
        <c:axId val="4099840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4575507706997"/>
              <c:y val="0.7516749867317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000320"/>
        <c:crosses val="autoZero"/>
        <c:crossBetween val="midCat"/>
        <c:majorUnit val="10"/>
      </c:valAx>
      <c:valAx>
        <c:axId val="41000320"/>
        <c:scaling>
          <c:orientation val="minMax"/>
          <c:max val="12.5"/>
          <c:min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6298518960779297E-3"/>
              <c:y val="2.4495829152124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09984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4083688790105"/>
          <c:y val="0.12959086413952969"/>
          <c:w val="0.6262467960936919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'd5L5-I300a70V20'!$V$4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7.6495233864151317E-3"/>
                  <c:y val="0.685469322132695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'd5L5-I300a70V20'!$V$5:$V$29</c:f>
              <c:numCache>
                <c:formatCode>0.00</c:formatCode>
                <c:ptCount val="25"/>
                <c:pt idx="0">
                  <c:v>0</c:v>
                </c:pt>
                <c:pt idx="1">
                  <c:v>0.69999999999999929</c:v>
                </c:pt>
                <c:pt idx="2">
                  <c:v>1.1499999999999986</c:v>
                </c:pt>
                <c:pt idx="3">
                  <c:v>1.75</c:v>
                </c:pt>
                <c:pt idx="4">
                  <c:v>2.0999999999999996</c:v>
                </c:pt>
                <c:pt idx="5">
                  <c:v>2.4499999999999993</c:v>
                </c:pt>
                <c:pt idx="6">
                  <c:v>2.9499999999999993</c:v>
                </c:pt>
                <c:pt idx="7">
                  <c:v>3.25</c:v>
                </c:pt>
                <c:pt idx="8">
                  <c:v>3.6999999999999993</c:v>
                </c:pt>
                <c:pt idx="9">
                  <c:v>3.9499999999999993</c:v>
                </c:pt>
                <c:pt idx="10">
                  <c:v>4.1999999999999993</c:v>
                </c:pt>
                <c:pt idx="11">
                  <c:v>4.3999999999999986</c:v>
                </c:pt>
                <c:pt idx="12">
                  <c:v>4.8000000000000007</c:v>
                </c:pt>
                <c:pt idx="13">
                  <c:v>5.0500000000000007</c:v>
                </c:pt>
                <c:pt idx="14">
                  <c:v>5.1999999999999993</c:v>
                </c:pt>
                <c:pt idx="15">
                  <c:v>5.3499999999999979</c:v>
                </c:pt>
                <c:pt idx="16">
                  <c:v>5.75</c:v>
                </c:pt>
                <c:pt idx="17">
                  <c:v>5.8499999999999979</c:v>
                </c:pt>
                <c:pt idx="18">
                  <c:v>6.0500000000000007</c:v>
                </c:pt>
                <c:pt idx="19">
                  <c:v>6.1999999999999993</c:v>
                </c:pt>
                <c:pt idx="20">
                  <c:v>6.25</c:v>
                </c:pt>
                <c:pt idx="21">
                  <c:v>6.3499999999999979</c:v>
                </c:pt>
                <c:pt idx="22">
                  <c:v>6.6999999999999993</c:v>
                </c:pt>
                <c:pt idx="23">
                  <c:v>6.8000000000000007</c:v>
                </c:pt>
                <c:pt idx="24">
                  <c:v>6.8999999999999986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6B-4971-A819-34F45B8D2E0C}"/>
            </c:ext>
          </c:extLst>
        </c:ser>
        <c:ser>
          <c:idx val="1"/>
          <c:order val="1"/>
          <c:tx>
            <c:strRef>
              <c:f>'d5L5-I300a70V20'!$W$4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9196210379359153E-2"/>
                  <c:y val="0.663697136831306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- 0,0745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'd5L5-I300a70V20'!$W$5:$W$29</c:f>
              <c:numCache>
                <c:formatCode>0.00</c:formatCode>
                <c:ptCount val="25"/>
                <c:pt idx="0">
                  <c:v>0</c:v>
                </c:pt>
                <c:pt idx="1">
                  <c:v>0.70000000000000107</c:v>
                </c:pt>
                <c:pt idx="2">
                  <c:v>1.2000000000000011</c:v>
                </c:pt>
                <c:pt idx="3">
                  <c:v>1.9000000000000021</c:v>
                </c:pt>
                <c:pt idx="4">
                  <c:v>2.3000000000000007</c:v>
                </c:pt>
                <c:pt idx="5">
                  <c:v>2.8500000000000014</c:v>
                </c:pt>
                <c:pt idx="6">
                  <c:v>3.25</c:v>
                </c:pt>
                <c:pt idx="7">
                  <c:v>3.9000000000000021</c:v>
                </c:pt>
                <c:pt idx="8">
                  <c:v>4.3000000000000007</c:v>
                </c:pt>
                <c:pt idx="9">
                  <c:v>4.8500000000000014</c:v>
                </c:pt>
                <c:pt idx="10">
                  <c:v>5.1500000000000021</c:v>
                </c:pt>
                <c:pt idx="11">
                  <c:v>5.6500000000000021</c:v>
                </c:pt>
                <c:pt idx="12">
                  <c:v>5.9000000000000021</c:v>
                </c:pt>
                <c:pt idx="13">
                  <c:v>6.1500000000000021</c:v>
                </c:pt>
                <c:pt idx="14">
                  <c:v>6.5500000000000007</c:v>
                </c:pt>
                <c:pt idx="15">
                  <c:v>6.75</c:v>
                </c:pt>
                <c:pt idx="16">
                  <c:v>6.9000000000000021</c:v>
                </c:pt>
                <c:pt idx="17">
                  <c:v>7.0500000000000007</c:v>
                </c:pt>
                <c:pt idx="18">
                  <c:v>7.1999999999999993</c:v>
                </c:pt>
                <c:pt idx="19">
                  <c:v>7.5500000000000007</c:v>
                </c:pt>
                <c:pt idx="20">
                  <c:v>7.6500000000000021</c:v>
                </c:pt>
                <c:pt idx="21">
                  <c:v>7.8000000000000007</c:v>
                </c:pt>
                <c:pt idx="22">
                  <c:v>7.9000000000000021</c:v>
                </c:pt>
                <c:pt idx="23">
                  <c:v>8</c:v>
                </c:pt>
                <c:pt idx="24">
                  <c:v>8.1000000000000014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6B-4971-A819-34F45B8D2E0C}"/>
            </c:ext>
          </c:extLst>
        </c:ser>
        <c:ser>
          <c:idx val="2"/>
          <c:order val="2"/>
          <c:tx>
            <c:strRef>
              <c:f>'d5L5-I300a70V20'!$X$4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0144994907980902E-2"/>
                  <c:y val="0.197606944480927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'd5L5-I300a70V20'!$X$5:$X$29</c:f>
              <c:numCache>
                <c:formatCode>0.00</c:formatCode>
                <c:ptCount val="25"/>
                <c:pt idx="0">
                  <c:v>0</c:v>
                </c:pt>
                <c:pt idx="1">
                  <c:v>0.14999999999999858</c:v>
                </c:pt>
                <c:pt idx="2">
                  <c:v>0.44999999999999929</c:v>
                </c:pt>
                <c:pt idx="3">
                  <c:v>0.64999999999999858</c:v>
                </c:pt>
                <c:pt idx="4">
                  <c:v>1</c:v>
                </c:pt>
                <c:pt idx="5">
                  <c:v>1.0999999999999979</c:v>
                </c:pt>
                <c:pt idx="6">
                  <c:v>1.3000000000000007</c:v>
                </c:pt>
                <c:pt idx="7">
                  <c:v>1.3000000000000007</c:v>
                </c:pt>
                <c:pt idx="8">
                  <c:v>1.3499999999999979</c:v>
                </c:pt>
                <c:pt idx="9">
                  <c:v>1.3499999999999979</c:v>
                </c:pt>
                <c:pt idx="10">
                  <c:v>1.3999999999999986</c:v>
                </c:pt>
                <c:pt idx="11">
                  <c:v>1.4499999999999993</c:v>
                </c:pt>
                <c:pt idx="12">
                  <c:v>1.5500000000000007</c:v>
                </c:pt>
                <c:pt idx="13">
                  <c:v>1.5500000000000007</c:v>
                </c:pt>
                <c:pt idx="14">
                  <c:v>1.5500000000000007</c:v>
                </c:pt>
                <c:pt idx="15">
                  <c:v>1.5500000000000007</c:v>
                </c:pt>
                <c:pt idx="16">
                  <c:v>1.5500000000000007</c:v>
                </c:pt>
                <c:pt idx="17">
                  <c:v>1.5500000000000007</c:v>
                </c:pt>
                <c:pt idx="18">
                  <c:v>1.5500000000000007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1.5500000000000007</c:v>
                </c:pt>
                <c:pt idx="24">
                  <c:v>1.3499999999999979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06B-4971-A819-34F45B8D2E0C}"/>
            </c:ext>
          </c:extLst>
        </c:ser>
        <c:ser>
          <c:idx val="3"/>
          <c:order val="3"/>
          <c:tx>
            <c:strRef>
              <c:f>'d5L5-I300a70V20'!$Y$4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782514803578834E-3"/>
                  <c:y val="0.248689367782499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'd5L5-I300a70V20'!$Y$5:$Y$29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3.3333333333331439E-2</c:v>
                </c:pt>
                <c:pt idx="3">
                  <c:v>3.3333333333331439E-2</c:v>
                </c:pt>
                <c:pt idx="4">
                  <c:v>8.3333333333332149E-2</c:v>
                </c:pt>
                <c:pt idx="5">
                  <c:v>9.9999999999997868E-2</c:v>
                </c:pt>
                <c:pt idx="6">
                  <c:v>0.11666666666666359</c:v>
                </c:pt>
                <c:pt idx="7">
                  <c:v>0.21666666666666501</c:v>
                </c:pt>
                <c:pt idx="8">
                  <c:v>0.31666666666666643</c:v>
                </c:pt>
                <c:pt idx="9">
                  <c:v>0.31666666666666643</c:v>
                </c:pt>
                <c:pt idx="10">
                  <c:v>0.34999999999999787</c:v>
                </c:pt>
                <c:pt idx="11">
                  <c:v>0.36666666666666714</c:v>
                </c:pt>
                <c:pt idx="12">
                  <c:v>0.39999999999999858</c:v>
                </c:pt>
                <c:pt idx="13">
                  <c:v>0.43333333333333179</c:v>
                </c:pt>
                <c:pt idx="14">
                  <c:v>0.44999999999999751</c:v>
                </c:pt>
                <c:pt idx="15">
                  <c:v>0.48333333333333073</c:v>
                </c:pt>
                <c:pt idx="16">
                  <c:v>0.5</c:v>
                </c:pt>
                <c:pt idx="17">
                  <c:v>0.53333333333333144</c:v>
                </c:pt>
                <c:pt idx="18">
                  <c:v>0.63333333333333286</c:v>
                </c:pt>
                <c:pt idx="19">
                  <c:v>0.64999999999999858</c:v>
                </c:pt>
                <c:pt idx="20">
                  <c:v>0.68333333333333179</c:v>
                </c:pt>
                <c:pt idx="21">
                  <c:v>0.69999999999999751</c:v>
                </c:pt>
                <c:pt idx="22">
                  <c:v>0.71666666666666323</c:v>
                </c:pt>
                <c:pt idx="23">
                  <c:v>0.75</c:v>
                </c:pt>
                <c:pt idx="24">
                  <c:v>0.76666666666666572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06B-4971-A819-34F45B8D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968"/>
        <c:axId val="40757888"/>
      </c:scatterChart>
      <c:valAx>
        <c:axId val="4075596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4429615798204452"/>
              <c:y val="0.669646231196021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0757888"/>
        <c:crosses val="autoZero"/>
        <c:crossBetween val="midCat"/>
        <c:majorUnit val="10"/>
      </c:valAx>
      <c:valAx>
        <c:axId val="40757888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801527098170127E-2"/>
              <c:y val="6.148627147216106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075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9894139219169968"/>
          <c:y val="0.28185555208550289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822402276610196"/>
          <c:y val="1.79230395969809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65449455548466"/>
          <c:y val="0.11442927587260812"/>
          <c:w val="0.7646733033490459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'd5L5-I300a70V20'!$C$4</c:f>
              <c:strCache>
                <c:ptCount val="1"/>
                <c:pt idx="0">
                  <c:v>Час, хв.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94571558976094"/>
                  <c:y val="0.750157102309784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0,124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- 3,0805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+ 23,231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- 12,932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98-4A9E-B72A-6541E4B47F5C}"/>
            </c:ext>
          </c:extLst>
        </c:ser>
        <c:ser>
          <c:idx val="1"/>
          <c:order val="1"/>
          <c:tx>
            <c:strRef>
              <c:f>'d5L5-I300a70V20'!$N$4</c:f>
              <c:strCache>
                <c:ptCount val="1"/>
                <c:pt idx="0">
                  <c:v>Миттєва потужні-сть ССТ Qсст, Дж/м2, що 5 хв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'd5L5-I300a70V20'!$N$5:$N$29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13.956666666665875</c:v>
                </c:pt>
                <c:pt idx="3">
                  <c:v>0</c:v>
                </c:pt>
                <c:pt idx="4">
                  <c:v>20.935000000000297</c:v>
                </c:pt>
                <c:pt idx="5">
                  <c:v>6.9783333333329374</c:v>
                </c:pt>
                <c:pt idx="6">
                  <c:v>6.9783333333329374</c:v>
                </c:pt>
                <c:pt idx="7">
                  <c:v>41.870000000000594</c:v>
                </c:pt>
                <c:pt idx="8">
                  <c:v>41.870000000000594</c:v>
                </c:pt>
                <c:pt idx="9">
                  <c:v>0</c:v>
                </c:pt>
                <c:pt idx="10">
                  <c:v>13.956666666665875</c:v>
                </c:pt>
                <c:pt idx="11">
                  <c:v>6.9783333333344242</c:v>
                </c:pt>
                <c:pt idx="12">
                  <c:v>13.956666666665875</c:v>
                </c:pt>
                <c:pt idx="13">
                  <c:v>13.956666666666619</c:v>
                </c:pt>
                <c:pt idx="14">
                  <c:v>6.9783333333329374</c:v>
                </c:pt>
                <c:pt idx="15">
                  <c:v>13.956666666666619</c:v>
                </c:pt>
                <c:pt idx="16">
                  <c:v>6.9783333333344242</c:v>
                </c:pt>
                <c:pt idx="17">
                  <c:v>13.956666666665875</c:v>
                </c:pt>
                <c:pt idx="18">
                  <c:v>41.870000000000594</c:v>
                </c:pt>
                <c:pt idx="19">
                  <c:v>6.9783333333329374</c:v>
                </c:pt>
                <c:pt idx="20">
                  <c:v>13.956666666666619</c:v>
                </c:pt>
                <c:pt idx="21">
                  <c:v>6.9783333333329374</c:v>
                </c:pt>
                <c:pt idx="22">
                  <c:v>6.9783333333329374</c:v>
                </c:pt>
                <c:pt idx="23">
                  <c:v>13.956666666668106</c:v>
                </c:pt>
                <c:pt idx="24">
                  <c:v>6.9783333333329374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98-4A9E-B72A-6541E4B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3808"/>
        <c:axId val="40825984"/>
      </c:barChart>
      <c:catAx>
        <c:axId val="408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212586255276"/>
              <c:y val="0.725713411110084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0825984"/>
        <c:crosses val="autoZero"/>
        <c:auto val="1"/>
        <c:lblAlgn val="ctr"/>
        <c:lblOffset val="100"/>
        <c:noMultiLvlLbl val="0"/>
      </c:catAx>
      <c:valAx>
        <c:axId val="40825984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413171265499884E-2"/>
              <c:y val="4.537519364049850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08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'd5L5-I300a70V20'!$R$4</c:f>
              <c:strCache>
                <c:ptCount val="1"/>
                <c:pt idx="0">
                  <c:v>ηсст           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899365360733303"/>
                  <c:y val="0.664370652717935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800" b="0" i="0" baseline="0">
                        <a:effectLst/>
                      </a:rPr>
                      <a:t>η</a:t>
                    </a:r>
                    <a:r>
                      <a:rPr lang="uk-UA" sz="1800" b="0" i="0" baseline="-25000">
                        <a:effectLst/>
                      </a:rPr>
                      <a:t>сст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1E-08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+ 0,0133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+ 0,0913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'd5L5-I300a70V20'!$R$5:$R$29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0.15507407407406529</c:v>
                </c:pt>
                <c:pt idx="3">
                  <c:v>0</c:v>
                </c:pt>
                <c:pt idx="4">
                  <c:v>0.23261111111111443</c:v>
                </c:pt>
                <c:pt idx="5">
                  <c:v>7.7537037037032644E-2</c:v>
                </c:pt>
                <c:pt idx="6">
                  <c:v>7.7537037037032644E-2</c:v>
                </c:pt>
                <c:pt idx="7">
                  <c:v>0.46522222222222887</c:v>
                </c:pt>
                <c:pt idx="8">
                  <c:v>0.46522222222222887</c:v>
                </c:pt>
                <c:pt idx="9">
                  <c:v>0</c:v>
                </c:pt>
                <c:pt idx="10">
                  <c:v>0.15507407407406529</c:v>
                </c:pt>
                <c:pt idx="11">
                  <c:v>7.7537037037049159E-2</c:v>
                </c:pt>
                <c:pt idx="12">
                  <c:v>0.15507407407406529</c:v>
                </c:pt>
                <c:pt idx="13">
                  <c:v>0.15507407407407353</c:v>
                </c:pt>
                <c:pt idx="14">
                  <c:v>7.7537037037032644E-2</c:v>
                </c:pt>
                <c:pt idx="15">
                  <c:v>0.15507407407407353</c:v>
                </c:pt>
                <c:pt idx="16">
                  <c:v>7.7537037037049159E-2</c:v>
                </c:pt>
                <c:pt idx="17">
                  <c:v>0.15507407407406529</c:v>
                </c:pt>
                <c:pt idx="18">
                  <c:v>0.46522222222222887</c:v>
                </c:pt>
                <c:pt idx="19">
                  <c:v>7.7537037037032644E-2</c:v>
                </c:pt>
                <c:pt idx="20">
                  <c:v>0.15507407407407353</c:v>
                </c:pt>
                <c:pt idx="21">
                  <c:v>7.7537037037032644E-2</c:v>
                </c:pt>
                <c:pt idx="22">
                  <c:v>7.7537037037032644E-2</c:v>
                </c:pt>
                <c:pt idx="23">
                  <c:v>0.15507407407409007</c:v>
                </c:pt>
                <c:pt idx="24">
                  <c:v>7.7537037037032644E-2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D5-42CF-9C1C-3ABE1AD2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8480"/>
        <c:axId val="40874752"/>
      </c:scatterChart>
      <c:valAx>
        <c:axId val="4086848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998405788956"/>
              <c:y val="0.87998178929385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0874752"/>
        <c:crosses val="autoZero"/>
        <c:crossBetween val="midCat"/>
      </c:valAx>
      <c:valAx>
        <c:axId val="408747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217134290496313E-2"/>
              <c:y val="1.814203002767687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086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82739657542808"/>
          <c:y val="6.0812895343674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000262749439108E-2"/>
          <c:y val="0.15623852062542198"/>
          <c:w val="0.87689220753649666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'd5L5-I300a70V20'!$S$4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89327196518919"/>
                  <c:y val="0.599941307702691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'd5L5-I300a70V20'!$S$5:$S$29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7.7537037037032644E-2</c:v>
                </c:pt>
                <c:pt idx="3">
                  <c:v>5.1691358024688425E-2</c:v>
                </c:pt>
                <c:pt idx="4">
                  <c:v>9.6921296296294937E-2</c:v>
                </c:pt>
                <c:pt idx="5">
                  <c:v>9.3044444444442459E-2</c:v>
                </c:pt>
                <c:pt idx="6">
                  <c:v>9.0459876543207501E-2</c:v>
                </c:pt>
                <c:pt idx="7">
                  <c:v>0.1439973544973534</c:v>
                </c:pt>
                <c:pt idx="8">
                  <c:v>0.18415046296296281</c:v>
                </c:pt>
                <c:pt idx="9">
                  <c:v>0.16368930041152249</c:v>
                </c:pt>
                <c:pt idx="10">
                  <c:v>0.16282777777777679</c:v>
                </c:pt>
                <c:pt idx="11">
                  <c:v>0.15507407407407428</c:v>
                </c:pt>
                <c:pt idx="12">
                  <c:v>0.1550740740740735</c:v>
                </c:pt>
                <c:pt idx="13">
                  <c:v>0.15507407407407353</c:v>
                </c:pt>
                <c:pt idx="14">
                  <c:v>0.14953571428571347</c:v>
                </c:pt>
                <c:pt idx="15">
                  <c:v>0.14990493827160414</c:v>
                </c:pt>
                <c:pt idx="16">
                  <c:v>0.14538194444444447</c:v>
                </c:pt>
                <c:pt idx="17">
                  <c:v>0.1459520697167751</c:v>
                </c:pt>
                <c:pt idx="18">
                  <c:v>0.16368930041152249</c:v>
                </c:pt>
                <c:pt idx="19">
                  <c:v>0.15915497076023358</c:v>
                </c:pt>
                <c:pt idx="20">
                  <c:v>0.15895092592592558</c:v>
                </c:pt>
                <c:pt idx="21">
                  <c:v>0.15507407407407353</c:v>
                </c:pt>
                <c:pt idx="22">
                  <c:v>0.15154966329966257</c:v>
                </c:pt>
                <c:pt idx="23">
                  <c:v>0.15170289855072466</c:v>
                </c:pt>
                <c:pt idx="24">
                  <c:v>0.14861265432098747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99-49D4-86BF-0102E5334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2800"/>
        <c:axId val="41079552"/>
      </c:scatterChart>
      <c:valAx>
        <c:axId val="4105280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24621857460578"/>
              <c:y val="0.89835561238822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079552"/>
        <c:crosses val="autoZero"/>
        <c:crossBetween val="midCat"/>
      </c:valAx>
      <c:valAx>
        <c:axId val="41079552"/>
        <c:scaling>
          <c:orientation val="minMax"/>
          <c:max val="7.500000000000001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886337298995478E-2"/>
              <c:y val="7.519299412513562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052800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8437030329227"/>
          <c:y val="2.80870672545931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08918499072884"/>
          <c:y val="0.151536804894846"/>
          <c:w val="0.82285714435963853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'd5L5-I300a70V20'!$AC$4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0995631042943882E-2"/>
                  <c:y val="0.7528667607030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'd5L5-I300a70V20'!$AC$5:$AC$29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1.4609813478377813</c:v>
                </c:pt>
                <c:pt idx="12">
                  <c:v>0.54469175507758705</c:v>
                </c:pt>
                <c:pt idx="13">
                  <c:v>0.56647942528069051</c:v>
                </c:pt>
                <c:pt idx="14">
                  <c:v>2.327452077075161</c:v>
                </c:pt>
                <c:pt idx="15">
                  <c:v>2.744344524804935</c:v>
                </c:pt>
                <c:pt idx="16">
                  <c:v>1.02196192079913</c:v>
                </c:pt>
                <c:pt idx="17">
                  <c:v>1.4317946629112024</c:v>
                </c:pt>
                <c:pt idx="18">
                  <c:v>1.0803597448447677</c:v>
                </c:pt>
                <c:pt idx="19">
                  <c:v>2.8113777564670261</c:v>
                </c:pt>
                <c:pt idx="20">
                  <c:v>3.265769984517874</c:v>
                </c:pt>
                <c:pt idx="21">
                  <c:v>3.7673963622490243</c:v>
                </c:pt>
                <c:pt idx="22">
                  <c:v>1.7150067940364959</c:v>
                </c:pt>
                <c:pt idx="23">
                  <c:v>1.7340624250813081</c:v>
                </c:pt>
                <c:pt idx="24">
                  <c:v>1.8579240268728712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6B7-4998-B4C2-4B8A735D0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3472"/>
        <c:axId val="41123840"/>
      </c:scatterChart>
      <c:valAx>
        <c:axId val="4111347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70100145731"/>
              <c:y val="0.894169560085159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123840"/>
        <c:crosses val="autoZero"/>
        <c:crossBetween val="midCat"/>
        <c:majorUnit val="10"/>
      </c:valAx>
      <c:valAx>
        <c:axId val="41123840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0089451082720952E-3"/>
              <c:y val="0.11440769240636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1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94722432491244"/>
          <c:y val="4.50749415267982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80568518519013"/>
          <c:y val="0.15199416687666148"/>
          <c:w val="0.76998822972107028"/>
          <c:h val="0.69187262424889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'd5L5-I300a70V20'!$P$4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410323875048479"/>
                  <c:y val="0.735446250794135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3E-14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'd5L5-I300a70V20'!$C$5:$C$29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'd5L5-I300a70V20'!$P$5:$P$29</c:f>
              <c:numCache>
                <c:formatCode>0</c:formatCode>
                <c:ptCount val="25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990</c:v>
                </c:pt>
                <c:pt idx="12">
                  <c:v>1080</c:v>
                </c:pt>
                <c:pt idx="13">
                  <c:v>1170</c:v>
                </c:pt>
                <c:pt idx="14">
                  <c:v>1260</c:v>
                </c:pt>
                <c:pt idx="15">
                  <c:v>1350</c:v>
                </c:pt>
                <c:pt idx="16">
                  <c:v>1440</c:v>
                </c:pt>
                <c:pt idx="17">
                  <c:v>1530</c:v>
                </c:pt>
                <c:pt idx="18">
                  <c:v>1620</c:v>
                </c:pt>
                <c:pt idx="19">
                  <c:v>1710</c:v>
                </c:pt>
                <c:pt idx="20">
                  <c:v>1800</c:v>
                </c:pt>
                <c:pt idx="21">
                  <c:v>1890</c:v>
                </c:pt>
                <c:pt idx="22">
                  <c:v>1980</c:v>
                </c:pt>
                <c:pt idx="23">
                  <c:v>2070</c:v>
                </c:pt>
                <c:pt idx="24">
                  <c:v>2160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01-4A99-95A5-4A6D1837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24384"/>
        <c:axId val="41426304"/>
      </c:barChart>
      <c:catAx>
        <c:axId val="4142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89576038912803"/>
              <c:y val="0.87294500857133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426304"/>
        <c:crosses val="autoZero"/>
        <c:auto val="1"/>
        <c:lblAlgn val="ctr"/>
        <c:lblOffset val="100"/>
        <c:noMultiLvlLbl val="0"/>
      </c:catAx>
      <c:valAx>
        <c:axId val="41426304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484860963219845E-2"/>
              <c:y val="5.793457112525753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4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4567598422300629"/>
          <c:y val="3.2324281178934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553805912926149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'd5L5-I700a70V20'!$D$4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3002682390521632E-2"/>
                  <c:y val="0.309351210544592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'd5L5-I700a70V20'!$D$5:$D$29</c:f>
              <c:numCache>
                <c:formatCode>General</c:formatCode>
                <c:ptCount val="25"/>
                <c:pt idx="0">
                  <c:v>10.1</c:v>
                </c:pt>
                <c:pt idx="1">
                  <c:v>10.3</c:v>
                </c:pt>
                <c:pt idx="2">
                  <c:v>10.4</c:v>
                </c:pt>
                <c:pt idx="3">
                  <c:v>10.5</c:v>
                </c:pt>
                <c:pt idx="4">
                  <c:v>10.65</c:v>
                </c:pt>
                <c:pt idx="5">
                  <c:v>11</c:v>
                </c:pt>
                <c:pt idx="6">
                  <c:v>11.15</c:v>
                </c:pt>
                <c:pt idx="7">
                  <c:v>11.3</c:v>
                </c:pt>
                <c:pt idx="8">
                  <c:v>11.45</c:v>
                </c:pt>
                <c:pt idx="9">
                  <c:v>11.6</c:v>
                </c:pt>
                <c:pt idx="10">
                  <c:v>11.75</c:v>
                </c:pt>
                <c:pt idx="11">
                  <c:v>12.1</c:v>
                </c:pt>
                <c:pt idx="12">
                  <c:v>12.2</c:v>
                </c:pt>
                <c:pt idx="13">
                  <c:v>12.35</c:v>
                </c:pt>
                <c:pt idx="14">
                  <c:v>12.5</c:v>
                </c:pt>
                <c:pt idx="15">
                  <c:v>12.65</c:v>
                </c:pt>
                <c:pt idx="16">
                  <c:v>13</c:v>
                </c:pt>
                <c:pt idx="17">
                  <c:v>13.1</c:v>
                </c:pt>
                <c:pt idx="18">
                  <c:v>13.25</c:v>
                </c:pt>
                <c:pt idx="19">
                  <c:v>13.4</c:v>
                </c:pt>
                <c:pt idx="20">
                  <c:v>13.5</c:v>
                </c:pt>
                <c:pt idx="21">
                  <c:v>13.65</c:v>
                </c:pt>
                <c:pt idx="22">
                  <c:v>14</c:v>
                </c:pt>
                <c:pt idx="23">
                  <c:v>14.15</c:v>
                </c:pt>
                <c:pt idx="24">
                  <c:v>14.3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8CE-4D21-A7AB-B6AABCF433BA}"/>
            </c:ext>
          </c:extLst>
        </c:ser>
        <c:ser>
          <c:idx val="1"/>
          <c:order val="1"/>
          <c:tx>
            <c:strRef>
              <c:f>'d5L5-I700a70V20'!$E$4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7977296427200508E-2"/>
                  <c:y val="0.519804135255954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+ 12,176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'd5L5-I700a70V20'!$E$5:$E$29</c:f>
              <c:numCache>
                <c:formatCode>General</c:formatCode>
                <c:ptCount val="25"/>
                <c:pt idx="0">
                  <c:v>10.65</c:v>
                </c:pt>
                <c:pt idx="1">
                  <c:v>11.05</c:v>
                </c:pt>
                <c:pt idx="2">
                  <c:v>11.25</c:v>
                </c:pt>
                <c:pt idx="3">
                  <c:v>11.45</c:v>
                </c:pt>
                <c:pt idx="4">
                  <c:v>11.65</c:v>
                </c:pt>
                <c:pt idx="5">
                  <c:v>12.1</c:v>
                </c:pt>
                <c:pt idx="6">
                  <c:v>12.3</c:v>
                </c:pt>
                <c:pt idx="7">
                  <c:v>12.55</c:v>
                </c:pt>
                <c:pt idx="8">
                  <c:v>13</c:v>
                </c:pt>
                <c:pt idx="9">
                  <c:v>13.25</c:v>
                </c:pt>
                <c:pt idx="10">
                  <c:v>13.5</c:v>
                </c:pt>
                <c:pt idx="11">
                  <c:v>14.05</c:v>
                </c:pt>
                <c:pt idx="12">
                  <c:v>14.35</c:v>
                </c:pt>
                <c:pt idx="13">
                  <c:v>14.65</c:v>
                </c:pt>
                <c:pt idx="14">
                  <c:v>15.15</c:v>
                </c:pt>
                <c:pt idx="15">
                  <c:v>15.35</c:v>
                </c:pt>
                <c:pt idx="16">
                  <c:v>15.6</c:v>
                </c:pt>
                <c:pt idx="17">
                  <c:v>16</c:v>
                </c:pt>
                <c:pt idx="18">
                  <c:v>16.2</c:v>
                </c:pt>
                <c:pt idx="19">
                  <c:v>16.399999999999999</c:v>
                </c:pt>
                <c:pt idx="20">
                  <c:v>16.55</c:v>
                </c:pt>
                <c:pt idx="21">
                  <c:v>16.75</c:v>
                </c:pt>
                <c:pt idx="22">
                  <c:v>17.25</c:v>
                </c:pt>
                <c:pt idx="23">
                  <c:v>17.5</c:v>
                </c:pt>
                <c:pt idx="24">
                  <c:v>17.75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8CE-4D21-A7AB-B6AABCF433BA}"/>
            </c:ext>
          </c:extLst>
        </c:ser>
        <c:ser>
          <c:idx val="2"/>
          <c:order val="2"/>
          <c:tx>
            <c:strRef>
              <c:f>'d5L5-I700a70V20'!$I$4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61441795443485"/>
                  <c:y val="0.697908154125899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'd5L5-I700a70V20'!$I$5:$I$29</c:f>
              <c:numCache>
                <c:formatCode>General</c:formatCode>
                <c:ptCount val="25"/>
                <c:pt idx="0">
                  <c:v>14.5</c:v>
                </c:pt>
                <c:pt idx="1">
                  <c:v>15.05</c:v>
                </c:pt>
                <c:pt idx="2">
                  <c:v>15.1</c:v>
                </c:pt>
                <c:pt idx="3">
                  <c:v>15.4</c:v>
                </c:pt>
                <c:pt idx="4">
                  <c:v>15.6</c:v>
                </c:pt>
                <c:pt idx="5">
                  <c:v>15.7</c:v>
                </c:pt>
                <c:pt idx="6">
                  <c:v>16.149999999999999</c:v>
                </c:pt>
                <c:pt idx="7">
                  <c:v>16.149999999999999</c:v>
                </c:pt>
                <c:pt idx="8">
                  <c:v>16.5</c:v>
                </c:pt>
                <c:pt idx="9">
                  <c:v>16.75</c:v>
                </c:pt>
                <c:pt idx="10">
                  <c:v>17.100000000000001</c:v>
                </c:pt>
                <c:pt idx="11">
                  <c:v>17.5</c:v>
                </c:pt>
                <c:pt idx="12">
                  <c:v>18.100000000000001</c:v>
                </c:pt>
                <c:pt idx="13">
                  <c:v>18.149999999999999</c:v>
                </c:pt>
                <c:pt idx="14">
                  <c:v>18.3</c:v>
                </c:pt>
                <c:pt idx="15">
                  <c:v>18.25</c:v>
                </c:pt>
                <c:pt idx="16">
                  <c:v>18.350000000000001</c:v>
                </c:pt>
                <c:pt idx="17">
                  <c:v>18.5</c:v>
                </c:pt>
                <c:pt idx="18">
                  <c:v>18.75</c:v>
                </c:pt>
                <c:pt idx="19">
                  <c:v>18.75</c:v>
                </c:pt>
                <c:pt idx="20">
                  <c:v>19.2</c:v>
                </c:pt>
                <c:pt idx="21">
                  <c:v>19.45</c:v>
                </c:pt>
                <c:pt idx="22">
                  <c:v>20</c:v>
                </c:pt>
                <c:pt idx="23">
                  <c:v>20.399999999999999</c:v>
                </c:pt>
                <c:pt idx="24">
                  <c:v>20.399999999999999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8CE-4D21-A7AB-B6AABCF43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2080"/>
        <c:axId val="41344000"/>
      </c:scatterChart>
      <c:valAx>
        <c:axId val="4134208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7813388519939783"/>
              <c:y val="0.71448506349855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344000"/>
        <c:crosses val="autoZero"/>
        <c:crossBetween val="midCat"/>
        <c:majorUnit val="10"/>
      </c:valAx>
      <c:valAx>
        <c:axId val="41344000"/>
        <c:scaling>
          <c:orientation val="minMax"/>
          <c:max val="2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78947150304303E-2"/>
              <c:y val="0.118909891595961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3420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646200857823022"/>
          <c:y val="3.20075205071805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22130039138731E-2"/>
          <c:y val="0.10096377500561286"/>
          <c:w val="0.7417321347993529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'd5L5-I700a70V20'!$F$4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7.728064952315597E-2"/>
                  <c:y val="0.686777162655044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'd5L5-I700a70V20'!$F$5:$F$29</c:f>
              <c:numCache>
                <c:formatCode>General</c:formatCode>
                <c:ptCount val="25"/>
                <c:pt idx="0">
                  <c:v>9.75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10.050000000000001</c:v>
                </c:pt>
                <c:pt idx="14">
                  <c:v>10.050000000000001</c:v>
                </c:pt>
                <c:pt idx="15">
                  <c:v>10.050000000000001</c:v>
                </c:pt>
                <c:pt idx="16">
                  <c:v>10.050000000000001</c:v>
                </c:pt>
                <c:pt idx="17">
                  <c:v>10.1</c:v>
                </c:pt>
                <c:pt idx="18">
                  <c:v>10.1</c:v>
                </c:pt>
                <c:pt idx="19">
                  <c:v>10.1</c:v>
                </c:pt>
                <c:pt idx="20">
                  <c:v>10.1</c:v>
                </c:pt>
                <c:pt idx="21">
                  <c:v>10.1</c:v>
                </c:pt>
                <c:pt idx="22">
                  <c:v>10.15</c:v>
                </c:pt>
                <c:pt idx="23">
                  <c:v>10.1</c:v>
                </c:pt>
                <c:pt idx="24">
                  <c:v>10.15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843-498A-A8D1-51D18948055E}"/>
            </c:ext>
          </c:extLst>
        </c:ser>
        <c:ser>
          <c:idx val="1"/>
          <c:order val="1"/>
          <c:tx>
            <c:strRef>
              <c:f>'d5L5-I700a70V20'!$G$4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7.9692782688643965E-2"/>
                  <c:y val="0.665270275480909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'd5L5-I700a70V20'!$G$5:$G$29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10.050000000000001</c:v>
                </c:pt>
                <c:pt idx="10">
                  <c:v>10.050000000000001</c:v>
                </c:pt>
                <c:pt idx="11">
                  <c:v>10.050000000000001</c:v>
                </c:pt>
                <c:pt idx="12">
                  <c:v>10.1</c:v>
                </c:pt>
                <c:pt idx="13">
                  <c:v>10.1</c:v>
                </c:pt>
                <c:pt idx="14">
                  <c:v>10.1</c:v>
                </c:pt>
                <c:pt idx="15">
                  <c:v>10.1</c:v>
                </c:pt>
                <c:pt idx="16">
                  <c:v>10.15</c:v>
                </c:pt>
                <c:pt idx="17">
                  <c:v>10.15</c:v>
                </c:pt>
                <c:pt idx="18">
                  <c:v>10.15</c:v>
                </c:pt>
                <c:pt idx="19">
                  <c:v>10.15</c:v>
                </c:pt>
                <c:pt idx="20">
                  <c:v>10.199999999999999</c:v>
                </c:pt>
                <c:pt idx="21">
                  <c:v>10.199999999999999</c:v>
                </c:pt>
                <c:pt idx="22">
                  <c:v>10.25</c:v>
                </c:pt>
                <c:pt idx="23">
                  <c:v>10.25</c:v>
                </c:pt>
                <c:pt idx="24">
                  <c:v>10.25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843-498A-A8D1-51D18948055E}"/>
            </c:ext>
          </c:extLst>
        </c:ser>
        <c:ser>
          <c:idx val="2"/>
          <c:order val="2"/>
          <c:tx>
            <c:strRef>
              <c:f>'d5L5-I700a70V20'!$H$4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7.3567755233331825E-2"/>
                  <c:y val="0.55016318820514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= </a:t>
                    </a:r>
                    <a:r>
                      <a:rPr lang="en-US" baseline="0"/>
                      <a:t>- 0,0005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+ 0,0087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- 0,0319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0"/>
                      <a:t> + 8,3091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'd5L5-I700a70V20'!$H$5:$H$29</c:f>
              <c:numCache>
                <c:formatCode>General</c:formatCode>
                <c:ptCount val="25"/>
                <c:pt idx="0">
                  <c:v>9.65</c:v>
                </c:pt>
                <c:pt idx="1">
                  <c:v>9.65</c:v>
                </c:pt>
                <c:pt idx="2">
                  <c:v>9.65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9.75</c:v>
                </c:pt>
                <c:pt idx="8">
                  <c:v>9.75</c:v>
                </c:pt>
                <c:pt idx="9">
                  <c:v>9.75</c:v>
                </c:pt>
                <c:pt idx="10">
                  <c:v>9.75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10.050000000000001</c:v>
                </c:pt>
                <c:pt idx="16">
                  <c:v>10.050000000000001</c:v>
                </c:pt>
                <c:pt idx="17">
                  <c:v>10.1</c:v>
                </c:pt>
                <c:pt idx="18">
                  <c:v>10.1</c:v>
                </c:pt>
                <c:pt idx="19">
                  <c:v>10.1</c:v>
                </c:pt>
                <c:pt idx="20">
                  <c:v>10.15</c:v>
                </c:pt>
                <c:pt idx="21">
                  <c:v>10.15</c:v>
                </c:pt>
                <c:pt idx="22">
                  <c:v>10.199999999999999</c:v>
                </c:pt>
                <c:pt idx="23">
                  <c:v>10.199999999999999</c:v>
                </c:pt>
                <c:pt idx="24">
                  <c:v>10.199999999999999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843-498A-A8D1-51D18948055E}"/>
            </c:ext>
          </c:extLst>
        </c:ser>
        <c:ser>
          <c:idx val="3"/>
          <c:order val="3"/>
          <c:tx>
            <c:strRef>
              <c:f>'d5L5-I700a70V20'!$Z$4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7.1078021383329887E-2"/>
                  <c:y val="0.667400291875433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'd5L5-I700a70V20'!$Z$5:$Z$29</c:f>
              <c:numCache>
                <c:formatCode>0.0</c:formatCode>
                <c:ptCount val="25"/>
                <c:pt idx="0">
                  <c:v>9.7999999999999989</c:v>
                </c:pt>
                <c:pt idx="1">
                  <c:v>9.8833333333333329</c:v>
                </c:pt>
                <c:pt idx="2">
                  <c:v>9.8833333333333329</c:v>
                </c:pt>
                <c:pt idx="3">
                  <c:v>9.9</c:v>
                </c:pt>
                <c:pt idx="4">
                  <c:v>9.9</c:v>
                </c:pt>
                <c:pt idx="5">
                  <c:v>9.9</c:v>
                </c:pt>
                <c:pt idx="6">
                  <c:v>9.9166666666666661</c:v>
                </c:pt>
                <c:pt idx="7">
                  <c:v>9.9333333333333336</c:v>
                </c:pt>
                <c:pt idx="8">
                  <c:v>9.9333333333333336</c:v>
                </c:pt>
                <c:pt idx="9">
                  <c:v>9.9333333333333336</c:v>
                </c:pt>
                <c:pt idx="10">
                  <c:v>9.9333333333333336</c:v>
                </c:pt>
                <c:pt idx="11">
                  <c:v>10.016666666666667</c:v>
                </c:pt>
                <c:pt idx="12">
                  <c:v>10.033333333333333</c:v>
                </c:pt>
                <c:pt idx="13">
                  <c:v>10.049999999999999</c:v>
                </c:pt>
                <c:pt idx="14">
                  <c:v>10.049999999999999</c:v>
                </c:pt>
                <c:pt idx="15">
                  <c:v>10.066666666666666</c:v>
                </c:pt>
                <c:pt idx="16">
                  <c:v>10.083333333333334</c:v>
                </c:pt>
                <c:pt idx="17">
                  <c:v>10.116666666666667</c:v>
                </c:pt>
                <c:pt idx="18">
                  <c:v>10.116666666666667</c:v>
                </c:pt>
                <c:pt idx="19">
                  <c:v>10.116666666666667</c:v>
                </c:pt>
                <c:pt idx="20">
                  <c:v>10.149999999999999</c:v>
                </c:pt>
                <c:pt idx="21">
                  <c:v>10.149999999999999</c:v>
                </c:pt>
                <c:pt idx="22">
                  <c:v>10.199999999999999</c:v>
                </c:pt>
                <c:pt idx="23">
                  <c:v>10.183333333333334</c:v>
                </c:pt>
                <c:pt idx="24">
                  <c:v>10.199999999999999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843-498A-A8D1-51D189480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2480"/>
        <c:axId val="41494400"/>
      </c:scatterChart>
      <c:valAx>
        <c:axId val="4149248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4575507706997"/>
              <c:y val="0.7516749867317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494400"/>
        <c:crosses val="autoZero"/>
        <c:crossBetween val="midCat"/>
        <c:majorUnit val="10"/>
      </c:valAx>
      <c:valAx>
        <c:axId val="41494400"/>
        <c:scaling>
          <c:orientation val="minMax"/>
          <c:max val="10.4"/>
          <c:min val="9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6298518960779297E-3"/>
              <c:y val="2.4495829152124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49248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82739657542808"/>
          <c:y val="6.0812895343674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000262749439108E-2"/>
          <c:y val="0.15623852062542198"/>
          <c:w val="0.87689220753649666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'd5L5-I300a30V10'!$S$4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4632040239565742"/>
                  <c:y val="0.697158326039899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'd5L5-I300a30V10'!$S$5:$S$29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6.4614197530863282E-2</c:v>
                </c:pt>
                <c:pt idx="4">
                  <c:v>4.8460648148147469E-2</c:v>
                </c:pt>
                <c:pt idx="5">
                  <c:v>3.8768518518517973E-2</c:v>
                </c:pt>
                <c:pt idx="6">
                  <c:v>3.8768518518518376E-2</c:v>
                </c:pt>
                <c:pt idx="7">
                  <c:v>3.323015873015861E-2</c:v>
                </c:pt>
                <c:pt idx="8">
                  <c:v>3.3922453703703837E-2</c:v>
                </c:pt>
                <c:pt idx="9">
                  <c:v>3.4460905349794124E-2</c:v>
                </c:pt>
                <c:pt idx="10">
                  <c:v>3.4891666666666342E-2</c:v>
                </c:pt>
                <c:pt idx="11">
                  <c:v>3.5244107744107245E-2</c:v>
                </c:pt>
                <c:pt idx="12">
                  <c:v>3.2307098765431641E-2</c:v>
                </c:pt>
                <c:pt idx="13">
                  <c:v>3.2804131054131096E-2</c:v>
                </c:pt>
                <c:pt idx="14">
                  <c:v>3.0460978835978876E-2</c:v>
                </c:pt>
                <c:pt idx="15">
                  <c:v>3.6183950617283828E-2</c:v>
                </c:pt>
                <c:pt idx="16">
                  <c:v>3.3922453703703587E-2</c:v>
                </c:pt>
                <c:pt idx="17">
                  <c:v>3.4207516339869286E-2</c:v>
                </c:pt>
                <c:pt idx="18">
                  <c:v>3.4460905349794124E-2</c:v>
                </c:pt>
                <c:pt idx="19">
                  <c:v>3.8768518518518487E-2</c:v>
                </c:pt>
                <c:pt idx="20">
                  <c:v>3.683009259259256E-2</c:v>
                </c:pt>
                <c:pt idx="21">
                  <c:v>3.6922398589065319E-2</c:v>
                </c:pt>
                <c:pt idx="22">
                  <c:v>3.5244107744107807E-2</c:v>
                </c:pt>
                <c:pt idx="23">
                  <c:v>3.8768518518518293E-2</c:v>
                </c:pt>
                <c:pt idx="24">
                  <c:v>3.8768518518518376E-2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E0C-48B7-A016-D64958A4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60608"/>
        <c:axId val="107066880"/>
      </c:scatterChart>
      <c:valAx>
        <c:axId val="10706060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82274949178735"/>
              <c:y val="0.878084624096727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7066880"/>
        <c:crosses val="autoZero"/>
        <c:crossBetween val="midCat"/>
      </c:valAx>
      <c:valAx>
        <c:axId val="107066880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886337298995478E-2"/>
              <c:y val="7.519299412513562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706060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4083688790105"/>
          <c:y val="0.12959086413952969"/>
          <c:w val="0.6262467960936919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'd5L5-I700a70V20'!$V$4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7.6495233864151317E-3"/>
                  <c:y val="0.685469322132695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'd5L5-I700a70V20'!$V$5:$V$29</c:f>
              <c:numCache>
                <c:formatCode>0.00</c:formatCode>
                <c:ptCount val="25"/>
                <c:pt idx="0">
                  <c:v>0</c:v>
                </c:pt>
                <c:pt idx="1">
                  <c:v>0.20000000000000107</c:v>
                </c:pt>
                <c:pt idx="2">
                  <c:v>0.30000000000000071</c:v>
                </c:pt>
                <c:pt idx="3">
                  <c:v>0.40000000000000036</c:v>
                </c:pt>
                <c:pt idx="4">
                  <c:v>0.55000000000000071</c:v>
                </c:pt>
                <c:pt idx="5">
                  <c:v>0.90000000000000036</c:v>
                </c:pt>
                <c:pt idx="6">
                  <c:v>1.0500000000000007</c:v>
                </c:pt>
                <c:pt idx="7">
                  <c:v>1.2000000000000011</c:v>
                </c:pt>
                <c:pt idx="8">
                  <c:v>1.3499999999999996</c:v>
                </c:pt>
                <c:pt idx="9">
                  <c:v>1.5</c:v>
                </c:pt>
                <c:pt idx="10">
                  <c:v>1.6500000000000004</c:v>
                </c:pt>
                <c:pt idx="11">
                  <c:v>2</c:v>
                </c:pt>
                <c:pt idx="12">
                  <c:v>2.0999999999999996</c:v>
                </c:pt>
                <c:pt idx="13">
                  <c:v>2.25</c:v>
                </c:pt>
                <c:pt idx="14">
                  <c:v>2.4000000000000004</c:v>
                </c:pt>
                <c:pt idx="15">
                  <c:v>2.5500000000000007</c:v>
                </c:pt>
                <c:pt idx="16">
                  <c:v>2.9000000000000004</c:v>
                </c:pt>
                <c:pt idx="17">
                  <c:v>3</c:v>
                </c:pt>
                <c:pt idx="18">
                  <c:v>3.1500000000000004</c:v>
                </c:pt>
                <c:pt idx="19">
                  <c:v>3.3000000000000007</c:v>
                </c:pt>
                <c:pt idx="20">
                  <c:v>3.4000000000000004</c:v>
                </c:pt>
                <c:pt idx="21">
                  <c:v>3.5500000000000007</c:v>
                </c:pt>
                <c:pt idx="22">
                  <c:v>3.9000000000000004</c:v>
                </c:pt>
                <c:pt idx="23">
                  <c:v>4.0500000000000007</c:v>
                </c:pt>
                <c:pt idx="24">
                  <c:v>4.2000000000000011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3BF-404C-ADF5-F4B5DF6E3ECA}"/>
            </c:ext>
          </c:extLst>
        </c:ser>
        <c:ser>
          <c:idx val="1"/>
          <c:order val="1"/>
          <c:tx>
            <c:strRef>
              <c:f>'d5L5-I700a70V20'!$W$4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9196210379359153E-2"/>
                  <c:y val="0.663697136831306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- 0,0745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'd5L5-I700a70V20'!$W$5:$W$29</c:f>
              <c:numCache>
                <c:formatCode>0.00</c:formatCode>
                <c:ptCount val="25"/>
                <c:pt idx="0">
                  <c:v>0</c:v>
                </c:pt>
                <c:pt idx="1">
                  <c:v>0.40000000000000036</c:v>
                </c:pt>
                <c:pt idx="2">
                  <c:v>0.59999999999999964</c:v>
                </c:pt>
                <c:pt idx="3">
                  <c:v>0.79999999999999893</c:v>
                </c:pt>
                <c:pt idx="4">
                  <c:v>1</c:v>
                </c:pt>
                <c:pt idx="5">
                  <c:v>1.4499999999999993</c:v>
                </c:pt>
                <c:pt idx="6">
                  <c:v>1.6500000000000004</c:v>
                </c:pt>
                <c:pt idx="7">
                  <c:v>1.9000000000000004</c:v>
                </c:pt>
                <c:pt idx="8">
                  <c:v>2.3499999999999996</c:v>
                </c:pt>
                <c:pt idx="9">
                  <c:v>2.5999999999999996</c:v>
                </c:pt>
                <c:pt idx="10">
                  <c:v>2.8499999999999996</c:v>
                </c:pt>
                <c:pt idx="11">
                  <c:v>3.4000000000000004</c:v>
                </c:pt>
                <c:pt idx="12">
                  <c:v>3.6999999999999993</c:v>
                </c:pt>
                <c:pt idx="13">
                  <c:v>4</c:v>
                </c:pt>
                <c:pt idx="14">
                  <c:v>4.5</c:v>
                </c:pt>
                <c:pt idx="15">
                  <c:v>4.6999999999999993</c:v>
                </c:pt>
                <c:pt idx="16">
                  <c:v>4.9499999999999993</c:v>
                </c:pt>
                <c:pt idx="17">
                  <c:v>5.35</c:v>
                </c:pt>
                <c:pt idx="18">
                  <c:v>5.5499999999999989</c:v>
                </c:pt>
                <c:pt idx="19">
                  <c:v>5.7499999999999982</c:v>
                </c:pt>
                <c:pt idx="20">
                  <c:v>5.9</c:v>
                </c:pt>
                <c:pt idx="21">
                  <c:v>6.1</c:v>
                </c:pt>
                <c:pt idx="22">
                  <c:v>6.6</c:v>
                </c:pt>
                <c:pt idx="23">
                  <c:v>6.85</c:v>
                </c:pt>
                <c:pt idx="24">
                  <c:v>7.1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3BF-404C-ADF5-F4B5DF6E3ECA}"/>
            </c:ext>
          </c:extLst>
        </c:ser>
        <c:ser>
          <c:idx val="2"/>
          <c:order val="2"/>
          <c:tx>
            <c:strRef>
              <c:f>'d5L5-I700a70V20'!$X$4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5.5312076131582191E-2"/>
                  <c:y val="0.537565240860564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'd5L5-I700a70V20'!$X$5:$X$29</c:f>
              <c:numCache>
                <c:formatCode>0.00</c:formatCode>
                <c:ptCount val="25"/>
                <c:pt idx="0">
                  <c:v>0</c:v>
                </c:pt>
                <c:pt idx="1">
                  <c:v>0.55000000000000071</c:v>
                </c:pt>
                <c:pt idx="2">
                  <c:v>0.59999999999999964</c:v>
                </c:pt>
                <c:pt idx="3">
                  <c:v>0.90000000000000036</c:v>
                </c:pt>
                <c:pt idx="4">
                  <c:v>1.0999999999999996</c:v>
                </c:pt>
                <c:pt idx="5">
                  <c:v>1.1999999999999993</c:v>
                </c:pt>
                <c:pt idx="6">
                  <c:v>1.6499999999999986</c:v>
                </c:pt>
                <c:pt idx="7">
                  <c:v>1.6499999999999986</c:v>
                </c:pt>
                <c:pt idx="8">
                  <c:v>2</c:v>
                </c:pt>
                <c:pt idx="9">
                  <c:v>2.25</c:v>
                </c:pt>
                <c:pt idx="10">
                  <c:v>2.6000000000000014</c:v>
                </c:pt>
                <c:pt idx="11">
                  <c:v>3</c:v>
                </c:pt>
                <c:pt idx="12">
                  <c:v>3.6000000000000014</c:v>
                </c:pt>
                <c:pt idx="13">
                  <c:v>3.6499999999999986</c:v>
                </c:pt>
                <c:pt idx="14">
                  <c:v>3.8000000000000007</c:v>
                </c:pt>
                <c:pt idx="15">
                  <c:v>3.75</c:v>
                </c:pt>
                <c:pt idx="16">
                  <c:v>3.8500000000000014</c:v>
                </c:pt>
                <c:pt idx="17">
                  <c:v>4</c:v>
                </c:pt>
                <c:pt idx="18">
                  <c:v>4.25</c:v>
                </c:pt>
                <c:pt idx="19">
                  <c:v>4.25</c:v>
                </c:pt>
                <c:pt idx="20">
                  <c:v>4.6999999999999993</c:v>
                </c:pt>
                <c:pt idx="21">
                  <c:v>4.9499999999999993</c:v>
                </c:pt>
                <c:pt idx="22">
                  <c:v>5.5</c:v>
                </c:pt>
                <c:pt idx="23">
                  <c:v>5.8999999999999986</c:v>
                </c:pt>
                <c:pt idx="24">
                  <c:v>5.8999999999999986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3BF-404C-ADF5-F4B5DF6E3ECA}"/>
            </c:ext>
          </c:extLst>
        </c:ser>
        <c:ser>
          <c:idx val="3"/>
          <c:order val="3"/>
          <c:tx>
            <c:strRef>
              <c:f>'d5L5-I700a70V20'!$Y$4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782514803578834E-3"/>
                  <c:y val="0.248689367782499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'd5L5-I700a70V20'!$Y$5:$Y$29</c:f>
              <c:numCache>
                <c:formatCode>0.00</c:formatCode>
                <c:ptCount val="25"/>
                <c:pt idx="0">
                  <c:v>0</c:v>
                </c:pt>
                <c:pt idx="1">
                  <c:v>8.3333333333333925E-2</c:v>
                </c:pt>
                <c:pt idx="2">
                  <c:v>8.3333333333333925E-2</c:v>
                </c:pt>
                <c:pt idx="3">
                  <c:v>0.10000000000000142</c:v>
                </c:pt>
                <c:pt idx="4">
                  <c:v>0.10000000000000142</c:v>
                </c:pt>
                <c:pt idx="5">
                  <c:v>0.10000000000000142</c:v>
                </c:pt>
                <c:pt idx="6">
                  <c:v>0.11666666666666714</c:v>
                </c:pt>
                <c:pt idx="7">
                  <c:v>0.13333333333333464</c:v>
                </c:pt>
                <c:pt idx="8">
                  <c:v>0.13333333333333464</c:v>
                </c:pt>
                <c:pt idx="9">
                  <c:v>0.13333333333333464</c:v>
                </c:pt>
                <c:pt idx="10">
                  <c:v>0.13333333333333464</c:v>
                </c:pt>
                <c:pt idx="11">
                  <c:v>0.21666666666666856</c:v>
                </c:pt>
                <c:pt idx="12">
                  <c:v>0.23333333333333428</c:v>
                </c:pt>
                <c:pt idx="13">
                  <c:v>0.25</c:v>
                </c:pt>
                <c:pt idx="14">
                  <c:v>0.25</c:v>
                </c:pt>
                <c:pt idx="15">
                  <c:v>0.2666666666666675</c:v>
                </c:pt>
                <c:pt idx="16">
                  <c:v>0.28333333333333499</c:v>
                </c:pt>
                <c:pt idx="17">
                  <c:v>0.31666666666666821</c:v>
                </c:pt>
                <c:pt idx="18">
                  <c:v>0.31666666666666821</c:v>
                </c:pt>
                <c:pt idx="19">
                  <c:v>0.31666666666666821</c:v>
                </c:pt>
                <c:pt idx="20">
                  <c:v>0.34999999999999964</c:v>
                </c:pt>
                <c:pt idx="21">
                  <c:v>0.34999999999999964</c:v>
                </c:pt>
                <c:pt idx="22">
                  <c:v>0.40000000000000036</c:v>
                </c:pt>
                <c:pt idx="23">
                  <c:v>0.38333333333333464</c:v>
                </c:pt>
                <c:pt idx="24">
                  <c:v>0.40000000000000036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3BF-404C-ADF5-F4B5DF6E3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1424"/>
        <c:axId val="41567360"/>
      </c:scatterChart>
      <c:valAx>
        <c:axId val="4183142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4429615798204452"/>
              <c:y val="0.669646231196021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67360"/>
        <c:crosses val="autoZero"/>
        <c:crossBetween val="midCat"/>
        <c:majorUnit val="10"/>
      </c:valAx>
      <c:valAx>
        <c:axId val="41567360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801527098170127E-2"/>
              <c:y val="6.148627147216106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83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9894139219169968"/>
          <c:y val="0.28185555208550289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822402276610196"/>
          <c:y val="1.79230395969809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65449455548466"/>
          <c:y val="0.11442927587260812"/>
          <c:w val="0.7646733033490459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'd5L5-I700a70V20'!$C$4</c:f>
              <c:strCache>
                <c:ptCount val="1"/>
                <c:pt idx="0">
                  <c:v>Час, хв.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94571558976094"/>
                  <c:y val="0.750157102309784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0,124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- 3,0805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+ 23,231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- 12,932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10-4185-8B9B-32E4A83178C4}"/>
            </c:ext>
          </c:extLst>
        </c:ser>
        <c:ser>
          <c:idx val="1"/>
          <c:order val="1"/>
          <c:tx>
            <c:strRef>
              <c:f>'d5L5-I700a70V20'!$N$4</c:f>
              <c:strCache>
                <c:ptCount val="1"/>
                <c:pt idx="0">
                  <c:v>Миттєва потужні-сть ССТ Qсст, Дж/м2, що 5 хв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'd5L5-I700a70V20'!$N$5:$N$29</c:f>
              <c:numCache>
                <c:formatCode>0</c:formatCode>
                <c:ptCount val="25"/>
                <c:pt idx="0">
                  <c:v>0</c:v>
                </c:pt>
                <c:pt idx="1">
                  <c:v>34.891666666666914</c:v>
                </c:pt>
                <c:pt idx="2">
                  <c:v>0</c:v>
                </c:pt>
                <c:pt idx="3">
                  <c:v>6.9783333333336817</c:v>
                </c:pt>
                <c:pt idx="4">
                  <c:v>0</c:v>
                </c:pt>
                <c:pt idx="5">
                  <c:v>0</c:v>
                </c:pt>
                <c:pt idx="6">
                  <c:v>6.9783333333329374</c:v>
                </c:pt>
                <c:pt idx="7">
                  <c:v>6.9783333333336817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34.891666666666914</c:v>
                </c:pt>
                <c:pt idx="12">
                  <c:v>6.9783333333329374</c:v>
                </c:pt>
                <c:pt idx="13">
                  <c:v>6.9783333333329374</c:v>
                </c:pt>
                <c:pt idx="14">
                  <c:v>0</c:v>
                </c:pt>
                <c:pt idx="15">
                  <c:v>6.9783333333336817</c:v>
                </c:pt>
                <c:pt idx="16">
                  <c:v>6.9783333333336817</c:v>
                </c:pt>
                <c:pt idx="17">
                  <c:v>13.956666666666619</c:v>
                </c:pt>
                <c:pt idx="18">
                  <c:v>0</c:v>
                </c:pt>
                <c:pt idx="19">
                  <c:v>0</c:v>
                </c:pt>
                <c:pt idx="20">
                  <c:v>13.956666666665875</c:v>
                </c:pt>
                <c:pt idx="21">
                  <c:v>0</c:v>
                </c:pt>
                <c:pt idx="22">
                  <c:v>20.935000000000297</c:v>
                </c:pt>
                <c:pt idx="23">
                  <c:v>-6.9783333333329374</c:v>
                </c:pt>
                <c:pt idx="24">
                  <c:v>6.9783333333329374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10-4185-8B9B-32E4A831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6416"/>
        <c:axId val="41598336"/>
      </c:barChart>
      <c:catAx>
        <c:axId val="415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212586255276"/>
              <c:y val="0.725713411110084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98336"/>
        <c:crosses val="autoZero"/>
        <c:auto val="1"/>
        <c:lblAlgn val="ctr"/>
        <c:lblOffset val="100"/>
        <c:noMultiLvlLbl val="0"/>
      </c:catAx>
      <c:valAx>
        <c:axId val="4159833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413171265499884E-2"/>
              <c:y val="4.537519364049850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5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'd5L5-I700a70V20'!$R$4</c:f>
              <c:strCache>
                <c:ptCount val="1"/>
                <c:pt idx="0">
                  <c:v>ηсст           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5899365360733303"/>
                  <c:y val="0.664370652717935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800" b="0" i="0" baseline="0">
                        <a:effectLst/>
                      </a:rPr>
                      <a:t>η</a:t>
                    </a:r>
                    <a:r>
                      <a:rPr lang="uk-UA" sz="1800" b="0" i="0" baseline="-25000">
                        <a:effectLst/>
                      </a:rPr>
                      <a:t>сст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1E-08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+ 0,0133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+ 0,0913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'd5L5-I700a70V20'!$R$5:$R$29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0.16615079365079483</c:v>
                </c:pt>
                <c:pt idx="2">
                  <c:v>0</c:v>
                </c:pt>
                <c:pt idx="3">
                  <c:v>3.3230158730160386E-2</c:v>
                </c:pt>
                <c:pt idx="4">
                  <c:v>0</c:v>
                </c:pt>
                <c:pt idx="5">
                  <c:v>0</c:v>
                </c:pt>
                <c:pt idx="6">
                  <c:v>3.3230158730156847E-2</c:v>
                </c:pt>
                <c:pt idx="7">
                  <c:v>3.3230158730160386E-2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0.16615079365079483</c:v>
                </c:pt>
                <c:pt idx="12">
                  <c:v>3.3230158730156847E-2</c:v>
                </c:pt>
                <c:pt idx="13">
                  <c:v>3.3230158730156847E-2</c:v>
                </c:pt>
                <c:pt idx="14">
                  <c:v>0</c:v>
                </c:pt>
                <c:pt idx="15">
                  <c:v>3.3230158730160386E-2</c:v>
                </c:pt>
                <c:pt idx="16">
                  <c:v>3.3230158730160386E-2</c:v>
                </c:pt>
                <c:pt idx="17">
                  <c:v>6.6460317460317234E-2</c:v>
                </c:pt>
                <c:pt idx="18">
                  <c:v>0</c:v>
                </c:pt>
                <c:pt idx="19">
                  <c:v>0</c:v>
                </c:pt>
                <c:pt idx="20">
                  <c:v>6.6460317460313695E-2</c:v>
                </c:pt>
                <c:pt idx="21">
                  <c:v>0</c:v>
                </c:pt>
                <c:pt idx="22">
                  <c:v>9.9690476190477606E-2</c:v>
                </c:pt>
                <c:pt idx="23">
                  <c:v>-3.3230158730156847E-2</c:v>
                </c:pt>
                <c:pt idx="24">
                  <c:v>3.3230158730156847E-2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719-47FC-8374-2F876C0CA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5184"/>
        <c:axId val="41647104"/>
      </c:scatterChart>
      <c:valAx>
        <c:axId val="4164518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998405788956"/>
              <c:y val="0.87998178929385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647104"/>
        <c:crosses val="autoZero"/>
        <c:crossBetween val="midCat"/>
      </c:valAx>
      <c:valAx>
        <c:axId val="4164710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217134290496313E-2"/>
              <c:y val="1.814203002767687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6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82739657542808"/>
          <c:y val="6.0812895343674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000262749439108E-2"/>
          <c:y val="0.15623852062542198"/>
          <c:w val="0.87689220753649666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'd5L5-I700a70V20'!$S$4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0489327196518919"/>
                  <c:y val="0.599941307702691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'd5L5-I700a70V20'!$S$5:$S$29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0.16615079365079483</c:v>
                </c:pt>
                <c:pt idx="2">
                  <c:v>8.3075396825397413E-2</c:v>
                </c:pt>
                <c:pt idx="3">
                  <c:v>6.6460317460318399E-2</c:v>
                </c:pt>
                <c:pt idx="4">
                  <c:v>4.9845238095238803E-2</c:v>
                </c:pt>
                <c:pt idx="5">
                  <c:v>3.9876190476191044E-2</c:v>
                </c:pt>
                <c:pt idx="6">
                  <c:v>3.8768518518518674E-2</c:v>
                </c:pt>
                <c:pt idx="7">
                  <c:v>3.7977324263038924E-2</c:v>
                </c:pt>
                <c:pt idx="8">
                  <c:v>3.3230158730159054E-2</c:v>
                </c:pt>
                <c:pt idx="9">
                  <c:v>2.9537918871252494E-2</c:v>
                </c:pt>
                <c:pt idx="10">
                  <c:v>2.6584126984127245E-2</c:v>
                </c:pt>
                <c:pt idx="11">
                  <c:v>3.9272005772006117E-2</c:v>
                </c:pt>
                <c:pt idx="12">
                  <c:v>3.8768518518518674E-2</c:v>
                </c:pt>
                <c:pt idx="13">
                  <c:v>3.8342490842490848E-2</c:v>
                </c:pt>
                <c:pt idx="14">
                  <c:v>3.5603741496598645E-2</c:v>
                </c:pt>
                <c:pt idx="15">
                  <c:v>3.5445502645502752E-2</c:v>
                </c:pt>
                <c:pt idx="16">
                  <c:v>3.530704365079386E-2</c:v>
                </c:pt>
                <c:pt idx="17">
                  <c:v>3.7139589169001119E-2</c:v>
                </c:pt>
                <c:pt idx="18">
                  <c:v>3.5076278659612166E-2</c:v>
                </c:pt>
                <c:pt idx="19">
                  <c:v>3.3230158730158894E-2</c:v>
                </c:pt>
                <c:pt idx="20">
                  <c:v>3.4891666666666626E-2</c:v>
                </c:pt>
                <c:pt idx="21">
                  <c:v>3.3230158730158693E-2</c:v>
                </c:pt>
                <c:pt idx="22">
                  <c:v>3.6251082251082277E-2</c:v>
                </c:pt>
                <c:pt idx="23">
                  <c:v>3.3230158730158839E-2</c:v>
                </c:pt>
                <c:pt idx="24">
                  <c:v>3.3230158730158756E-2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2CF-4918-B15B-71FE906C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1680"/>
        <c:axId val="41753600"/>
      </c:scatterChart>
      <c:valAx>
        <c:axId val="4175168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324621857460578"/>
              <c:y val="0.89835561238822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753600"/>
        <c:crosses val="autoZero"/>
        <c:crossBetween val="midCat"/>
      </c:valAx>
      <c:valAx>
        <c:axId val="41753600"/>
        <c:scaling>
          <c:orientation val="minMax"/>
          <c:max val="0.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886337298995478E-2"/>
              <c:y val="7.519299412513562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751680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8437030329227"/>
          <c:y val="2.80870672545931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08918499072884"/>
          <c:y val="0.151536804894846"/>
          <c:w val="0.82285714435963853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'd5L5-I700a70V20'!$AC$4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0995631042943882E-2"/>
                  <c:y val="0.7528667607030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'd5L5-I700a70V20'!$AC$5:$AC$29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8F6-4118-9301-091F56D7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4128"/>
        <c:axId val="42146048"/>
      </c:scatterChart>
      <c:valAx>
        <c:axId val="4214412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70100145731"/>
              <c:y val="0.894169560085159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146048"/>
        <c:crosses val="autoZero"/>
        <c:crossBetween val="midCat"/>
        <c:majorUnit val="10"/>
      </c:valAx>
      <c:valAx>
        <c:axId val="42146048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0089451082720952E-3"/>
              <c:y val="0.11440769240636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14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94722432491244"/>
          <c:y val="4.50749415267982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80568518519013"/>
          <c:y val="0.15199416687666148"/>
          <c:w val="0.76998822972107028"/>
          <c:h val="0.69187262424889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'd5L5-I700a70V20'!$P$4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410323875048479"/>
                  <c:y val="0.735446250794135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3E-14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'd5L5-I700a70V20'!$C$5:$C$29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'd5L5-I700a70V20'!$P$5:$P$29</c:f>
              <c:numCache>
                <c:formatCode>0</c:formatCode>
                <c:ptCount val="25"/>
                <c:pt idx="0">
                  <c:v>0</c:v>
                </c:pt>
                <c:pt idx="1">
                  <c:v>210</c:v>
                </c:pt>
                <c:pt idx="2">
                  <c:v>420</c:v>
                </c:pt>
                <c:pt idx="3">
                  <c:v>630</c:v>
                </c:pt>
                <c:pt idx="4">
                  <c:v>840</c:v>
                </c:pt>
                <c:pt idx="5">
                  <c:v>1050</c:v>
                </c:pt>
                <c:pt idx="6">
                  <c:v>1260</c:v>
                </c:pt>
                <c:pt idx="7">
                  <c:v>1470</c:v>
                </c:pt>
                <c:pt idx="8">
                  <c:v>1680</c:v>
                </c:pt>
                <c:pt idx="9">
                  <c:v>1890</c:v>
                </c:pt>
                <c:pt idx="10">
                  <c:v>2100</c:v>
                </c:pt>
                <c:pt idx="11">
                  <c:v>2310</c:v>
                </c:pt>
                <c:pt idx="12">
                  <c:v>2520</c:v>
                </c:pt>
                <c:pt idx="13">
                  <c:v>2730</c:v>
                </c:pt>
                <c:pt idx="14">
                  <c:v>2940</c:v>
                </c:pt>
                <c:pt idx="15">
                  <c:v>3150</c:v>
                </c:pt>
                <c:pt idx="16">
                  <c:v>3360</c:v>
                </c:pt>
                <c:pt idx="17">
                  <c:v>3570</c:v>
                </c:pt>
                <c:pt idx="18">
                  <c:v>3780</c:v>
                </c:pt>
                <c:pt idx="19">
                  <c:v>3990</c:v>
                </c:pt>
                <c:pt idx="20">
                  <c:v>4200</c:v>
                </c:pt>
                <c:pt idx="21">
                  <c:v>4410</c:v>
                </c:pt>
                <c:pt idx="22">
                  <c:v>4620</c:v>
                </c:pt>
                <c:pt idx="23">
                  <c:v>4830</c:v>
                </c:pt>
                <c:pt idx="24">
                  <c:v>5040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3B-4963-B68A-AD4381053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92896"/>
        <c:axId val="42194816"/>
      </c:barChart>
      <c:catAx>
        <c:axId val="421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89576038912803"/>
              <c:y val="0.87294500857133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194816"/>
        <c:crosses val="autoZero"/>
        <c:auto val="1"/>
        <c:lblAlgn val="ctr"/>
        <c:lblOffset val="100"/>
        <c:noMultiLvlLbl val="0"/>
      </c:catAx>
      <c:valAx>
        <c:axId val="42194816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484860963219845E-2"/>
              <c:y val="5.793457112525753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19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4567598422300629"/>
          <c:y val="3.2324281178934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553805912926149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'd5L5-I500a50V25'!$D$4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163713254125738"/>
                  <c:y val="0.332114632713575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'd5L5-I500a50V25'!$D$5:$D$29</c:f>
              <c:numCache>
                <c:formatCode>General</c:formatCode>
                <c:ptCount val="25"/>
                <c:pt idx="0">
                  <c:v>9.6999999999999993</c:v>
                </c:pt>
                <c:pt idx="1">
                  <c:v>10.050000000000001</c:v>
                </c:pt>
                <c:pt idx="2">
                  <c:v>10.199999999999999</c:v>
                </c:pt>
                <c:pt idx="3">
                  <c:v>10.35</c:v>
                </c:pt>
                <c:pt idx="4">
                  <c:v>10.55</c:v>
                </c:pt>
                <c:pt idx="5">
                  <c:v>10.7</c:v>
                </c:pt>
                <c:pt idx="6">
                  <c:v>11.1</c:v>
                </c:pt>
                <c:pt idx="7">
                  <c:v>11.25</c:v>
                </c:pt>
                <c:pt idx="8">
                  <c:v>11.4</c:v>
                </c:pt>
                <c:pt idx="9">
                  <c:v>11.55</c:v>
                </c:pt>
                <c:pt idx="10">
                  <c:v>11.75</c:v>
                </c:pt>
                <c:pt idx="11">
                  <c:v>12.1</c:v>
                </c:pt>
                <c:pt idx="12">
                  <c:v>12.25</c:v>
                </c:pt>
                <c:pt idx="13">
                  <c:v>12.4</c:v>
                </c:pt>
                <c:pt idx="14">
                  <c:v>12.6</c:v>
                </c:pt>
                <c:pt idx="15">
                  <c:v>12.75</c:v>
                </c:pt>
                <c:pt idx="16">
                  <c:v>13.1</c:v>
                </c:pt>
                <c:pt idx="17">
                  <c:v>13.25</c:v>
                </c:pt>
                <c:pt idx="18">
                  <c:v>13.45</c:v>
                </c:pt>
                <c:pt idx="19">
                  <c:v>13.6</c:v>
                </c:pt>
                <c:pt idx="20">
                  <c:v>13.75</c:v>
                </c:pt>
                <c:pt idx="21">
                  <c:v>14.1</c:v>
                </c:pt>
                <c:pt idx="22">
                  <c:v>14.25</c:v>
                </c:pt>
                <c:pt idx="23">
                  <c:v>14.4</c:v>
                </c:pt>
                <c:pt idx="24">
                  <c:v>14.55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5E7-47BF-85AD-5612FDF0DEE7}"/>
            </c:ext>
          </c:extLst>
        </c:ser>
        <c:ser>
          <c:idx val="1"/>
          <c:order val="1"/>
          <c:tx>
            <c:strRef>
              <c:f>'d5L5-I500a50V25'!$E$4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8338636608083396E-2"/>
                  <c:y val="0.508230582400393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+ 12,176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'd5L5-I500a50V25'!$E$5:$E$29</c:f>
              <c:numCache>
                <c:formatCode>General</c:formatCode>
                <c:ptCount val="25"/>
                <c:pt idx="0">
                  <c:v>10.6</c:v>
                </c:pt>
                <c:pt idx="1">
                  <c:v>11</c:v>
                </c:pt>
                <c:pt idx="2">
                  <c:v>11.2</c:v>
                </c:pt>
                <c:pt idx="3">
                  <c:v>11.45</c:v>
                </c:pt>
                <c:pt idx="4">
                  <c:v>11.7</c:v>
                </c:pt>
                <c:pt idx="5">
                  <c:v>12.15</c:v>
                </c:pt>
                <c:pt idx="6">
                  <c:v>12.4</c:v>
                </c:pt>
                <c:pt idx="7">
                  <c:v>12.7</c:v>
                </c:pt>
                <c:pt idx="8">
                  <c:v>13.15</c:v>
                </c:pt>
                <c:pt idx="9">
                  <c:v>13.4</c:v>
                </c:pt>
                <c:pt idx="10">
                  <c:v>13.65</c:v>
                </c:pt>
                <c:pt idx="11">
                  <c:v>14.1</c:v>
                </c:pt>
                <c:pt idx="12">
                  <c:v>14.35</c:v>
                </c:pt>
                <c:pt idx="13">
                  <c:v>14.6</c:v>
                </c:pt>
                <c:pt idx="14">
                  <c:v>15</c:v>
                </c:pt>
                <c:pt idx="15">
                  <c:v>15.25</c:v>
                </c:pt>
                <c:pt idx="16">
                  <c:v>15.45</c:v>
                </c:pt>
                <c:pt idx="17">
                  <c:v>15.7</c:v>
                </c:pt>
                <c:pt idx="18">
                  <c:v>16.100000000000001</c:v>
                </c:pt>
                <c:pt idx="19">
                  <c:v>16.350000000000001</c:v>
                </c:pt>
                <c:pt idx="20">
                  <c:v>16.55</c:v>
                </c:pt>
                <c:pt idx="21">
                  <c:v>16.75</c:v>
                </c:pt>
                <c:pt idx="22">
                  <c:v>17.2</c:v>
                </c:pt>
                <c:pt idx="23">
                  <c:v>17.399999999999999</c:v>
                </c:pt>
                <c:pt idx="24">
                  <c:v>17.600000000000001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5E7-47BF-85AD-5612FDF0DEE7}"/>
            </c:ext>
          </c:extLst>
        </c:ser>
        <c:ser>
          <c:idx val="2"/>
          <c:order val="2"/>
          <c:tx>
            <c:strRef>
              <c:f>'d5L5-I500a50V25'!$I$4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65055197252314"/>
                  <c:y val="0.70741217759924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'd5L5-I500a50V25'!$I$5:$I$29</c:f>
              <c:numCache>
                <c:formatCode>General</c:formatCode>
                <c:ptCount val="25"/>
                <c:pt idx="0">
                  <c:v>13.75</c:v>
                </c:pt>
                <c:pt idx="1">
                  <c:v>14.55</c:v>
                </c:pt>
                <c:pt idx="2">
                  <c:v>15.35</c:v>
                </c:pt>
                <c:pt idx="3">
                  <c:v>15.65</c:v>
                </c:pt>
                <c:pt idx="4">
                  <c:v>15.75</c:v>
                </c:pt>
                <c:pt idx="5">
                  <c:v>16.25</c:v>
                </c:pt>
                <c:pt idx="6">
                  <c:v>16.600000000000001</c:v>
                </c:pt>
                <c:pt idx="7">
                  <c:v>16.649999999999999</c:v>
                </c:pt>
                <c:pt idx="8">
                  <c:v>16.75</c:v>
                </c:pt>
                <c:pt idx="9">
                  <c:v>17.25</c:v>
                </c:pt>
                <c:pt idx="10">
                  <c:v>17.45</c:v>
                </c:pt>
                <c:pt idx="11">
                  <c:v>17.649999999999999</c:v>
                </c:pt>
                <c:pt idx="12">
                  <c:v>18.25</c:v>
                </c:pt>
                <c:pt idx="13">
                  <c:v>18.149999999999999</c:v>
                </c:pt>
                <c:pt idx="14">
                  <c:v>18.2</c:v>
                </c:pt>
                <c:pt idx="15">
                  <c:v>18.5</c:v>
                </c:pt>
                <c:pt idx="16">
                  <c:v>19</c:v>
                </c:pt>
                <c:pt idx="17">
                  <c:v>19.25</c:v>
                </c:pt>
                <c:pt idx="18">
                  <c:v>19.45</c:v>
                </c:pt>
                <c:pt idx="19">
                  <c:v>19.600000000000001</c:v>
                </c:pt>
                <c:pt idx="20">
                  <c:v>20</c:v>
                </c:pt>
                <c:pt idx="21">
                  <c:v>20.25</c:v>
                </c:pt>
                <c:pt idx="22">
                  <c:v>20.399999999999999</c:v>
                </c:pt>
                <c:pt idx="23">
                  <c:v>20.6</c:v>
                </c:pt>
                <c:pt idx="24">
                  <c:v>21.05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5E7-47BF-85AD-5612FDF0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9744"/>
        <c:axId val="42010112"/>
      </c:scatterChart>
      <c:valAx>
        <c:axId val="4199974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7813388519939783"/>
              <c:y val="0.71448506349855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010112"/>
        <c:crosses val="autoZero"/>
        <c:crossBetween val="midCat"/>
        <c:majorUnit val="10"/>
      </c:valAx>
      <c:valAx>
        <c:axId val="42010112"/>
        <c:scaling>
          <c:orientation val="minMax"/>
          <c:max val="22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78947150304303E-2"/>
              <c:y val="0.118909891595961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199974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646200857823022"/>
          <c:y val="3.20075205071805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22130039138731E-2"/>
          <c:y val="0.10096377500561286"/>
          <c:w val="0.7417321347993529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'd5L5-I500a50V25'!$F$4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6.6942935956779137E-2"/>
                  <c:y val="0.73562945507231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'd5L5-I500a50V25'!$F$5:$F$29</c:f>
              <c:numCache>
                <c:formatCode>General</c:formatCode>
                <c:ptCount val="25"/>
                <c:pt idx="0">
                  <c:v>10.1</c:v>
                </c:pt>
                <c:pt idx="1">
                  <c:v>10.1</c:v>
                </c:pt>
                <c:pt idx="2">
                  <c:v>10.1</c:v>
                </c:pt>
                <c:pt idx="3">
                  <c:v>10.1</c:v>
                </c:pt>
                <c:pt idx="4">
                  <c:v>10.1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10.15</c:v>
                </c:pt>
                <c:pt idx="11">
                  <c:v>10.15</c:v>
                </c:pt>
                <c:pt idx="12">
                  <c:v>10.15</c:v>
                </c:pt>
                <c:pt idx="13">
                  <c:v>10.15</c:v>
                </c:pt>
                <c:pt idx="14">
                  <c:v>10.15</c:v>
                </c:pt>
                <c:pt idx="15">
                  <c:v>10.15</c:v>
                </c:pt>
                <c:pt idx="16">
                  <c:v>10.15</c:v>
                </c:pt>
                <c:pt idx="17">
                  <c:v>10.15</c:v>
                </c:pt>
                <c:pt idx="18">
                  <c:v>10.199999999999999</c:v>
                </c:pt>
                <c:pt idx="19">
                  <c:v>10.199999999999999</c:v>
                </c:pt>
                <c:pt idx="20">
                  <c:v>10.199999999999999</c:v>
                </c:pt>
                <c:pt idx="21">
                  <c:v>10.199999999999999</c:v>
                </c:pt>
                <c:pt idx="22">
                  <c:v>10.199999999999999</c:v>
                </c:pt>
                <c:pt idx="23">
                  <c:v>10.25</c:v>
                </c:pt>
                <c:pt idx="24">
                  <c:v>10.25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E5A-4697-822F-0EBF859FBB3C}"/>
            </c:ext>
          </c:extLst>
        </c:ser>
        <c:ser>
          <c:idx val="1"/>
          <c:order val="1"/>
          <c:tx>
            <c:strRef>
              <c:f>'d5L5-I500a50V25'!$G$4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6.590916460014147E-2"/>
                  <c:y val="0.714341403816264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'd5L5-I500a50V25'!$G$5:$G$29</c:f>
              <c:numCache>
                <c:formatCode>General</c:formatCode>
                <c:ptCount val="25"/>
                <c:pt idx="0">
                  <c:v>10.1</c:v>
                </c:pt>
                <c:pt idx="1">
                  <c:v>10.1</c:v>
                </c:pt>
                <c:pt idx="2">
                  <c:v>10.1</c:v>
                </c:pt>
                <c:pt idx="3">
                  <c:v>10.1</c:v>
                </c:pt>
                <c:pt idx="4">
                  <c:v>10.1</c:v>
                </c:pt>
                <c:pt idx="5">
                  <c:v>10.15</c:v>
                </c:pt>
                <c:pt idx="6">
                  <c:v>10.15</c:v>
                </c:pt>
                <c:pt idx="7">
                  <c:v>10.15</c:v>
                </c:pt>
                <c:pt idx="8">
                  <c:v>10.15</c:v>
                </c:pt>
                <c:pt idx="9">
                  <c:v>10.15</c:v>
                </c:pt>
                <c:pt idx="10">
                  <c:v>10.15</c:v>
                </c:pt>
                <c:pt idx="11">
                  <c:v>10.199999999999999</c:v>
                </c:pt>
                <c:pt idx="12">
                  <c:v>10.199999999999999</c:v>
                </c:pt>
                <c:pt idx="13">
                  <c:v>10.199999999999999</c:v>
                </c:pt>
                <c:pt idx="14">
                  <c:v>10.199999999999999</c:v>
                </c:pt>
                <c:pt idx="15">
                  <c:v>10.199999999999999</c:v>
                </c:pt>
                <c:pt idx="16">
                  <c:v>10.25</c:v>
                </c:pt>
                <c:pt idx="17">
                  <c:v>10.25</c:v>
                </c:pt>
                <c:pt idx="18">
                  <c:v>10.25</c:v>
                </c:pt>
                <c:pt idx="19">
                  <c:v>10.3</c:v>
                </c:pt>
                <c:pt idx="20">
                  <c:v>10.3</c:v>
                </c:pt>
                <c:pt idx="21">
                  <c:v>10.3</c:v>
                </c:pt>
                <c:pt idx="22">
                  <c:v>10.35</c:v>
                </c:pt>
                <c:pt idx="23">
                  <c:v>10.35</c:v>
                </c:pt>
                <c:pt idx="24">
                  <c:v>10.35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E5A-4697-822F-0EBF859FBB3C}"/>
            </c:ext>
          </c:extLst>
        </c:ser>
        <c:ser>
          <c:idx val="2"/>
          <c:order val="2"/>
          <c:tx>
            <c:strRef>
              <c:f>'d5L5-I500a50V25'!$H$4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4.7723471317389646E-2"/>
                  <c:y val="0.604449636750544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= </a:t>
                    </a:r>
                    <a:r>
                      <a:rPr lang="en-US" baseline="0"/>
                      <a:t>- 0,0005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+ 0,0087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- 0,0319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0"/>
                      <a:t> + 8,3091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'd5L5-I500a50V25'!$H$5:$H$29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10.050000000000001</c:v>
                </c:pt>
                <c:pt idx="10">
                  <c:v>10.050000000000001</c:v>
                </c:pt>
                <c:pt idx="11">
                  <c:v>10.1</c:v>
                </c:pt>
                <c:pt idx="12">
                  <c:v>10.1</c:v>
                </c:pt>
                <c:pt idx="13">
                  <c:v>10.1</c:v>
                </c:pt>
                <c:pt idx="14">
                  <c:v>10.1</c:v>
                </c:pt>
                <c:pt idx="15">
                  <c:v>10.15</c:v>
                </c:pt>
                <c:pt idx="16">
                  <c:v>10.15</c:v>
                </c:pt>
                <c:pt idx="17">
                  <c:v>10.15</c:v>
                </c:pt>
                <c:pt idx="18">
                  <c:v>10.15</c:v>
                </c:pt>
                <c:pt idx="19">
                  <c:v>10.199999999999999</c:v>
                </c:pt>
                <c:pt idx="20">
                  <c:v>10.199999999999999</c:v>
                </c:pt>
                <c:pt idx="21">
                  <c:v>10.25</c:v>
                </c:pt>
                <c:pt idx="22">
                  <c:v>10.25</c:v>
                </c:pt>
                <c:pt idx="23">
                  <c:v>10.25</c:v>
                </c:pt>
                <c:pt idx="24">
                  <c:v>10.25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E5A-4697-822F-0EBF859FBB3C}"/>
            </c:ext>
          </c:extLst>
        </c:ser>
        <c:ser>
          <c:idx val="3"/>
          <c:order val="3"/>
          <c:tx>
            <c:strRef>
              <c:f>'d5L5-I500a50V25'!$Z$4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7294403294827385E-2"/>
                  <c:y val="0.721423693187197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'd5L5-I500a50V25'!$Z$5:$Z$29</c:f>
              <c:numCache>
                <c:formatCode>0.0</c:formatCode>
                <c:ptCount val="25"/>
                <c:pt idx="0">
                  <c:v>10.066666666666666</c:v>
                </c:pt>
                <c:pt idx="1">
                  <c:v>10.066666666666666</c:v>
                </c:pt>
                <c:pt idx="2">
                  <c:v>10.066666666666666</c:v>
                </c:pt>
                <c:pt idx="3">
                  <c:v>10.066666666666666</c:v>
                </c:pt>
                <c:pt idx="4">
                  <c:v>10.066666666666666</c:v>
                </c:pt>
                <c:pt idx="5">
                  <c:v>10.083333333333334</c:v>
                </c:pt>
                <c:pt idx="6">
                  <c:v>10.083333333333334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10.116666666666667</c:v>
                </c:pt>
                <c:pt idx="11">
                  <c:v>10.15</c:v>
                </c:pt>
                <c:pt idx="12">
                  <c:v>10.15</c:v>
                </c:pt>
                <c:pt idx="13">
                  <c:v>10.15</c:v>
                </c:pt>
                <c:pt idx="14">
                  <c:v>10.15</c:v>
                </c:pt>
                <c:pt idx="15">
                  <c:v>10.166666666666666</c:v>
                </c:pt>
                <c:pt idx="16">
                  <c:v>10.183333333333332</c:v>
                </c:pt>
                <c:pt idx="17">
                  <c:v>10.183333333333332</c:v>
                </c:pt>
                <c:pt idx="18">
                  <c:v>10.200000000000001</c:v>
                </c:pt>
                <c:pt idx="19">
                  <c:v>10.233333333333333</c:v>
                </c:pt>
                <c:pt idx="20">
                  <c:v>10.233333333333333</c:v>
                </c:pt>
                <c:pt idx="21">
                  <c:v>10.25</c:v>
                </c:pt>
                <c:pt idx="22">
                  <c:v>10.266666666666666</c:v>
                </c:pt>
                <c:pt idx="23">
                  <c:v>10.283333333333333</c:v>
                </c:pt>
                <c:pt idx="24">
                  <c:v>10.283333333333333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E5A-4697-822F-0EBF859FB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0992"/>
        <c:axId val="42205568"/>
      </c:scatterChart>
      <c:valAx>
        <c:axId val="4210099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4575507706997"/>
              <c:y val="0.7516749867317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205568"/>
        <c:crosses val="autoZero"/>
        <c:crossBetween val="midCat"/>
        <c:majorUnit val="10"/>
      </c:valAx>
      <c:valAx>
        <c:axId val="42205568"/>
        <c:scaling>
          <c:orientation val="minMax"/>
          <c:max val="10.4"/>
          <c:min val="9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6298518960779297E-3"/>
              <c:y val="2.4495829152124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1009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4083688790105"/>
          <c:y val="0.12959086413952969"/>
          <c:w val="0.6262467960936919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'd5L5-I500a50V25'!$V$4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7.6495233864151317E-3"/>
                  <c:y val="0.685469322132695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'd5L5-I500a50V25'!$V$5:$V$29</c:f>
              <c:numCache>
                <c:formatCode>0.00</c:formatCode>
                <c:ptCount val="25"/>
                <c:pt idx="0">
                  <c:v>0</c:v>
                </c:pt>
                <c:pt idx="1">
                  <c:v>0.35000000000000142</c:v>
                </c:pt>
                <c:pt idx="2">
                  <c:v>0.5</c:v>
                </c:pt>
                <c:pt idx="3">
                  <c:v>0.65000000000000036</c:v>
                </c:pt>
                <c:pt idx="4">
                  <c:v>0.85000000000000142</c:v>
                </c:pt>
                <c:pt idx="5">
                  <c:v>1</c:v>
                </c:pt>
                <c:pt idx="6">
                  <c:v>1.4000000000000004</c:v>
                </c:pt>
                <c:pt idx="7">
                  <c:v>1.5500000000000007</c:v>
                </c:pt>
                <c:pt idx="8">
                  <c:v>1.7000000000000011</c:v>
                </c:pt>
                <c:pt idx="9">
                  <c:v>1.8500000000000014</c:v>
                </c:pt>
                <c:pt idx="10">
                  <c:v>2.0500000000000007</c:v>
                </c:pt>
                <c:pt idx="11">
                  <c:v>2.4000000000000004</c:v>
                </c:pt>
                <c:pt idx="12">
                  <c:v>2.5500000000000007</c:v>
                </c:pt>
                <c:pt idx="13">
                  <c:v>2.7000000000000011</c:v>
                </c:pt>
                <c:pt idx="14">
                  <c:v>2.9000000000000004</c:v>
                </c:pt>
                <c:pt idx="15">
                  <c:v>3.0500000000000007</c:v>
                </c:pt>
                <c:pt idx="16">
                  <c:v>3.4000000000000004</c:v>
                </c:pt>
                <c:pt idx="17">
                  <c:v>3.5500000000000007</c:v>
                </c:pt>
                <c:pt idx="18">
                  <c:v>3.75</c:v>
                </c:pt>
                <c:pt idx="19">
                  <c:v>3.9000000000000004</c:v>
                </c:pt>
                <c:pt idx="20">
                  <c:v>4.0500000000000007</c:v>
                </c:pt>
                <c:pt idx="21">
                  <c:v>4.4000000000000004</c:v>
                </c:pt>
                <c:pt idx="22">
                  <c:v>4.5500000000000007</c:v>
                </c:pt>
                <c:pt idx="23">
                  <c:v>4.7000000000000011</c:v>
                </c:pt>
                <c:pt idx="24">
                  <c:v>4.8500000000000014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A8-4921-88BC-3238A4ECC546}"/>
            </c:ext>
          </c:extLst>
        </c:ser>
        <c:ser>
          <c:idx val="1"/>
          <c:order val="1"/>
          <c:tx>
            <c:strRef>
              <c:f>'d5L5-I500a50V25'!$W$4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9196210379359153E-2"/>
                  <c:y val="0.663697136831306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- 0,0745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'd5L5-I500a50V25'!$W$5:$W$29</c:f>
              <c:numCache>
                <c:formatCode>0.00</c:formatCode>
                <c:ptCount val="25"/>
                <c:pt idx="0">
                  <c:v>0</c:v>
                </c:pt>
                <c:pt idx="1">
                  <c:v>0.40000000000000036</c:v>
                </c:pt>
                <c:pt idx="2">
                  <c:v>0.59999999999999964</c:v>
                </c:pt>
                <c:pt idx="3">
                  <c:v>0.84999999999999964</c:v>
                </c:pt>
                <c:pt idx="4">
                  <c:v>1.0999999999999996</c:v>
                </c:pt>
                <c:pt idx="5">
                  <c:v>1.5500000000000007</c:v>
                </c:pt>
                <c:pt idx="6">
                  <c:v>1.8000000000000007</c:v>
                </c:pt>
                <c:pt idx="7">
                  <c:v>2.0999999999999996</c:v>
                </c:pt>
                <c:pt idx="8">
                  <c:v>2.5500000000000007</c:v>
                </c:pt>
                <c:pt idx="9">
                  <c:v>2.8000000000000007</c:v>
                </c:pt>
                <c:pt idx="10">
                  <c:v>3.0500000000000007</c:v>
                </c:pt>
                <c:pt idx="11">
                  <c:v>3.5</c:v>
                </c:pt>
                <c:pt idx="12">
                  <c:v>3.75</c:v>
                </c:pt>
                <c:pt idx="13">
                  <c:v>4</c:v>
                </c:pt>
                <c:pt idx="14">
                  <c:v>4.4000000000000004</c:v>
                </c:pt>
                <c:pt idx="15">
                  <c:v>4.6500000000000004</c:v>
                </c:pt>
                <c:pt idx="16">
                  <c:v>4.8499999999999996</c:v>
                </c:pt>
                <c:pt idx="17">
                  <c:v>5.0999999999999996</c:v>
                </c:pt>
                <c:pt idx="18">
                  <c:v>5.5000000000000018</c:v>
                </c:pt>
                <c:pt idx="19">
                  <c:v>5.7500000000000018</c:v>
                </c:pt>
                <c:pt idx="20">
                  <c:v>5.9500000000000011</c:v>
                </c:pt>
                <c:pt idx="21">
                  <c:v>6.15</c:v>
                </c:pt>
                <c:pt idx="22">
                  <c:v>6.6</c:v>
                </c:pt>
                <c:pt idx="23">
                  <c:v>6.7999999999999989</c:v>
                </c:pt>
                <c:pt idx="24">
                  <c:v>7.0000000000000018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CA8-4921-88BC-3238A4ECC546}"/>
            </c:ext>
          </c:extLst>
        </c:ser>
        <c:ser>
          <c:idx val="2"/>
          <c:order val="2"/>
          <c:tx>
            <c:strRef>
              <c:f>'d5L5-I500a50V25'!$X$4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6.2895616743382843E-2"/>
                  <c:y val="0.624375062285734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'd5L5-I500a50V25'!$X$5:$X$29</c:f>
              <c:numCache>
                <c:formatCode>0.00</c:formatCode>
                <c:ptCount val="25"/>
                <c:pt idx="0">
                  <c:v>0</c:v>
                </c:pt>
                <c:pt idx="1">
                  <c:v>0.80000000000000071</c:v>
                </c:pt>
                <c:pt idx="2">
                  <c:v>1.5999999999999996</c:v>
                </c:pt>
                <c:pt idx="3">
                  <c:v>1.9000000000000004</c:v>
                </c:pt>
                <c:pt idx="4">
                  <c:v>2</c:v>
                </c:pt>
                <c:pt idx="5">
                  <c:v>2.5</c:v>
                </c:pt>
                <c:pt idx="6">
                  <c:v>2.8500000000000014</c:v>
                </c:pt>
                <c:pt idx="7">
                  <c:v>2.8999999999999986</c:v>
                </c:pt>
                <c:pt idx="8">
                  <c:v>3</c:v>
                </c:pt>
                <c:pt idx="9">
                  <c:v>3.5</c:v>
                </c:pt>
                <c:pt idx="10">
                  <c:v>3.6999999999999993</c:v>
                </c:pt>
                <c:pt idx="11">
                  <c:v>3.8999999999999986</c:v>
                </c:pt>
                <c:pt idx="12">
                  <c:v>4.5</c:v>
                </c:pt>
                <c:pt idx="13">
                  <c:v>4.3999999999999986</c:v>
                </c:pt>
                <c:pt idx="14">
                  <c:v>4.4499999999999993</c:v>
                </c:pt>
                <c:pt idx="15">
                  <c:v>4.75</c:v>
                </c:pt>
                <c:pt idx="16">
                  <c:v>5.25</c:v>
                </c:pt>
                <c:pt idx="17">
                  <c:v>5.5</c:v>
                </c:pt>
                <c:pt idx="18">
                  <c:v>5.6999999999999993</c:v>
                </c:pt>
                <c:pt idx="19">
                  <c:v>5.8500000000000014</c:v>
                </c:pt>
                <c:pt idx="20">
                  <c:v>6.25</c:v>
                </c:pt>
                <c:pt idx="21">
                  <c:v>6.5</c:v>
                </c:pt>
                <c:pt idx="22">
                  <c:v>6.6499999999999986</c:v>
                </c:pt>
                <c:pt idx="23">
                  <c:v>6.8500000000000014</c:v>
                </c:pt>
                <c:pt idx="24">
                  <c:v>7.3000000000000007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CA8-4921-88BC-3238A4ECC546}"/>
            </c:ext>
          </c:extLst>
        </c:ser>
        <c:ser>
          <c:idx val="3"/>
          <c:order val="3"/>
          <c:tx>
            <c:strRef>
              <c:f>'d5L5-I500a50V25'!$Y$4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782514803578834E-3"/>
                  <c:y val="0.248689367782499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'd5L5-I500a50V25'!$Y$5:$Y$29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1.6666666666667496E-2</c:v>
                </c:pt>
                <c:pt idx="6">
                  <c:v>1.6666666666667496E-2</c:v>
                </c:pt>
                <c:pt idx="7">
                  <c:v>3.3333333333333215E-2</c:v>
                </c:pt>
                <c:pt idx="8">
                  <c:v>3.3333333333333215E-2</c:v>
                </c:pt>
                <c:pt idx="9">
                  <c:v>3.3333333333333215E-2</c:v>
                </c:pt>
                <c:pt idx="10">
                  <c:v>5.0000000000000711E-2</c:v>
                </c:pt>
                <c:pt idx="11">
                  <c:v>8.3333333333333925E-2</c:v>
                </c:pt>
                <c:pt idx="12">
                  <c:v>8.3333333333333925E-2</c:v>
                </c:pt>
                <c:pt idx="13">
                  <c:v>8.3333333333333925E-2</c:v>
                </c:pt>
                <c:pt idx="14">
                  <c:v>8.3333333333333925E-2</c:v>
                </c:pt>
                <c:pt idx="15">
                  <c:v>9.9999999999999645E-2</c:v>
                </c:pt>
                <c:pt idx="16">
                  <c:v>0.11666666666666536</c:v>
                </c:pt>
                <c:pt idx="17">
                  <c:v>0.11666666666666536</c:v>
                </c:pt>
                <c:pt idx="18">
                  <c:v>0.13333333333333464</c:v>
                </c:pt>
                <c:pt idx="19">
                  <c:v>0.16666666666666607</c:v>
                </c:pt>
                <c:pt idx="20">
                  <c:v>0.16666666666666607</c:v>
                </c:pt>
                <c:pt idx="21">
                  <c:v>0.18333333333333357</c:v>
                </c:pt>
                <c:pt idx="22">
                  <c:v>0.19999999999999929</c:v>
                </c:pt>
                <c:pt idx="23">
                  <c:v>0.21666666666666679</c:v>
                </c:pt>
                <c:pt idx="24">
                  <c:v>0.21666666666666679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CA8-4921-88BC-3238A4EC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4176"/>
        <c:axId val="42356096"/>
      </c:scatterChart>
      <c:valAx>
        <c:axId val="4235417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4429615798204452"/>
              <c:y val="0.669646231196021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356096"/>
        <c:crosses val="autoZero"/>
        <c:crossBetween val="midCat"/>
        <c:majorUnit val="10"/>
      </c:valAx>
      <c:valAx>
        <c:axId val="42356096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801527098170127E-2"/>
              <c:y val="6.148627147216106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35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9894139219169968"/>
          <c:y val="0.28185555208550289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822402276610196"/>
          <c:y val="1.79230395969809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65449455548466"/>
          <c:y val="0.11442927587260812"/>
          <c:w val="0.7646733033490459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'd5L5-I500a50V25'!$C$4</c:f>
              <c:strCache>
                <c:ptCount val="1"/>
                <c:pt idx="0">
                  <c:v>Час, хв.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94571558976094"/>
                  <c:y val="0.750157102309784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0,124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- 3,0805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+ 23,231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- 12,932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F9-4549-A5B0-A2554D02BB98}"/>
            </c:ext>
          </c:extLst>
        </c:ser>
        <c:ser>
          <c:idx val="1"/>
          <c:order val="1"/>
          <c:tx>
            <c:strRef>
              <c:f>'d5L5-I500a50V25'!$N$4</c:f>
              <c:strCache>
                <c:ptCount val="1"/>
                <c:pt idx="0">
                  <c:v>Миттєва потужні-сть ССТ Qсст, Дж/м2, що 5 хв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'd5L5-I500a50V25'!$N$5:$N$29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8.7229166666670999</c:v>
                </c:pt>
                <c:pt idx="6">
                  <c:v>0</c:v>
                </c:pt>
                <c:pt idx="7">
                  <c:v>8.7229166666661708</c:v>
                </c:pt>
                <c:pt idx="8">
                  <c:v>0</c:v>
                </c:pt>
                <c:pt idx="9">
                  <c:v>0</c:v>
                </c:pt>
                <c:pt idx="10">
                  <c:v>8.7229166666670999</c:v>
                </c:pt>
                <c:pt idx="11">
                  <c:v>17.445833333333272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8.7229166666661708</c:v>
                </c:pt>
                <c:pt idx="16">
                  <c:v>8.7229166666661708</c:v>
                </c:pt>
                <c:pt idx="17">
                  <c:v>0</c:v>
                </c:pt>
                <c:pt idx="18">
                  <c:v>8.7229166666680307</c:v>
                </c:pt>
                <c:pt idx="19">
                  <c:v>17.445833333332342</c:v>
                </c:pt>
                <c:pt idx="20">
                  <c:v>0</c:v>
                </c:pt>
                <c:pt idx="21">
                  <c:v>8.7229166666670999</c:v>
                </c:pt>
                <c:pt idx="22">
                  <c:v>8.7229166666661708</c:v>
                </c:pt>
                <c:pt idx="23">
                  <c:v>8.7229166666670999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F9-4549-A5B0-A2554D02B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05888"/>
        <c:axId val="42407808"/>
      </c:barChart>
      <c:catAx>
        <c:axId val="424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212586255276"/>
              <c:y val="0.725713411110084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407808"/>
        <c:crosses val="autoZero"/>
        <c:auto val="1"/>
        <c:lblAlgn val="ctr"/>
        <c:lblOffset val="100"/>
        <c:noMultiLvlLbl val="0"/>
      </c:catAx>
      <c:valAx>
        <c:axId val="4240780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413171265499884E-2"/>
              <c:y val="4.537519364049850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4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8437030329227"/>
          <c:y val="2.80870672545931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08918499072884"/>
          <c:y val="0.151536804894846"/>
          <c:w val="0.82285714435963853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'd5L5-I300a30V10'!$AC$4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0995631042943882E-2"/>
                  <c:y val="0.7528667607030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'd5L5-I300a30V10'!$AC$5:$AC$29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488-4275-A2C4-E8E0BCD4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41344"/>
        <c:axId val="108043264"/>
      </c:scatterChart>
      <c:valAx>
        <c:axId val="10804134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70100145731"/>
              <c:y val="0.894169560085159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8043264"/>
        <c:crosses val="autoZero"/>
        <c:crossBetween val="midCat"/>
        <c:majorUnit val="10"/>
      </c:valAx>
      <c:valAx>
        <c:axId val="108043264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0089451082720952E-3"/>
              <c:y val="0.11440769240636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804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'd5L5-I500a50V25'!$R$4</c:f>
              <c:strCache>
                <c:ptCount val="1"/>
                <c:pt idx="0">
                  <c:v>ηсст           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224125775749507"/>
                  <c:y val="0.743485666355258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800" b="0" i="0" baseline="0">
                        <a:effectLst/>
                      </a:rPr>
                      <a:t>η</a:t>
                    </a:r>
                    <a:r>
                      <a:rPr lang="uk-UA" sz="1800" b="0" i="0" baseline="-25000">
                        <a:effectLst/>
                      </a:rPr>
                      <a:t>сст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1E-08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+ 0,0133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+ 0,0913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'd5L5-I500a50V25'!$R$5:$R$29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5.8152777777780662E-2</c:v>
                </c:pt>
                <c:pt idx="6">
                  <c:v>0</c:v>
                </c:pt>
                <c:pt idx="7">
                  <c:v>5.8152777777774473E-2</c:v>
                </c:pt>
                <c:pt idx="8">
                  <c:v>0</c:v>
                </c:pt>
                <c:pt idx="9">
                  <c:v>0</c:v>
                </c:pt>
                <c:pt idx="10">
                  <c:v>5.8152777777780662E-2</c:v>
                </c:pt>
                <c:pt idx="11">
                  <c:v>0.11630555555555516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5.8152777777774473E-2</c:v>
                </c:pt>
                <c:pt idx="16">
                  <c:v>5.8152777777774473E-2</c:v>
                </c:pt>
                <c:pt idx="17">
                  <c:v>0</c:v>
                </c:pt>
                <c:pt idx="18">
                  <c:v>5.8152777777786865E-2</c:v>
                </c:pt>
                <c:pt idx="19">
                  <c:v>0.11630555555554895</c:v>
                </c:pt>
                <c:pt idx="20">
                  <c:v>0</c:v>
                </c:pt>
                <c:pt idx="21">
                  <c:v>5.8152777777780662E-2</c:v>
                </c:pt>
                <c:pt idx="22">
                  <c:v>5.8152777777774473E-2</c:v>
                </c:pt>
                <c:pt idx="23">
                  <c:v>5.8152777777780662E-2</c:v>
                </c:pt>
                <c:pt idx="2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2A0-4A5E-9F4B-24B674AD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9824"/>
        <c:axId val="42448384"/>
      </c:scatterChart>
      <c:valAx>
        <c:axId val="4242982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998405788956"/>
              <c:y val="0.87998178929385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448384"/>
        <c:crosses val="autoZero"/>
        <c:crossBetween val="midCat"/>
      </c:valAx>
      <c:valAx>
        <c:axId val="42448384"/>
        <c:scaling>
          <c:orientation val="minMax"/>
          <c:max val="7.0000000000000007E-2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217134290496313E-2"/>
              <c:y val="1.814203002767687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42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82739657542808"/>
          <c:y val="6.0812895343674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000262749439108E-2"/>
          <c:y val="0.15623852062542198"/>
          <c:w val="0.87689220753649666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'd5L5-I500a50V25'!$S$4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9701038852311759"/>
                  <c:y val="0.70382941017661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'd5L5-I500a50V25'!$S$5:$S$29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1.1630555555556133E-2</c:v>
                </c:pt>
                <c:pt idx="6">
                  <c:v>9.6921296296301109E-3</c:v>
                </c:pt>
                <c:pt idx="7">
                  <c:v>1.6615079365079308E-2</c:v>
                </c:pt>
                <c:pt idx="8">
                  <c:v>1.4538194444444394E-2</c:v>
                </c:pt>
                <c:pt idx="9">
                  <c:v>1.2922839506172795E-2</c:v>
                </c:pt>
                <c:pt idx="10">
                  <c:v>1.7445833333333584E-2</c:v>
                </c:pt>
                <c:pt idx="11">
                  <c:v>2.6433080808080999E-2</c:v>
                </c:pt>
                <c:pt idx="12">
                  <c:v>2.4230324074074248E-2</c:v>
                </c:pt>
                <c:pt idx="13">
                  <c:v>2.2366452991453154E-2</c:v>
                </c:pt>
                <c:pt idx="14">
                  <c:v>2.0768849206349357E-2</c:v>
                </c:pt>
                <c:pt idx="15">
                  <c:v>2.3261111111111028E-2</c:v>
                </c:pt>
                <c:pt idx="16">
                  <c:v>2.5441840277777496E-2</c:v>
                </c:pt>
                <c:pt idx="17">
                  <c:v>2.3945261437908233E-2</c:v>
                </c:pt>
                <c:pt idx="18">
                  <c:v>2.584567901234593E-2</c:v>
                </c:pt>
                <c:pt idx="19">
                  <c:v>3.0606725146198721E-2</c:v>
                </c:pt>
                <c:pt idx="20">
                  <c:v>2.9076388888888787E-2</c:v>
                </c:pt>
                <c:pt idx="21">
                  <c:v>3.0460978835978876E-2</c:v>
                </c:pt>
                <c:pt idx="22">
                  <c:v>3.1719696969696856E-2</c:v>
                </c:pt>
                <c:pt idx="23">
                  <c:v>3.2868961352657024E-2</c:v>
                </c:pt>
                <c:pt idx="24">
                  <c:v>3.1499421296296314E-2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25A-4C10-A0F8-3908149E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0864"/>
        <c:axId val="42907136"/>
      </c:scatterChart>
      <c:valAx>
        <c:axId val="4290086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536333513253411"/>
              <c:y val="0.420540115067913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907136"/>
        <c:crosses val="autoZero"/>
        <c:crossBetween val="midCat"/>
      </c:valAx>
      <c:valAx>
        <c:axId val="42907136"/>
        <c:scaling>
          <c:orientation val="minMax"/>
          <c:max val="5.000000000000001E-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886337298995478E-2"/>
              <c:y val="7.519299412513562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900864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8437030329227"/>
          <c:y val="2.80870672545931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08918499072884"/>
          <c:y val="0.151536804894846"/>
          <c:w val="0.82285714435963853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'd5L5-I500a50V25'!$AC$4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0995631042943882E-2"/>
                  <c:y val="0.7528667607030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'd5L5-I500a50V25'!$AC$5:$AC$29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B2-48EB-B40D-5A473B9E9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1056"/>
        <c:axId val="42951424"/>
      </c:scatterChart>
      <c:valAx>
        <c:axId val="4294105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70100145731"/>
              <c:y val="0.894169560085159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951424"/>
        <c:crosses val="autoZero"/>
        <c:crossBetween val="midCat"/>
        <c:majorUnit val="10"/>
      </c:valAx>
      <c:valAx>
        <c:axId val="42951424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0089451082720952E-3"/>
              <c:y val="0.11440769240636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94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94722432491244"/>
          <c:y val="4.50749415267982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80568518519013"/>
          <c:y val="0.15199416687666148"/>
          <c:w val="0.76998822972107028"/>
          <c:h val="0.69187262424889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'd5L5-I500a50V25'!$P$4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410323875048479"/>
                  <c:y val="0.735446250794135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3E-14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'd5L5-I500a50V25'!$C$5:$C$29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'd5L5-I500a50V25'!$P$5:$P$29</c:f>
              <c:numCache>
                <c:formatCode>0</c:formatCode>
                <c:ptCount val="25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CA-49B0-A90F-B54917453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85728"/>
        <c:axId val="43012480"/>
      </c:barChart>
      <c:catAx>
        <c:axId val="4298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89576038912803"/>
              <c:y val="0.87294500857133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012480"/>
        <c:crosses val="autoZero"/>
        <c:auto val="1"/>
        <c:lblAlgn val="ctr"/>
        <c:lblOffset val="100"/>
        <c:noMultiLvlLbl val="0"/>
      </c:catAx>
      <c:valAx>
        <c:axId val="43012480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484860963219845E-2"/>
              <c:y val="5.793457112525753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98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4567598422300629"/>
          <c:y val="3.2324281178934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553805912926149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'd5L5-I500a50V15'!$D$4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163713254125738"/>
                  <c:y val="0.332114632713575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'd5L5-I500a50V15'!$D$5:$D$29</c:f>
              <c:numCache>
                <c:formatCode>General</c:formatCode>
                <c:ptCount val="25"/>
                <c:pt idx="0">
                  <c:v>12.2</c:v>
                </c:pt>
                <c:pt idx="1">
                  <c:v>12.7</c:v>
                </c:pt>
                <c:pt idx="2">
                  <c:v>13.35</c:v>
                </c:pt>
                <c:pt idx="3">
                  <c:v>14</c:v>
                </c:pt>
                <c:pt idx="4">
                  <c:v>14.35</c:v>
                </c:pt>
                <c:pt idx="5">
                  <c:v>14.65</c:v>
                </c:pt>
                <c:pt idx="6">
                  <c:v>15.25</c:v>
                </c:pt>
                <c:pt idx="7">
                  <c:v>15.7</c:v>
                </c:pt>
                <c:pt idx="8">
                  <c:v>16.3</c:v>
                </c:pt>
                <c:pt idx="9">
                  <c:v>17</c:v>
                </c:pt>
                <c:pt idx="10">
                  <c:v>17.45</c:v>
                </c:pt>
                <c:pt idx="11">
                  <c:v>17.75</c:v>
                </c:pt>
                <c:pt idx="12">
                  <c:v>18.2</c:v>
                </c:pt>
                <c:pt idx="13">
                  <c:v>18.3</c:v>
                </c:pt>
                <c:pt idx="14">
                  <c:v>18.45</c:v>
                </c:pt>
                <c:pt idx="15">
                  <c:v>18.600000000000001</c:v>
                </c:pt>
                <c:pt idx="16">
                  <c:v>18.55</c:v>
                </c:pt>
                <c:pt idx="17">
                  <c:v>18.55</c:v>
                </c:pt>
                <c:pt idx="18">
                  <c:v>18.45</c:v>
                </c:pt>
                <c:pt idx="19">
                  <c:v>18.399999999999999</c:v>
                </c:pt>
                <c:pt idx="20">
                  <c:v>18.399999999999999</c:v>
                </c:pt>
                <c:pt idx="21">
                  <c:v>18.350000000000001</c:v>
                </c:pt>
                <c:pt idx="22">
                  <c:v>18.399999999999999</c:v>
                </c:pt>
                <c:pt idx="23">
                  <c:v>18.399999999999999</c:v>
                </c:pt>
                <c:pt idx="24">
                  <c:v>18.45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6AB-4D18-94EB-7B9DFE07C140}"/>
            </c:ext>
          </c:extLst>
        </c:ser>
        <c:ser>
          <c:idx val="1"/>
          <c:order val="1"/>
          <c:tx>
            <c:strRef>
              <c:f>'d5L5-I500a50V15'!$E$4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1431076487494795E-2"/>
                  <c:y val="0.538859216961334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+ 12,176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'd5L5-I500a50V15'!$E$5:$E$29</c:f>
              <c:numCache>
                <c:formatCode>General</c:formatCode>
                <c:ptCount val="25"/>
                <c:pt idx="0">
                  <c:v>15.75</c:v>
                </c:pt>
                <c:pt idx="1">
                  <c:v>16.55</c:v>
                </c:pt>
                <c:pt idx="2">
                  <c:v>17.350000000000001</c:v>
                </c:pt>
                <c:pt idx="3">
                  <c:v>18.149999999999999</c:v>
                </c:pt>
                <c:pt idx="4">
                  <c:v>19.55</c:v>
                </c:pt>
                <c:pt idx="5">
                  <c:v>25.65</c:v>
                </c:pt>
                <c:pt idx="6">
                  <c:v>29.65</c:v>
                </c:pt>
                <c:pt idx="7">
                  <c:v>32.35</c:v>
                </c:pt>
                <c:pt idx="8">
                  <c:v>33.1</c:v>
                </c:pt>
                <c:pt idx="9">
                  <c:v>37.200000000000003</c:v>
                </c:pt>
                <c:pt idx="10">
                  <c:v>38.4</c:v>
                </c:pt>
                <c:pt idx="11">
                  <c:v>39.450000000000003</c:v>
                </c:pt>
                <c:pt idx="12">
                  <c:v>40.200000000000003</c:v>
                </c:pt>
                <c:pt idx="13">
                  <c:v>41.2</c:v>
                </c:pt>
                <c:pt idx="14">
                  <c:v>40.6</c:v>
                </c:pt>
                <c:pt idx="15">
                  <c:v>40.35</c:v>
                </c:pt>
                <c:pt idx="16">
                  <c:v>43.1</c:v>
                </c:pt>
                <c:pt idx="17">
                  <c:v>42.75</c:v>
                </c:pt>
                <c:pt idx="18">
                  <c:v>42.1</c:v>
                </c:pt>
                <c:pt idx="19">
                  <c:v>41.45</c:v>
                </c:pt>
                <c:pt idx="20">
                  <c:v>41.3</c:v>
                </c:pt>
                <c:pt idx="21">
                  <c:v>41.5</c:v>
                </c:pt>
                <c:pt idx="22">
                  <c:v>41.7</c:v>
                </c:pt>
                <c:pt idx="23">
                  <c:v>42.25</c:v>
                </c:pt>
                <c:pt idx="24">
                  <c:v>42.2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6AB-4D18-94EB-7B9DFE07C140}"/>
            </c:ext>
          </c:extLst>
        </c:ser>
        <c:ser>
          <c:idx val="2"/>
          <c:order val="2"/>
          <c:tx>
            <c:strRef>
              <c:f>'d5L5-I500a50V15'!$I$4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65055197252314"/>
                  <c:y val="0.70741217759924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'd5L5-I500a50V15'!$I$5:$I$29</c:f>
              <c:numCache>
                <c:formatCode>General</c:formatCode>
                <c:ptCount val="25"/>
                <c:pt idx="0">
                  <c:v>27</c:v>
                </c:pt>
                <c:pt idx="1">
                  <c:v>28.2</c:v>
                </c:pt>
                <c:pt idx="2">
                  <c:v>28.7</c:v>
                </c:pt>
                <c:pt idx="3">
                  <c:v>29</c:v>
                </c:pt>
                <c:pt idx="4">
                  <c:v>29.2</c:v>
                </c:pt>
                <c:pt idx="5">
                  <c:v>29.2</c:v>
                </c:pt>
                <c:pt idx="6">
                  <c:v>29.2</c:v>
                </c:pt>
                <c:pt idx="7">
                  <c:v>29.25</c:v>
                </c:pt>
                <c:pt idx="8">
                  <c:v>29.3</c:v>
                </c:pt>
                <c:pt idx="9">
                  <c:v>29.35</c:v>
                </c:pt>
                <c:pt idx="10">
                  <c:v>29.45</c:v>
                </c:pt>
                <c:pt idx="11">
                  <c:v>29.35</c:v>
                </c:pt>
                <c:pt idx="12">
                  <c:v>29.55</c:v>
                </c:pt>
                <c:pt idx="13">
                  <c:v>29.6</c:v>
                </c:pt>
                <c:pt idx="14">
                  <c:v>29.55</c:v>
                </c:pt>
                <c:pt idx="15">
                  <c:v>29.5</c:v>
                </c:pt>
                <c:pt idx="16">
                  <c:v>29.6</c:v>
                </c:pt>
                <c:pt idx="17">
                  <c:v>29.55</c:v>
                </c:pt>
                <c:pt idx="18">
                  <c:v>29.6</c:v>
                </c:pt>
                <c:pt idx="19">
                  <c:v>29.7</c:v>
                </c:pt>
                <c:pt idx="20">
                  <c:v>29.55</c:v>
                </c:pt>
                <c:pt idx="21">
                  <c:v>29.5</c:v>
                </c:pt>
                <c:pt idx="22">
                  <c:v>29.35</c:v>
                </c:pt>
                <c:pt idx="23">
                  <c:v>29.3</c:v>
                </c:pt>
                <c:pt idx="24">
                  <c:v>29.35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6AB-4D18-94EB-7B9DFE07C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7264"/>
        <c:axId val="40534016"/>
      </c:scatterChart>
      <c:valAx>
        <c:axId val="4050726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7813388519939783"/>
              <c:y val="0.71448506349855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0534016"/>
        <c:crosses val="autoZero"/>
        <c:crossBetween val="midCat"/>
        <c:majorUnit val="10"/>
      </c:valAx>
      <c:valAx>
        <c:axId val="40534016"/>
        <c:scaling>
          <c:orientation val="minMax"/>
          <c:max val="47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78947150304303E-2"/>
              <c:y val="0.118909891595961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05072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646200857823022"/>
          <c:y val="3.20075205071805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22130039138731E-2"/>
          <c:y val="0.10096377500561286"/>
          <c:w val="0.7417321347993529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'd5L5-I500a50V15'!$F$4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7.2111792739967567E-2"/>
                  <c:y val="0.411575451051310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'd5L5-I500a50V15'!$F$5:$F$29</c:f>
              <c:numCache>
                <c:formatCode>General</c:formatCode>
                <c:ptCount val="25"/>
                <c:pt idx="0">
                  <c:v>11.55</c:v>
                </c:pt>
                <c:pt idx="1">
                  <c:v>11.55</c:v>
                </c:pt>
                <c:pt idx="2">
                  <c:v>11.6</c:v>
                </c:pt>
                <c:pt idx="3">
                  <c:v>11.6</c:v>
                </c:pt>
                <c:pt idx="4">
                  <c:v>11.65</c:v>
                </c:pt>
                <c:pt idx="5">
                  <c:v>11.65</c:v>
                </c:pt>
                <c:pt idx="6">
                  <c:v>11.7</c:v>
                </c:pt>
                <c:pt idx="7">
                  <c:v>11.7</c:v>
                </c:pt>
                <c:pt idx="8">
                  <c:v>11.75</c:v>
                </c:pt>
                <c:pt idx="9">
                  <c:v>11.75</c:v>
                </c:pt>
                <c:pt idx="10">
                  <c:v>12</c:v>
                </c:pt>
                <c:pt idx="11">
                  <c:v>12.05</c:v>
                </c:pt>
                <c:pt idx="12">
                  <c:v>12.1</c:v>
                </c:pt>
                <c:pt idx="13">
                  <c:v>12.15</c:v>
                </c:pt>
                <c:pt idx="14">
                  <c:v>12.2</c:v>
                </c:pt>
                <c:pt idx="15">
                  <c:v>12.25</c:v>
                </c:pt>
                <c:pt idx="16">
                  <c:v>12.25</c:v>
                </c:pt>
                <c:pt idx="17">
                  <c:v>12.35</c:v>
                </c:pt>
                <c:pt idx="18">
                  <c:v>12.4</c:v>
                </c:pt>
                <c:pt idx="19">
                  <c:v>12.45</c:v>
                </c:pt>
                <c:pt idx="20">
                  <c:v>12.5</c:v>
                </c:pt>
                <c:pt idx="21">
                  <c:v>12.55</c:v>
                </c:pt>
                <c:pt idx="22">
                  <c:v>12.6</c:v>
                </c:pt>
                <c:pt idx="23">
                  <c:v>12.7</c:v>
                </c:pt>
                <c:pt idx="24">
                  <c:v>12.75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033-4AEB-A4DD-C92D8B89075A}"/>
            </c:ext>
          </c:extLst>
        </c:ser>
        <c:ser>
          <c:idx val="1"/>
          <c:order val="1"/>
          <c:tx>
            <c:strRef>
              <c:f>'d5L5-I500a50V15'!$G$4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7.6246878166518289E-2"/>
                  <c:y val="0.599093001833255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'd5L5-I500a50V15'!$G$5:$G$29</c:f>
              <c:numCache>
                <c:formatCode>General</c:formatCode>
                <c:ptCount val="25"/>
                <c:pt idx="0">
                  <c:v>11.7</c:v>
                </c:pt>
                <c:pt idx="1">
                  <c:v>11.75</c:v>
                </c:pt>
                <c:pt idx="2">
                  <c:v>12</c:v>
                </c:pt>
                <c:pt idx="3">
                  <c:v>12.05</c:v>
                </c:pt>
                <c:pt idx="4">
                  <c:v>12.05</c:v>
                </c:pt>
                <c:pt idx="5">
                  <c:v>12.15</c:v>
                </c:pt>
                <c:pt idx="6">
                  <c:v>12.2</c:v>
                </c:pt>
                <c:pt idx="7">
                  <c:v>12.25</c:v>
                </c:pt>
                <c:pt idx="8">
                  <c:v>12.3</c:v>
                </c:pt>
                <c:pt idx="9">
                  <c:v>12.4</c:v>
                </c:pt>
                <c:pt idx="10">
                  <c:v>12.45</c:v>
                </c:pt>
                <c:pt idx="11">
                  <c:v>12.55</c:v>
                </c:pt>
                <c:pt idx="12">
                  <c:v>12.65</c:v>
                </c:pt>
                <c:pt idx="13">
                  <c:v>12.75</c:v>
                </c:pt>
                <c:pt idx="14">
                  <c:v>13.05</c:v>
                </c:pt>
                <c:pt idx="15">
                  <c:v>13.15</c:v>
                </c:pt>
                <c:pt idx="16">
                  <c:v>13.3</c:v>
                </c:pt>
                <c:pt idx="17">
                  <c:v>13.45</c:v>
                </c:pt>
                <c:pt idx="18">
                  <c:v>13.6</c:v>
                </c:pt>
                <c:pt idx="19">
                  <c:v>13.75</c:v>
                </c:pt>
                <c:pt idx="20">
                  <c:v>14.1</c:v>
                </c:pt>
                <c:pt idx="21">
                  <c:v>14.25</c:v>
                </c:pt>
                <c:pt idx="22">
                  <c:v>14.4</c:v>
                </c:pt>
                <c:pt idx="23">
                  <c:v>14.55</c:v>
                </c:pt>
                <c:pt idx="24">
                  <c:v>14.7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033-4AEB-A4DD-C92D8B89075A}"/>
            </c:ext>
          </c:extLst>
        </c:ser>
        <c:ser>
          <c:idx val="2"/>
          <c:order val="2"/>
          <c:tx>
            <c:strRef>
              <c:f>'d5L5-I500a50V15'!$H$4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7.0121850711206204E-2"/>
                  <c:y val="0.668192057992325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= </a:t>
                    </a:r>
                    <a:r>
                      <a:rPr lang="en-US" baseline="0"/>
                      <a:t>- 0,0005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+ 0,0087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- 0,0319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0"/>
                      <a:t> + 8,3091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'd5L5-I500a50V15'!$H$5:$H$29</c:f>
              <c:numCache>
                <c:formatCode>General</c:formatCode>
                <c:ptCount val="25"/>
                <c:pt idx="0">
                  <c:v>11.75</c:v>
                </c:pt>
                <c:pt idx="1">
                  <c:v>12</c:v>
                </c:pt>
                <c:pt idx="2">
                  <c:v>12.05</c:v>
                </c:pt>
                <c:pt idx="3">
                  <c:v>12.1</c:v>
                </c:pt>
                <c:pt idx="4">
                  <c:v>12.2</c:v>
                </c:pt>
                <c:pt idx="5">
                  <c:v>12.25</c:v>
                </c:pt>
                <c:pt idx="6">
                  <c:v>12.3</c:v>
                </c:pt>
                <c:pt idx="7">
                  <c:v>12.4</c:v>
                </c:pt>
                <c:pt idx="8">
                  <c:v>12.5</c:v>
                </c:pt>
                <c:pt idx="9">
                  <c:v>12.6</c:v>
                </c:pt>
                <c:pt idx="10">
                  <c:v>12.7</c:v>
                </c:pt>
                <c:pt idx="11">
                  <c:v>13</c:v>
                </c:pt>
                <c:pt idx="12">
                  <c:v>13.15</c:v>
                </c:pt>
                <c:pt idx="13">
                  <c:v>13.3</c:v>
                </c:pt>
                <c:pt idx="14">
                  <c:v>13.4</c:v>
                </c:pt>
                <c:pt idx="15">
                  <c:v>13.55</c:v>
                </c:pt>
                <c:pt idx="16">
                  <c:v>13.7</c:v>
                </c:pt>
                <c:pt idx="17">
                  <c:v>14.1</c:v>
                </c:pt>
                <c:pt idx="18">
                  <c:v>14.35</c:v>
                </c:pt>
                <c:pt idx="19">
                  <c:v>14.55</c:v>
                </c:pt>
                <c:pt idx="20">
                  <c:v>14.75</c:v>
                </c:pt>
                <c:pt idx="21">
                  <c:v>15.1</c:v>
                </c:pt>
                <c:pt idx="22">
                  <c:v>15.3</c:v>
                </c:pt>
                <c:pt idx="23">
                  <c:v>15.45</c:v>
                </c:pt>
                <c:pt idx="24">
                  <c:v>15.6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033-4AEB-A4DD-C92D8B89075A}"/>
            </c:ext>
          </c:extLst>
        </c:ser>
        <c:ser>
          <c:idx val="3"/>
          <c:order val="3"/>
          <c:tx>
            <c:strRef>
              <c:f>'d5L5-I500a50V15'!$Z$4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6.2463260078015823E-2"/>
                  <c:y val="0.594017381305235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'd5L5-I500a50V15'!$Z$5:$Z$29</c:f>
              <c:numCache>
                <c:formatCode>0.0</c:formatCode>
                <c:ptCount val="25"/>
                <c:pt idx="0">
                  <c:v>11.666666666666666</c:v>
                </c:pt>
                <c:pt idx="1">
                  <c:v>11.766666666666666</c:v>
                </c:pt>
                <c:pt idx="2">
                  <c:v>11.883333333333335</c:v>
                </c:pt>
                <c:pt idx="3">
                  <c:v>11.916666666666666</c:v>
                </c:pt>
                <c:pt idx="4">
                  <c:v>11.966666666666669</c:v>
                </c:pt>
                <c:pt idx="5">
                  <c:v>12.016666666666666</c:v>
                </c:pt>
                <c:pt idx="6">
                  <c:v>12.066666666666668</c:v>
                </c:pt>
                <c:pt idx="7">
                  <c:v>12.116666666666667</c:v>
                </c:pt>
                <c:pt idx="8">
                  <c:v>12.183333333333332</c:v>
                </c:pt>
                <c:pt idx="9">
                  <c:v>12.25</c:v>
                </c:pt>
                <c:pt idx="10">
                  <c:v>12.383333333333333</c:v>
                </c:pt>
                <c:pt idx="11">
                  <c:v>12.533333333333333</c:v>
                </c:pt>
                <c:pt idx="12">
                  <c:v>12.633333333333333</c:v>
                </c:pt>
                <c:pt idx="13">
                  <c:v>12.733333333333334</c:v>
                </c:pt>
                <c:pt idx="14">
                  <c:v>12.883333333333333</c:v>
                </c:pt>
                <c:pt idx="15">
                  <c:v>12.983333333333334</c:v>
                </c:pt>
                <c:pt idx="16">
                  <c:v>13.083333333333334</c:v>
                </c:pt>
                <c:pt idx="17">
                  <c:v>13.299999999999999</c:v>
                </c:pt>
                <c:pt idx="18">
                  <c:v>13.450000000000001</c:v>
                </c:pt>
                <c:pt idx="19">
                  <c:v>13.583333333333334</c:v>
                </c:pt>
                <c:pt idx="20">
                  <c:v>13.783333333333333</c:v>
                </c:pt>
                <c:pt idx="21">
                  <c:v>13.966666666666667</c:v>
                </c:pt>
                <c:pt idx="22">
                  <c:v>14.1</c:v>
                </c:pt>
                <c:pt idx="23">
                  <c:v>14.233333333333334</c:v>
                </c:pt>
                <c:pt idx="24">
                  <c:v>14.35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033-4AEB-A4DD-C92D8B890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6512"/>
        <c:axId val="42658432"/>
      </c:scatterChart>
      <c:valAx>
        <c:axId val="4265651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4575507706997"/>
              <c:y val="0.7516749867317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658432"/>
        <c:crosses val="autoZero"/>
        <c:crossBetween val="midCat"/>
        <c:majorUnit val="10"/>
      </c:valAx>
      <c:valAx>
        <c:axId val="42658432"/>
        <c:scaling>
          <c:orientation val="minMax"/>
          <c:max val="16"/>
          <c:min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6298518960779297E-3"/>
              <c:y val="2.4495829152124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65651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4083688790105"/>
          <c:y val="0.12959086413952969"/>
          <c:w val="0.6262467960936919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'd5L5-I500a50V15'!$V$4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5.7536382334649706E-3"/>
                  <c:y val="0.357578567250647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'd5L5-I500a50V15'!$V$5:$V$29</c:f>
              <c:numCache>
                <c:formatCode>0.00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1.1500000000000004</c:v>
                </c:pt>
                <c:pt idx="3">
                  <c:v>1.8000000000000007</c:v>
                </c:pt>
                <c:pt idx="4">
                  <c:v>2.1500000000000004</c:v>
                </c:pt>
                <c:pt idx="5">
                  <c:v>2.4500000000000011</c:v>
                </c:pt>
                <c:pt idx="6">
                  <c:v>3.0500000000000007</c:v>
                </c:pt>
                <c:pt idx="7">
                  <c:v>3.5</c:v>
                </c:pt>
                <c:pt idx="8">
                  <c:v>4.1000000000000014</c:v>
                </c:pt>
                <c:pt idx="9">
                  <c:v>4.8000000000000007</c:v>
                </c:pt>
                <c:pt idx="10">
                  <c:v>5.25</c:v>
                </c:pt>
                <c:pt idx="11">
                  <c:v>5.5500000000000007</c:v>
                </c:pt>
                <c:pt idx="12">
                  <c:v>6</c:v>
                </c:pt>
                <c:pt idx="13">
                  <c:v>6.1000000000000014</c:v>
                </c:pt>
                <c:pt idx="14">
                  <c:v>6.25</c:v>
                </c:pt>
                <c:pt idx="15">
                  <c:v>6.4000000000000021</c:v>
                </c:pt>
                <c:pt idx="16">
                  <c:v>6.3500000000000014</c:v>
                </c:pt>
                <c:pt idx="17">
                  <c:v>6.3500000000000014</c:v>
                </c:pt>
                <c:pt idx="18">
                  <c:v>6.25</c:v>
                </c:pt>
                <c:pt idx="19">
                  <c:v>6.1999999999999993</c:v>
                </c:pt>
                <c:pt idx="20">
                  <c:v>6.1999999999999993</c:v>
                </c:pt>
                <c:pt idx="21">
                  <c:v>6.1500000000000021</c:v>
                </c:pt>
                <c:pt idx="22">
                  <c:v>6.1999999999999993</c:v>
                </c:pt>
                <c:pt idx="23">
                  <c:v>6.1999999999999993</c:v>
                </c:pt>
                <c:pt idx="24">
                  <c:v>6.25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76A-4222-BD2C-4E9B69E02C6D}"/>
            </c:ext>
          </c:extLst>
        </c:ser>
        <c:ser>
          <c:idx val="1"/>
          <c:order val="1"/>
          <c:tx>
            <c:strRef>
              <c:f>'d5L5-I500a50V15'!$W$4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7.8208994616581866E-3"/>
                  <c:y val="0.654492784078593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- 0,0745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'd5L5-I500a50V15'!$W$5:$W$29</c:f>
              <c:numCache>
                <c:formatCode>0.00</c:formatCode>
                <c:ptCount val="25"/>
                <c:pt idx="0">
                  <c:v>0</c:v>
                </c:pt>
                <c:pt idx="1">
                  <c:v>0.80000000000000071</c:v>
                </c:pt>
                <c:pt idx="2">
                  <c:v>1.6000000000000014</c:v>
                </c:pt>
                <c:pt idx="3">
                  <c:v>2.3999999999999986</c:v>
                </c:pt>
                <c:pt idx="4">
                  <c:v>3.8000000000000007</c:v>
                </c:pt>
                <c:pt idx="5">
                  <c:v>9.8999999999999986</c:v>
                </c:pt>
                <c:pt idx="6">
                  <c:v>13.899999999999999</c:v>
                </c:pt>
                <c:pt idx="7">
                  <c:v>16.600000000000001</c:v>
                </c:pt>
                <c:pt idx="8">
                  <c:v>17.350000000000001</c:v>
                </c:pt>
                <c:pt idx="9">
                  <c:v>21.450000000000003</c:v>
                </c:pt>
                <c:pt idx="10">
                  <c:v>22.65</c:v>
                </c:pt>
                <c:pt idx="11">
                  <c:v>23.700000000000003</c:v>
                </c:pt>
                <c:pt idx="12">
                  <c:v>24.450000000000003</c:v>
                </c:pt>
                <c:pt idx="13">
                  <c:v>25.450000000000003</c:v>
                </c:pt>
                <c:pt idx="14">
                  <c:v>24.85</c:v>
                </c:pt>
                <c:pt idx="15">
                  <c:v>24.6</c:v>
                </c:pt>
                <c:pt idx="16">
                  <c:v>27.35</c:v>
                </c:pt>
                <c:pt idx="17">
                  <c:v>27</c:v>
                </c:pt>
                <c:pt idx="18">
                  <c:v>26.35</c:v>
                </c:pt>
                <c:pt idx="19">
                  <c:v>25.700000000000003</c:v>
                </c:pt>
                <c:pt idx="20">
                  <c:v>25.549999999999997</c:v>
                </c:pt>
                <c:pt idx="21">
                  <c:v>25.75</c:v>
                </c:pt>
                <c:pt idx="22">
                  <c:v>25.950000000000003</c:v>
                </c:pt>
                <c:pt idx="23">
                  <c:v>26.5</c:v>
                </c:pt>
                <c:pt idx="24">
                  <c:v>26.450000000000003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76A-4222-BD2C-4E9B69E02C6D}"/>
            </c:ext>
          </c:extLst>
        </c:ser>
        <c:ser>
          <c:idx val="2"/>
          <c:order val="2"/>
          <c:tx>
            <c:strRef>
              <c:f>'d5L5-I500a50V15'!$X$4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5.9103846437482517E-2"/>
                  <c:y val="0.138916086853734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'd5L5-I500a50V15'!$X$5:$X$29</c:f>
              <c:numCache>
                <c:formatCode>0.00</c:formatCode>
                <c:ptCount val="25"/>
                <c:pt idx="0">
                  <c:v>0</c:v>
                </c:pt>
                <c:pt idx="1">
                  <c:v>1.1999999999999993</c:v>
                </c:pt>
                <c:pt idx="2">
                  <c:v>1.6999999999999993</c:v>
                </c:pt>
                <c:pt idx="3">
                  <c:v>2</c:v>
                </c:pt>
                <c:pt idx="4">
                  <c:v>2.1999999999999993</c:v>
                </c:pt>
                <c:pt idx="5">
                  <c:v>2.1999999999999993</c:v>
                </c:pt>
                <c:pt idx="6">
                  <c:v>2.1999999999999993</c:v>
                </c:pt>
                <c:pt idx="7">
                  <c:v>2.25</c:v>
                </c:pt>
                <c:pt idx="8">
                  <c:v>2.3000000000000007</c:v>
                </c:pt>
                <c:pt idx="9">
                  <c:v>2.3500000000000014</c:v>
                </c:pt>
                <c:pt idx="10">
                  <c:v>2.4499999999999993</c:v>
                </c:pt>
                <c:pt idx="11">
                  <c:v>2.3500000000000014</c:v>
                </c:pt>
                <c:pt idx="12">
                  <c:v>2.5500000000000007</c:v>
                </c:pt>
                <c:pt idx="13">
                  <c:v>2.6000000000000014</c:v>
                </c:pt>
                <c:pt idx="14">
                  <c:v>2.5500000000000007</c:v>
                </c:pt>
                <c:pt idx="15">
                  <c:v>2.5</c:v>
                </c:pt>
                <c:pt idx="16">
                  <c:v>2.6000000000000014</c:v>
                </c:pt>
                <c:pt idx="17">
                  <c:v>2.5500000000000007</c:v>
                </c:pt>
                <c:pt idx="18">
                  <c:v>2.6000000000000014</c:v>
                </c:pt>
                <c:pt idx="19">
                  <c:v>2.6999999999999993</c:v>
                </c:pt>
                <c:pt idx="20">
                  <c:v>2.5500000000000007</c:v>
                </c:pt>
                <c:pt idx="21">
                  <c:v>2.5</c:v>
                </c:pt>
                <c:pt idx="22">
                  <c:v>2.3500000000000014</c:v>
                </c:pt>
                <c:pt idx="23">
                  <c:v>2.3000000000000007</c:v>
                </c:pt>
                <c:pt idx="24">
                  <c:v>2.3500000000000014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76A-4222-BD2C-4E9B69E02C6D}"/>
            </c:ext>
          </c:extLst>
        </c:ser>
        <c:ser>
          <c:idx val="3"/>
          <c:order val="3"/>
          <c:tx>
            <c:strRef>
              <c:f>'d5L5-I500a50V15'!$Y$4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782514803578834E-3"/>
                  <c:y val="0.248689367782499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'd5L5-I500a50V15'!$Y$5:$Y$29</c:f>
              <c:numCache>
                <c:formatCode>0.00</c:formatCode>
                <c:ptCount val="25"/>
                <c:pt idx="0">
                  <c:v>0</c:v>
                </c:pt>
                <c:pt idx="1">
                  <c:v>9.9999999999999645E-2</c:v>
                </c:pt>
                <c:pt idx="2">
                  <c:v>0.21666666666666856</c:v>
                </c:pt>
                <c:pt idx="3">
                  <c:v>0.25</c:v>
                </c:pt>
                <c:pt idx="4">
                  <c:v>0.30000000000000249</c:v>
                </c:pt>
                <c:pt idx="5">
                  <c:v>0.34999999999999964</c:v>
                </c:pt>
                <c:pt idx="6">
                  <c:v>0.40000000000000213</c:v>
                </c:pt>
                <c:pt idx="7">
                  <c:v>0.45000000000000107</c:v>
                </c:pt>
                <c:pt idx="8">
                  <c:v>0.51666666666666572</c:v>
                </c:pt>
                <c:pt idx="9">
                  <c:v>0.58333333333333393</c:v>
                </c:pt>
                <c:pt idx="10">
                  <c:v>0.71666666666666679</c:v>
                </c:pt>
                <c:pt idx="11">
                  <c:v>0.86666666666666714</c:v>
                </c:pt>
                <c:pt idx="12">
                  <c:v>0.96666666666666679</c:v>
                </c:pt>
                <c:pt idx="13">
                  <c:v>1.0666666666666682</c:v>
                </c:pt>
                <c:pt idx="14">
                  <c:v>1.2166666666666668</c:v>
                </c:pt>
                <c:pt idx="15">
                  <c:v>1.3166666666666682</c:v>
                </c:pt>
                <c:pt idx="16">
                  <c:v>1.4166666666666679</c:v>
                </c:pt>
                <c:pt idx="17">
                  <c:v>1.6333333333333329</c:v>
                </c:pt>
                <c:pt idx="18">
                  <c:v>1.783333333333335</c:v>
                </c:pt>
                <c:pt idx="19">
                  <c:v>1.9166666666666679</c:v>
                </c:pt>
                <c:pt idx="20">
                  <c:v>2.1166666666666671</c:v>
                </c:pt>
                <c:pt idx="21">
                  <c:v>2.3000000000000007</c:v>
                </c:pt>
                <c:pt idx="22">
                  <c:v>2.4333333333333336</c:v>
                </c:pt>
                <c:pt idx="23">
                  <c:v>2.5666666666666682</c:v>
                </c:pt>
                <c:pt idx="24">
                  <c:v>2.6833333333333336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76A-4222-BD2C-4E9B69E0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8512"/>
        <c:axId val="42690432"/>
      </c:scatterChart>
      <c:valAx>
        <c:axId val="4268851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4429615798204452"/>
              <c:y val="0.669646231196021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690432"/>
        <c:crosses val="autoZero"/>
        <c:crossBetween val="midCat"/>
        <c:majorUnit val="10"/>
      </c:valAx>
      <c:valAx>
        <c:axId val="4269043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801527098170127E-2"/>
              <c:y val="6.148627147216106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268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9894139219169968"/>
          <c:y val="0.28185555208550289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822402276610196"/>
          <c:y val="1.79230395969809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65449455548466"/>
          <c:y val="0.11442927587260812"/>
          <c:w val="0.7646733033490459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'd5L5-I500a50V15'!$C$4</c:f>
              <c:strCache>
                <c:ptCount val="1"/>
                <c:pt idx="0">
                  <c:v>Час, хв.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94571558976094"/>
                  <c:y val="0.750157102309784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0,124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- 3,0805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+ 23,231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- 12,932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E6-44FC-9354-DD40BBCB63DA}"/>
            </c:ext>
          </c:extLst>
        </c:ser>
        <c:ser>
          <c:idx val="1"/>
          <c:order val="1"/>
          <c:tx>
            <c:strRef>
              <c:f>'d5L5-I500a50V15'!$N$4</c:f>
              <c:strCache>
                <c:ptCount val="1"/>
                <c:pt idx="0">
                  <c:v>Миттєва потужні-сть ССТ Qсст, Дж/м2, що 5 хв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'd5L5-I500a50V15'!$N$5:$N$29</c:f>
              <c:numCache>
                <c:formatCode>0</c:formatCode>
                <c:ptCount val="25"/>
                <c:pt idx="0">
                  <c:v>0</c:v>
                </c:pt>
                <c:pt idx="1">
                  <c:v>31.402499999999893</c:v>
                </c:pt>
                <c:pt idx="2">
                  <c:v>36.636250000000707</c:v>
                </c:pt>
                <c:pt idx="3">
                  <c:v>10.467499999999404</c:v>
                </c:pt>
                <c:pt idx="4">
                  <c:v>15.701250000000783</c:v>
                </c:pt>
                <c:pt idx="5">
                  <c:v>15.701249999999108</c:v>
                </c:pt>
                <c:pt idx="6">
                  <c:v>15.701250000000783</c:v>
                </c:pt>
                <c:pt idx="7">
                  <c:v>15.701249999999666</c:v>
                </c:pt>
                <c:pt idx="8">
                  <c:v>20.93499999999937</c:v>
                </c:pt>
                <c:pt idx="9">
                  <c:v>20.935000000000485</c:v>
                </c:pt>
                <c:pt idx="10">
                  <c:v>41.869999999999848</c:v>
                </c:pt>
                <c:pt idx="11">
                  <c:v>47.103750000000112</c:v>
                </c:pt>
                <c:pt idx="12">
                  <c:v>31.402499999999893</c:v>
                </c:pt>
                <c:pt idx="13">
                  <c:v>31.402500000000447</c:v>
                </c:pt>
                <c:pt idx="14">
                  <c:v>47.10374999999955</c:v>
                </c:pt>
                <c:pt idx="15">
                  <c:v>31.402500000000447</c:v>
                </c:pt>
                <c:pt idx="16">
                  <c:v>31.402499999999893</c:v>
                </c:pt>
                <c:pt idx="17">
                  <c:v>68.038749999999482</c:v>
                </c:pt>
                <c:pt idx="18">
                  <c:v>47.103750000000673</c:v>
                </c:pt>
                <c:pt idx="19">
                  <c:v>41.869999999999848</c:v>
                </c:pt>
                <c:pt idx="20">
                  <c:v>62.804999999999787</c:v>
                </c:pt>
                <c:pt idx="21">
                  <c:v>57.571250000000077</c:v>
                </c:pt>
                <c:pt idx="22">
                  <c:v>41.869999999999848</c:v>
                </c:pt>
                <c:pt idx="23">
                  <c:v>41.87000000000041</c:v>
                </c:pt>
                <c:pt idx="24">
                  <c:v>36.636249999999592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E6-44FC-9354-DD40BBCB6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31200"/>
        <c:axId val="43745664"/>
      </c:barChart>
      <c:catAx>
        <c:axId val="4373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212586255276"/>
              <c:y val="0.725713411110084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745664"/>
        <c:crosses val="autoZero"/>
        <c:auto val="1"/>
        <c:lblAlgn val="ctr"/>
        <c:lblOffset val="100"/>
        <c:noMultiLvlLbl val="0"/>
      </c:catAx>
      <c:valAx>
        <c:axId val="43745664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413171265499884E-2"/>
              <c:y val="4.537519364049850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73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'd5L5-I500a50V15'!$R$4</c:f>
              <c:strCache>
                <c:ptCount val="1"/>
                <c:pt idx="0">
                  <c:v>ηсст           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074963066317011"/>
                  <c:y val="0.567385520807140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800" b="0" i="0" baseline="0">
                        <a:effectLst/>
                      </a:rPr>
                      <a:t>η</a:t>
                    </a:r>
                    <a:r>
                      <a:rPr lang="uk-UA" sz="1800" b="0" i="0" baseline="-25000">
                        <a:effectLst/>
                      </a:rPr>
                      <a:t>сст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1E-08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+ 0,0133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+ 0,0913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'd5L5-I500a50V15'!$R$5:$R$29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0.20934999999999929</c:v>
                </c:pt>
                <c:pt idx="2">
                  <c:v>0.24424166666667138</c:v>
                </c:pt>
                <c:pt idx="3">
                  <c:v>6.9783333333329353E-2</c:v>
                </c:pt>
                <c:pt idx="4">
                  <c:v>0.10432724252492215</c:v>
                </c:pt>
                <c:pt idx="5">
                  <c:v>0.10502508361203418</c:v>
                </c:pt>
                <c:pt idx="6">
                  <c:v>0.10467500000000522</c:v>
                </c:pt>
                <c:pt idx="7">
                  <c:v>0.10432724252491472</c:v>
                </c:pt>
                <c:pt idx="8">
                  <c:v>0.13956666666666248</c:v>
                </c:pt>
                <c:pt idx="9">
                  <c:v>0.13956666666666989</c:v>
                </c:pt>
                <c:pt idx="10">
                  <c:v>0.27913333333333229</c:v>
                </c:pt>
                <c:pt idx="11">
                  <c:v>0.31402500000000072</c:v>
                </c:pt>
                <c:pt idx="12">
                  <c:v>0.20934999999999929</c:v>
                </c:pt>
                <c:pt idx="13">
                  <c:v>0.20935000000000298</c:v>
                </c:pt>
                <c:pt idx="14">
                  <c:v>0.314024999999997</c:v>
                </c:pt>
                <c:pt idx="15">
                  <c:v>0.20935000000000298</c:v>
                </c:pt>
                <c:pt idx="16">
                  <c:v>0.20934999999999929</c:v>
                </c:pt>
                <c:pt idx="17">
                  <c:v>0.45359166666666317</c:v>
                </c:pt>
                <c:pt idx="18">
                  <c:v>0.31402500000000444</c:v>
                </c:pt>
                <c:pt idx="19">
                  <c:v>0.27913333333333229</c:v>
                </c:pt>
                <c:pt idx="20">
                  <c:v>0.41869999999999857</c:v>
                </c:pt>
                <c:pt idx="21">
                  <c:v>0.38380833333333386</c:v>
                </c:pt>
                <c:pt idx="22">
                  <c:v>0.27913333333333229</c:v>
                </c:pt>
                <c:pt idx="23">
                  <c:v>0.27913333333333606</c:v>
                </c:pt>
                <c:pt idx="24">
                  <c:v>0.24424166666666394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2AF-4073-A5FC-4EA28A73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5872"/>
        <c:axId val="43597824"/>
      </c:scatterChart>
      <c:valAx>
        <c:axId val="4377587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998405788956"/>
              <c:y val="0.87998178929385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597824"/>
        <c:crosses val="autoZero"/>
        <c:crossBetween val="midCat"/>
      </c:valAx>
      <c:valAx>
        <c:axId val="43597824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217134290496313E-2"/>
              <c:y val="1.814203002767687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7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82739657542808"/>
          <c:y val="6.0812895343674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000262749439108E-2"/>
          <c:y val="0.15623852062542198"/>
          <c:w val="0.87689220753649666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'd5L5-I500a50V15'!$S$4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9701038852311759"/>
                  <c:y val="0.70382941017661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'd5L5-I500a50V15'!$S$5:$S$29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0.20934999999999929</c:v>
                </c:pt>
                <c:pt idx="2">
                  <c:v>0.22679583333333531</c:v>
                </c:pt>
                <c:pt idx="3">
                  <c:v>0.17445833333333335</c:v>
                </c:pt>
                <c:pt idx="4">
                  <c:v>0.1568817651956716</c:v>
                </c:pt>
                <c:pt idx="5">
                  <c:v>0.14654499999999987</c:v>
                </c:pt>
                <c:pt idx="6">
                  <c:v>0.13956666666666742</c:v>
                </c:pt>
                <c:pt idx="7">
                  <c:v>0.13451808662541678</c:v>
                </c:pt>
                <c:pt idx="8">
                  <c:v>0.13514889629321089</c:v>
                </c:pt>
                <c:pt idx="9">
                  <c:v>0.13563957793409862</c:v>
                </c:pt>
                <c:pt idx="10">
                  <c:v>0.14998417194268582</c:v>
                </c:pt>
                <c:pt idx="11">
                  <c:v>0.16489245683126333</c:v>
                </c:pt>
                <c:pt idx="12">
                  <c:v>0.16859622327131354</c:v>
                </c:pt>
                <c:pt idx="13">
                  <c:v>0.17173032555754961</c:v>
                </c:pt>
                <c:pt idx="14">
                  <c:v>0.18189181147345873</c:v>
                </c:pt>
                <c:pt idx="15">
                  <c:v>0.18372195067762742</c:v>
                </c:pt>
                <c:pt idx="16">
                  <c:v>0.18532337013122283</c:v>
                </c:pt>
                <c:pt idx="17">
                  <c:v>0.20110076455596934</c:v>
                </c:pt>
                <c:pt idx="18">
                  <c:v>0.20737317163488264</c:v>
                </c:pt>
                <c:pt idx="19">
                  <c:v>0.2111493597614455</c:v>
                </c:pt>
                <c:pt idx="20">
                  <c:v>0.2215251624729212</c:v>
                </c:pt>
                <c:pt idx="21">
                  <c:v>0.22925170607840034</c:v>
                </c:pt>
                <c:pt idx="22">
                  <c:v>0.23151870928647181</c:v>
                </c:pt>
                <c:pt idx="23">
                  <c:v>0.23358861034632677</c:v>
                </c:pt>
                <c:pt idx="24">
                  <c:v>0.23403242605193725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B37-4305-AB44-A791823D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8416"/>
        <c:axId val="43642880"/>
      </c:scatterChart>
      <c:valAx>
        <c:axId val="4362841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536333513253411"/>
              <c:y val="0.420540115067913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642880"/>
        <c:crosses val="autoZero"/>
        <c:crossBetween val="midCat"/>
      </c:valAx>
      <c:valAx>
        <c:axId val="43642880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886337298995478E-2"/>
              <c:y val="7.519299412513562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628416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розрахункової інтенсивності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ск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Вт/м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сонячного колектора впродовж експерименту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56726206860931"/>
          <c:y val="0.15820194802586102"/>
          <c:w val="0.83453950228939555"/>
          <c:h val="0.67928801423361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'd5L5-I300a30V10'!$AD$4</c:f>
              <c:strCache>
                <c:ptCount val="1"/>
                <c:pt idx="0">
                  <c:v>I', Вт/м2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559114072251242"/>
                  <c:y val="0.588084702278310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y = -0,0605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+ 5,0195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0"/>
                      <a:t> + 71,847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'd5L5-I300a30V10'!$AD$5:$AD$29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14.831119637909277</c:v>
                </c:pt>
                <c:pt idx="7">
                  <c:v>20.080961516807669</c:v>
                </c:pt>
                <c:pt idx="8">
                  <c:v>25.247311941270866</c:v>
                </c:pt>
                <c:pt idx="9">
                  <c:v>32.274931597946981</c:v>
                </c:pt>
                <c:pt idx="10">
                  <c:v>45.441282022410199</c:v>
                </c:pt>
                <c:pt idx="11">
                  <c:v>51.580012790197429</c:v>
                </c:pt>
                <c:pt idx="12">
                  <c:v>56.746363214660434</c:v>
                </c:pt>
                <c:pt idx="13">
                  <c:v>67.246046972457208</c:v>
                </c:pt>
                <c:pt idx="14">
                  <c:v>92.689858932494744</c:v>
                </c:pt>
                <c:pt idx="15">
                  <c:v>107.55049568030071</c:v>
                </c:pt>
                <c:pt idx="16">
                  <c:v>93.578747821383601</c:v>
                </c:pt>
                <c:pt idx="17">
                  <c:v>95.273034144726438</c:v>
                </c:pt>
                <c:pt idx="18">
                  <c:v>128.54986319589398</c:v>
                </c:pt>
                <c:pt idx="19">
                  <c:v>137.35526063034771</c:v>
                </c:pt>
                <c:pt idx="20">
                  <c:v>139.93843584257942</c:v>
                </c:pt>
                <c:pt idx="21">
                  <c:v>145.10478626704261</c:v>
                </c:pt>
                <c:pt idx="22">
                  <c:v>153.91018370149655</c:v>
                </c:pt>
                <c:pt idx="23">
                  <c:v>163.5209785704042</c:v>
                </c:pt>
                <c:pt idx="24">
                  <c:v>166.10415378263565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CA4-4E69-8142-1B7D9AE9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6016"/>
        <c:axId val="108087936"/>
      </c:scatterChart>
      <c:valAx>
        <c:axId val="10808601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207185230178569"/>
              <c:y val="0.882417018651380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8087936"/>
        <c:crosses val="autoZero"/>
        <c:crossBetween val="midCat"/>
        <c:majorUnit val="10"/>
      </c:valAx>
      <c:valAx>
        <c:axId val="108087936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ск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6429412537767013E-3"/>
              <c:y val="0.126770371129726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808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8437030329227"/>
          <c:y val="2.80870672545931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08918499072884"/>
          <c:y val="0.151536804894846"/>
          <c:w val="0.82285714435963853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'd5L5-I500a50V15'!$AC$4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0995631042943882E-2"/>
                  <c:y val="0.7528667607030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'd5L5-I500a50V15'!$AC$5:$AC$29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0.19872703218737114</c:v>
                </c:pt>
                <c:pt idx="6">
                  <c:v>5.2566783172622884</c:v>
                </c:pt>
                <c:pt idx="7">
                  <c:v>8.8520168668241048</c:v>
                </c:pt>
                <c:pt idx="8">
                  <c:v>9.4655722779572127</c:v>
                </c:pt>
                <c:pt idx="9">
                  <c:v>15.667337961208627</c:v>
                </c:pt>
                <c:pt idx="10">
                  <c:v>17.419139930067697</c:v>
                </c:pt>
                <c:pt idx="11">
                  <c:v>19.359287456956746</c:v>
                </c:pt>
                <c:pt idx="12">
                  <c:v>20.333300144198464</c:v>
                </c:pt>
                <c:pt idx="13">
                  <c:v>22.073329472965987</c:v>
                </c:pt>
                <c:pt idx="14">
                  <c:v>21.071222315732417</c:v>
                </c:pt>
                <c:pt idx="15">
                  <c:v>20.69757842721933</c:v>
                </c:pt>
                <c:pt idx="16">
                  <c:v>25.666275546811274</c:v>
                </c:pt>
                <c:pt idx="17">
                  <c:v>25.123750209119805</c:v>
                </c:pt>
                <c:pt idx="18">
                  <c:v>23.763827657793858</c:v>
                </c:pt>
                <c:pt idx="19">
                  <c:v>22.348339301990524</c:v>
                </c:pt>
                <c:pt idx="20">
                  <c:v>22.370280093678527</c:v>
                </c:pt>
                <c:pt idx="21">
                  <c:v>22.834795948383643</c:v>
                </c:pt>
                <c:pt idx="22">
                  <c:v>23.535669944516417</c:v>
                </c:pt>
                <c:pt idx="23">
                  <c:v>24.689005487006519</c:v>
                </c:pt>
                <c:pt idx="24">
                  <c:v>24.498937531778566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B65-4B6C-A9F2-5DE25790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6064"/>
        <c:axId val="43817984"/>
      </c:scatterChart>
      <c:valAx>
        <c:axId val="4381606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70100145731"/>
              <c:y val="0.894169560085159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817984"/>
        <c:crosses val="autoZero"/>
        <c:crossBetween val="midCat"/>
        <c:majorUnit val="10"/>
      </c:valAx>
      <c:valAx>
        <c:axId val="43817984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0089451082720952E-3"/>
              <c:y val="0.11440769240636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8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94722432491244"/>
          <c:y val="4.50749415267982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80568518519013"/>
          <c:y val="0.15199416687666148"/>
          <c:w val="0.76998822972107028"/>
          <c:h val="0.69187262424889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'd5L5-I500a50V15'!$P$4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410323875048479"/>
                  <c:y val="0.735446250794135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3E-14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'd5L5-I500a50V15'!$C$5:$C$29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'd5L5-I500a50V15'!$P$5:$P$29</c:f>
              <c:numCache>
                <c:formatCode>0</c:formatCode>
                <c:ptCount val="25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600.5</c:v>
                </c:pt>
                <c:pt idx="5">
                  <c:v>750</c:v>
                </c:pt>
                <c:pt idx="6">
                  <c:v>900</c:v>
                </c:pt>
                <c:pt idx="7">
                  <c:v>1050.5</c:v>
                </c:pt>
                <c:pt idx="8">
                  <c:v>1200.5</c:v>
                </c:pt>
                <c:pt idx="9">
                  <c:v>1350.5</c:v>
                </c:pt>
                <c:pt idx="10">
                  <c:v>1500.5</c:v>
                </c:pt>
                <c:pt idx="11">
                  <c:v>1650.5</c:v>
                </c:pt>
                <c:pt idx="12">
                  <c:v>1800.5</c:v>
                </c:pt>
                <c:pt idx="13">
                  <c:v>1950.5</c:v>
                </c:pt>
                <c:pt idx="14">
                  <c:v>2100.5</c:v>
                </c:pt>
                <c:pt idx="15">
                  <c:v>2250.5</c:v>
                </c:pt>
                <c:pt idx="16">
                  <c:v>2400.5</c:v>
                </c:pt>
                <c:pt idx="17">
                  <c:v>2550.5</c:v>
                </c:pt>
                <c:pt idx="18">
                  <c:v>2700.5</c:v>
                </c:pt>
                <c:pt idx="19">
                  <c:v>2850.5</c:v>
                </c:pt>
                <c:pt idx="20">
                  <c:v>3000.5</c:v>
                </c:pt>
                <c:pt idx="21">
                  <c:v>3150.5</c:v>
                </c:pt>
                <c:pt idx="22">
                  <c:v>3300.5</c:v>
                </c:pt>
                <c:pt idx="23">
                  <c:v>3450.5</c:v>
                </c:pt>
                <c:pt idx="24">
                  <c:v>3600.5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9A-4957-9D39-83A0B2C01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73024"/>
        <c:axId val="43874944"/>
      </c:barChart>
      <c:catAx>
        <c:axId val="4387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89576038912803"/>
              <c:y val="0.87294500857133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874944"/>
        <c:crosses val="autoZero"/>
        <c:auto val="1"/>
        <c:lblAlgn val="ctr"/>
        <c:lblOffset val="100"/>
        <c:noMultiLvlLbl val="0"/>
      </c:catAx>
      <c:valAx>
        <c:axId val="43874944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484860963219845E-2"/>
              <c:y val="5.793457112525753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87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4567598422300629"/>
          <c:y val="3.2324281178934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553805912926149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'd5L5-I100a50V15'!$D$4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4368232239785887E-2"/>
                  <c:y val="0.3770114114330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'd5L5-I100a50V15'!$D$5:$D$29</c:f>
              <c:numCache>
                <c:formatCode>General</c:formatCode>
                <c:ptCount val="25"/>
                <c:pt idx="0">
                  <c:v>11.35</c:v>
                </c:pt>
                <c:pt idx="1">
                  <c:v>11.7</c:v>
                </c:pt>
                <c:pt idx="2">
                  <c:v>12.15</c:v>
                </c:pt>
                <c:pt idx="3">
                  <c:v>12.45</c:v>
                </c:pt>
                <c:pt idx="4">
                  <c:v>12.75</c:v>
                </c:pt>
                <c:pt idx="5">
                  <c:v>13.2</c:v>
                </c:pt>
                <c:pt idx="6">
                  <c:v>13.45</c:v>
                </c:pt>
                <c:pt idx="7">
                  <c:v>13.7</c:v>
                </c:pt>
                <c:pt idx="8">
                  <c:v>14.15</c:v>
                </c:pt>
                <c:pt idx="9">
                  <c:v>14.4</c:v>
                </c:pt>
                <c:pt idx="10">
                  <c:v>14.6</c:v>
                </c:pt>
                <c:pt idx="11">
                  <c:v>15.05</c:v>
                </c:pt>
                <c:pt idx="12">
                  <c:v>15.25</c:v>
                </c:pt>
                <c:pt idx="13">
                  <c:v>15.45</c:v>
                </c:pt>
                <c:pt idx="14">
                  <c:v>15.65</c:v>
                </c:pt>
                <c:pt idx="15">
                  <c:v>16.05</c:v>
                </c:pt>
                <c:pt idx="16">
                  <c:v>16.2</c:v>
                </c:pt>
                <c:pt idx="17">
                  <c:v>16.399999999999999</c:v>
                </c:pt>
                <c:pt idx="18">
                  <c:v>16.55</c:v>
                </c:pt>
                <c:pt idx="19">
                  <c:v>16.7</c:v>
                </c:pt>
                <c:pt idx="20">
                  <c:v>17.05</c:v>
                </c:pt>
                <c:pt idx="21">
                  <c:v>17.2</c:v>
                </c:pt>
                <c:pt idx="22">
                  <c:v>17.399999999999999</c:v>
                </c:pt>
                <c:pt idx="23">
                  <c:v>17.5</c:v>
                </c:pt>
                <c:pt idx="24">
                  <c:v>17.649999999999999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900-427C-B732-138D8E3BEE11}"/>
            </c:ext>
          </c:extLst>
        </c:ser>
        <c:ser>
          <c:idx val="1"/>
          <c:order val="1"/>
          <c:tx>
            <c:strRef>
              <c:f>'d5L5-I100a50V15'!$E$4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4523516366906207E-2"/>
                  <c:y val="0.520494845690965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+ 12,176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'd5L5-I100a50V15'!$E$5:$E$29</c:f>
              <c:numCache>
                <c:formatCode>General</c:formatCode>
                <c:ptCount val="25"/>
                <c:pt idx="0">
                  <c:v>14</c:v>
                </c:pt>
                <c:pt idx="1">
                  <c:v>14.25</c:v>
                </c:pt>
                <c:pt idx="2">
                  <c:v>14.5</c:v>
                </c:pt>
                <c:pt idx="3">
                  <c:v>15</c:v>
                </c:pt>
                <c:pt idx="4">
                  <c:v>15.25</c:v>
                </c:pt>
                <c:pt idx="5">
                  <c:v>15.5</c:v>
                </c:pt>
                <c:pt idx="6">
                  <c:v>15.75</c:v>
                </c:pt>
                <c:pt idx="7">
                  <c:v>16.2</c:v>
                </c:pt>
                <c:pt idx="8">
                  <c:v>16.45</c:v>
                </c:pt>
                <c:pt idx="9">
                  <c:v>16.7</c:v>
                </c:pt>
                <c:pt idx="10">
                  <c:v>17.100000000000001</c:v>
                </c:pt>
                <c:pt idx="11">
                  <c:v>17.3</c:v>
                </c:pt>
                <c:pt idx="12">
                  <c:v>17.55</c:v>
                </c:pt>
                <c:pt idx="13">
                  <c:v>17.75</c:v>
                </c:pt>
                <c:pt idx="14">
                  <c:v>18.149999999999999</c:v>
                </c:pt>
                <c:pt idx="15">
                  <c:v>18.3</c:v>
                </c:pt>
                <c:pt idx="16">
                  <c:v>18.5</c:v>
                </c:pt>
                <c:pt idx="17">
                  <c:v>18.649999999999999</c:v>
                </c:pt>
                <c:pt idx="18">
                  <c:v>19.05</c:v>
                </c:pt>
                <c:pt idx="19">
                  <c:v>19.2</c:v>
                </c:pt>
                <c:pt idx="20">
                  <c:v>19.350000000000001</c:v>
                </c:pt>
                <c:pt idx="21">
                  <c:v>19.55</c:v>
                </c:pt>
                <c:pt idx="22">
                  <c:v>19.649999999999999</c:v>
                </c:pt>
                <c:pt idx="23">
                  <c:v>20</c:v>
                </c:pt>
                <c:pt idx="24">
                  <c:v>20.149999999999999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900-427C-B732-138D8E3BEE11}"/>
            </c:ext>
          </c:extLst>
        </c:ser>
        <c:ser>
          <c:idx val="2"/>
          <c:order val="2"/>
          <c:tx>
            <c:strRef>
              <c:f>'d5L5-I100a50V15'!$I$4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61441795443485"/>
                  <c:y val="0.660245121144525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'd5L5-I100a50V15'!$I$5:$I$29</c:f>
              <c:numCache>
                <c:formatCode>General</c:formatCode>
                <c:ptCount val="25"/>
                <c:pt idx="0">
                  <c:v>18.399999999999999</c:v>
                </c:pt>
                <c:pt idx="1">
                  <c:v>18.5</c:v>
                </c:pt>
                <c:pt idx="2">
                  <c:v>19.25</c:v>
                </c:pt>
                <c:pt idx="3">
                  <c:v>19.5</c:v>
                </c:pt>
                <c:pt idx="4">
                  <c:v>19.7</c:v>
                </c:pt>
                <c:pt idx="5">
                  <c:v>20.05</c:v>
                </c:pt>
                <c:pt idx="6">
                  <c:v>20.25</c:v>
                </c:pt>
                <c:pt idx="7">
                  <c:v>20.399999999999999</c:v>
                </c:pt>
                <c:pt idx="8">
                  <c:v>20.45</c:v>
                </c:pt>
                <c:pt idx="9">
                  <c:v>20.6</c:v>
                </c:pt>
                <c:pt idx="10">
                  <c:v>20.65</c:v>
                </c:pt>
                <c:pt idx="11">
                  <c:v>20.75</c:v>
                </c:pt>
                <c:pt idx="12">
                  <c:v>21.1</c:v>
                </c:pt>
                <c:pt idx="13">
                  <c:v>21.25</c:v>
                </c:pt>
                <c:pt idx="14">
                  <c:v>21.3</c:v>
                </c:pt>
                <c:pt idx="15">
                  <c:v>21.4</c:v>
                </c:pt>
                <c:pt idx="16">
                  <c:v>21.45</c:v>
                </c:pt>
                <c:pt idx="17">
                  <c:v>21.55</c:v>
                </c:pt>
                <c:pt idx="18">
                  <c:v>21.6</c:v>
                </c:pt>
                <c:pt idx="19">
                  <c:v>21.65</c:v>
                </c:pt>
                <c:pt idx="20">
                  <c:v>22</c:v>
                </c:pt>
                <c:pt idx="21">
                  <c:v>22.1</c:v>
                </c:pt>
                <c:pt idx="22">
                  <c:v>22.15</c:v>
                </c:pt>
                <c:pt idx="23">
                  <c:v>22.2</c:v>
                </c:pt>
                <c:pt idx="24">
                  <c:v>22.25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900-427C-B732-138D8E3B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6656"/>
        <c:axId val="43448576"/>
      </c:scatterChart>
      <c:valAx>
        <c:axId val="4344665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7813388519939783"/>
              <c:y val="0.71448506349855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448576"/>
        <c:crosses val="autoZero"/>
        <c:crossBetween val="midCat"/>
        <c:majorUnit val="10"/>
      </c:valAx>
      <c:valAx>
        <c:axId val="43448576"/>
        <c:scaling>
          <c:orientation val="minMax"/>
          <c:max val="2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78947150304303E-2"/>
              <c:y val="0.118909891595961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44665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646200857823022"/>
          <c:y val="3.20075205071805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22130039138731E-2"/>
          <c:y val="0.10096377500561286"/>
          <c:w val="0.7417321347993529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'd5L5-I100a50V15'!$F$4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6605222390402263E-2"/>
                  <c:y val="0.647613002810345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'd5L5-I100a50V15'!$F$5:$F$29</c:f>
              <c:numCache>
                <c:formatCode>General</c:formatCode>
                <c:ptCount val="25"/>
                <c:pt idx="0">
                  <c:v>10.5</c:v>
                </c:pt>
                <c:pt idx="1">
                  <c:v>10.5</c:v>
                </c:pt>
                <c:pt idx="2">
                  <c:v>10.5</c:v>
                </c:pt>
                <c:pt idx="3">
                  <c:v>10.5</c:v>
                </c:pt>
                <c:pt idx="4">
                  <c:v>10.55</c:v>
                </c:pt>
                <c:pt idx="5">
                  <c:v>10.55</c:v>
                </c:pt>
                <c:pt idx="6">
                  <c:v>10.55</c:v>
                </c:pt>
                <c:pt idx="7">
                  <c:v>10.6</c:v>
                </c:pt>
                <c:pt idx="8">
                  <c:v>10.6</c:v>
                </c:pt>
                <c:pt idx="9">
                  <c:v>10.6</c:v>
                </c:pt>
                <c:pt idx="10">
                  <c:v>10.6</c:v>
                </c:pt>
                <c:pt idx="11">
                  <c:v>10.65</c:v>
                </c:pt>
                <c:pt idx="12">
                  <c:v>10.65</c:v>
                </c:pt>
                <c:pt idx="13">
                  <c:v>10.7</c:v>
                </c:pt>
                <c:pt idx="14">
                  <c:v>10.7</c:v>
                </c:pt>
                <c:pt idx="15">
                  <c:v>10.7</c:v>
                </c:pt>
                <c:pt idx="16">
                  <c:v>10.75</c:v>
                </c:pt>
                <c:pt idx="17">
                  <c:v>10.75</c:v>
                </c:pt>
                <c:pt idx="18">
                  <c:v>10.75</c:v>
                </c:pt>
                <c:pt idx="19">
                  <c:v>11</c:v>
                </c:pt>
                <c:pt idx="20">
                  <c:v>11</c:v>
                </c:pt>
                <c:pt idx="21">
                  <c:v>11.05</c:v>
                </c:pt>
                <c:pt idx="22">
                  <c:v>11.1</c:v>
                </c:pt>
                <c:pt idx="23">
                  <c:v>11.05</c:v>
                </c:pt>
                <c:pt idx="24">
                  <c:v>11.1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CA3-429E-9D22-17079F4BF16C}"/>
            </c:ext>
          </c:extLst>
        </c:ser>
        <c:ser>
          <c:idx val="1"/>
          <c:order val="1"/>
          <c:tx>
            <c:strRef>
              <c:f>'d5L5-I100a50V15'!$G$4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4.3510785206324891E-2"/>
                  <c:y val="0.62980109147442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'd5L5-I100a50V15'!$G$5:$G$29</c:f>
              <c:numCache>
                <c:formatCode>General</c:formatCode>
                <c:ptCount val="25"/>
                <c:pt idx="0">
                  <c:v>10.6</c:v>
                </c:pt>
                <c:pt idx="1">
                  <c:v>10.6</c:v>
                </c:pt>
                <c:pt idx="2">
                  <c:v>10.65</c:v>
                </c:pt>
                <c:pt idx="3">
                  <c:v>10.65</c:v>
                </c:pt>
                <c:pt idx="4">
                  <c:v>10.65</c:v>
                </c:pt>
                <c:pt idx="5">
                  <c:v>10.65</c:v>
                </c:pt>
                <c:pt idx="6">
                  <c:v>10.7</c:v>
                </c:pt>
                <c:pt idx="7">
                  <c:v>10.7</c:v>
                </c:pt>
                <c:pt idx="8">
                  <c:v>10.75</c:v>
                </c:pt>
                <c:pt idx="9">
                  <c:v>10.75</c:v>
                </c:pt>
                <c:pt idx="10">
                  <c:v>10.75</c:v>
                </c:pt>
                <c:pt idx="11">
                  <c:v>11</c:v>
                </c:pt>
                <c:pt idx="12">
                  <c:v>11.05</c:v>
                </c:pt>
                <c:pt idx="13">
                  <c:v>11.05</c:v>
                </c:pt>
                <c:pt idx="14">
                  <c:v>11.05</c:v>
                </c:pt>
                <c:pt idx="15">
                  <c:v>11.1</c:v>
                </c:pt>
                <c:pt idx="16">
                  <c:v>11.15</c:v>
                </c:pt>
                <c:pt idx="17">
                  <c:v>11.15</c:v>
                </c:pt>
                <c:pt idx="18">
                  <c:v>11.15</c:v>
                </c:pt>
                <c:pt idx="19">
                  <c:v>11.2</c:v>
                </c:pt>
                <c:pt idx="20">
                  <c:v>11.2</c:v>
                </c:pt>
                <c:pt idx="21">
                  <c:v>11.25</c:v>
                </c:pt>
                <c:pt idx="22">
                  <c:v>11.3</c:v>
                </c:pt>
                <c:pt idx="23">
                  <c:v>11.3</c:v>
                </c:pt>
                <c:pt idx="24">
                  <c:v>11.3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CA3-429E-9D22-17079F4BF16C}"/>
            </c:ext>
          </c:extLst>
        </c:ser>
        <c:ser>
          <c:idx val="2"/>
          <c:order val="2"/>
          <c:tx>
            <c:strRef>
              <c:f>'d5L5-I100a50V15'!$H$4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2892328100578083E-2"/>
                  <c:y val="0.606593784615794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= </a:t>
                    </a:r>
                    <a:r>
                      <a:rPr lang="en-US" baseline="0"/>
                      <a:t>- 0,0005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+ 0,0087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- 0,0319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0"/>
                      <a:t> + 8,3091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'd5L5-I100a50V15'!$H$5:$H$29</c:f>
              <c:numCache>
                <c:formatCode>General</c:formatCode>
                <c:ptCount val="25"/>
                <c:pt idx="0">
                  <c:v>10.55</c:v>
                </c:pt>
                <c:pt idx="1">
                  <c:v>10.55</c:v>
                </c:pt>
                <c:pt idx="2">
                  <c:v>10.6</c:v>
                </c:pt>
                <c:pt idx="3">
                  <c:v>10.6</c:v>
                </c:pt>
                <c:pt idx="4">
                  <c:v>10.6</c:v>
                </c:pt>
                <c:pt idx="5">
                  <c:v>10.65</c:v>
                </c:pt>
                <c:pt idx="6">
                  <c:v>10.65</c:v>
                </c:pt>
                <c:pt idx="7">
                  <c:v>10.7</c:v>
                </c:pt>
                <c:pt idx="8">
                  <c:v>10.75</c:v>
                </c:pt>
                <c:pt idx="9">
                  <c:v>10.75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11.05</c:v>
                </c:pt>
                <c:pt idx="14">
                  <c:v>11.1</c:v>
                </c:pt>
                <c:pt idx="15">
                  <c:v>11.1</c:v>
                </c:pt>
                <c:pt idx="16">
                  <c:v>11.15</c:v>
                </c:pt>
                <c:pt idx="17">
                  <c:v>11.15</c:v>
                </c:pt>
                <c:pt idx="18">
                  <c:v>11.2</c:v>
                </c:pt>
                <c:pt idx="19">
                  <c:v>11.25</c:v>
                </c:pt>
                <c:pt idx="20">
                  <c:v>11.25</c:v>
                </c:pt>
                <c:pt idx="21">
                  <c:v>11.3</c:v>
                </c:pt>
                <c:pt idx="22">
                  <c:v>11.3</c:v>
                </c:pt>
                <c:pt idx="23">
                  <c:v>11.35</c:v>
                </c:pt>
                <c:pt idx="24">
                  <c:v>11.35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A3-429E-9D22-17079F4BF16C}"/>
            </c:ext>
          </c:extLst>
        </c:ser>
        <c:ser>
          <c:idx val="3"/>
          <c:order val="3"/>
          <c:tx>
            <c:strRef>
              <c:f>'d5L5-I100a50V15'!$Z$4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6618976162073644E-2"/>
                  <c:y val="0.662187394203230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'd5L5-I100a50V15'!$Z$5:$Z$29</c:f>
              <c:numCache>
                <c:formatCode>0.0</c:formatCode>
                <c:ptCount val="25"/>
                <c:pt idx="0">
                  <c:v>10.55</c:v>
                </c:pt>
                <c:pt idx="1">
                  <c:v>10.55</c:v>
                </c:pt>
                <c:pt idx="2">
                  <c:v>10.583333333333334</c:v>
                </c:pt>
                <c:pt idx="3">
                  <c:v>10.583333333333334</c:v>
                </c:pt>
                <c:pt idx="4">
                  <c:v>10.600000000000001</c:v>
                </c:pt>
                <c:pt idx="5">
                  <c:v>10.616666666666667</c:v>
                </c:pt>
                <c:pt idx="6">
                  <c:v>10.633333333333333</c:v>
                </c:pt>
                <c:pt idx="7">
                  <c:v>10.666666666666666</c:v>
                </c:pt>
                <c:pt idx="8">
                  <c:v>10.700000000000001</c:v>
                </c:pt>
                <c:pt idx="9">
                  <c:v>10.700000000000001</c:v>
                </c:pt>
                <c:pt idx="10">
                  <c:v>10.783333333333333</c:v>
                </c:pt>
                <c:pt idx="11">
                  <c:v>10.883333333333333</c:v>
                </c:pt>
                <c:pt idx="12">
                  <c:v>10.9</c:v>
                </c:pt>
                <c:pt idx="13">
                  <c:v>10.933333333333332</c:v>
                </c:pt>
                <c:pt idx="14">
                  <c:v>10.950000000000001</c:v>
                </c:pt>
                <c:pt idx="15">
                  <c:v>10.966666666666667</c:v>
                </c:pt>
                <c:pt idx="16">
                  <c:v>11.016666666666666</c:v>
                </c:pt>
                <c:pt idx="17">
                  <c:v>11.016666666666666</c:v>
                </c:pt>
                <c:pt idx="18">
                  <c:v>11.033333333333331</c:v>
                </c:pt>
                <c:pt idx="19">
                  <c:v>11.15</c:v>
                </c:pt>
                <c:pt idx="20">
                  <c:v>11.15</c:v>
                </c:pt>
                <c:pt idx="21">
                  <c:v>11.200000000000001</c:v>
                </c:pt>
                <c:pt idx="22">
                  <c:v>11.233333333333334</c:v>
                </c:pt>
                <c:pt idx="23">
                  <c:v>11.233333333333334</c:v>
                </c:pt>
                <c:pt idx="24">
                  <c:v>11.25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CA3-429E-9D22-17079F4B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744"/>
        <c:axId val="43570304"/>
      </c:scatterChart>
      <c:valAx>
        <c:axId val="4355174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4575507706997"/>
              <c:y val="0.7516749867317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570304"/>
        <c:crosses val="autoZero"/>
        <c:crossBetween val="midCat"/>
        <c:majorUnit val="10"/>
      </c:valAx>
      <c:valAx>
        <c:axId val="43570304"/>
        <c:scaling>
          <c:orientation val="minMax"/>
          <c:max val="11.5"/>
          <c:min val="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6298518960779297E-3"/>
              <c:y val="2.4495829152124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55174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4083688790105"/>
          <c:y val="0.12959086413952969"/>
          <c:w val="0.6262467960936919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'd5L5-I100a50V15'!$V$4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7.6495233864151317E-3"/>
                  <c:y val="0.72177701777206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'd5L5-I100a50V15'!$V$5:$V$29</c:f>
              <c:numCache>
                <c:formatCode>0.00</c:formatCode>
                <c:ptCount val="25"/>
                <c:pt idx="0">
                  <c:v>0</c:v>
                </c:pt>
                <c:pt idx="1">
                  <c:v>0.34999999999999964</c:v>
                </c:pt>
                <c:pt idx="2">
                  <c:v>0.80000000000000071</c:v>
                </c:pt>
                <c:pt idx="3">
                  <c:v>1.0999999999999996</c:v>
                </c:pt>
                <c:pt idx="4">
                  <c:v>1.4000000000000004</c:v>
                </c:pt>
                <c:pt idx="5">
                  <c:v>1.8499999999999996</c:v>
                </c:pt>
                <c:pt idx="6">
                  <c:v>2.0999999999999996</c:v>
                </c:pt>
                <c:pt idx="7">
                  <c:v>2.3499999999999996</c:v>
                </c:pt>
                <c:pt idx="8">
                  <c:v>2.8000000000000007</c:v>
                </c:pt>
                <c:pt idx="9">
                  <c:v>3.0500000000000007</c:v>
                </c:pt>
                <c:pt idx="10">
                  <c:v>3.25</c:v>
                </c:pt>
                <c:pt idx="11">
                  <c:v>3.7000000000000011</c:v>
                </c:pt>
                <c:pt idx="12">
                  <c:v>3.9000000000000004</c:v>
                </c:pt>
                <c:pt idx="13">
                  <c:v>4.0999999999999996</c:v>
                </c:pt>
                <c:pt idx="14">
                  <c:v>4.3000000000000007</c:v>
                </c:pt>
                <c:pt idx="15">
                  <c:v>4.7000000000000011</c:v>
                </c:pt>
                <c:pt idx="16">
                  <c:v>4.8499999999999996</c:v>
                </c:pt>
                <c:pt idx="17">
                  <c:v>5.0499999999999989</c:v>
                </c:pt>
                <c:pt idx="18">
                  <c:v>5.2000000000000011</c:v>
                </c:pt>
                <c:pt idx="19">
                  <c:v>5.35</c:v>
                </c:pt>
                <c:pt idx="20">
                  <c:v>5.7000000000000011</c:v>
                </c:pt>
                <c:pt idx="21">
                  <c:v>5.85</c:v>
                </c:pt>
                <c:pt idx="22">
                  <c:v>6.0499999999999989</c:v>
                </c:pt>
                <c:pt idx="23">
                  <c:v>6.15</c:v>
                </c:pt>
                <c:pt idx="24">
                  <c:v>6.2999999999999989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629-4FCC-BCC9-48AEA226394B}"/>
            </c:ext>
          </c:extLst>
        </c:ser>
        <c:ser>
          <c:idx val="1"/>
          <c:order val="1"/>
          <c:tx>
            <c:strRef>
              <c:f>'d5L5-I100a50V15'!$W$4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7300325226408994E-2"/>
                  <c:y val="0.610889461343944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- 0,0745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'd5L5-I100a50V15'!$W$5:$W$29</c:f>
              <c:numCache>
                <c:formatCode>0.00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2.1999999999999993</c:v>
                </c:pt>
                <c:pt idx="8">
                  <c:v>2.4499999999999993</c:v>
                </c:pt>
                <c:pt idx="9">
                  <c:v>2.6999999999999993</c:v>
                </c:pt>
                <c:pt idx="10">
                  <c:v>3.1000000000000014</c:v>
                </c:pt>
                <c:pt idx="11">
                  <c:v>3.3000000000000007</c:v>
                </c:pt>
                <c:pt idx="12">
                  <c:v>3.5500000000000007</c:v>
                </c:pt>
                <c:pt idx="13">
                  <c:v>3.75</c:v>
                </c:pt>
                <c:pt idx="14">
                  <c:v>4.1499999999999986</c:v>
                </c:pt>
                <c:pt idx="15">
                  <c:v>4.3000000000000007</c:v>
                </c:pt>
                <c:pt idx="16">
                  <c:v>4.5</c:v>
                </c:pt>
                <c:pt idx="17">
                  <c:v>4.6499999999999986</c:v>
                </c:pt>
                <c:pt idx="18">
                  <c:v>5.0500000000000007</c:v>
                </c:pt>
                <c:pt idx="19">
                  <c:v>5.1999999999999993</c:v>
                </c:pt>
                <c:pt idx="20">
                  <c:v>5.3500000000000014</c:v>
                </c:pt>
                <c:pt idx="21">
                  <c:v>5.5500000000000007</c:v>
                </c:pt>
                <c:pt idx="22">
                  <c:v>5.6499999999999986</c:v>
                </c:pt>
                <c:pt idx="23">
                  <c:v>6</c:v>
                </c:pt>
                <c:pt idx="24">
                  <c:v>6.1499999999999986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629-4FCC-BCC9-48AEA226394B}"/>
            </c:ext>
          </c:extLst>
        </c:ser>
        <c:ser>
          <c:idx val="2"/>
          <c:order val="2"/>
          <c:tx>
            <c:strRef>
              <c:f>'d5L5-I100a50V15'!$X$4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0144994907980902E-2"/>
                  <c:y val="0.391359141400297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'd5L5-I100a50V15'!$X$5:$X$29</c:f>
              <c:numCache>
                <c:formatCode>0.00</c:formatCode>
                <c:ptCount val="25"/>
                <c:pt idx="0">
                  <c:v>0</c:v>
                </c:pt>
                <c:pt idx="1">
                  <c:v>0.10000000000000142</c:v>
                </c:pt>
                <c:pt idx="2">
                  <c:v>0.85000000000000142</c:v>
                </c:pt>
                <c:pt idx="3">
                  <c:v>1.1000000000000014</c:v>
                </c:pt>
                <c:pt idx="4">
                  <c:v>1.3000000000000007</c:v>
                </c:pt>
                <c:pt idx="5">
                  <c:v>1.6500000000000021</c:v>
                </c:pt>
                <c:pt idx="6">
                  <c:v>1.8500000000000014</c:v>
                </c:pt>
                <c:pt idx="7">
                  <c:v>2</c:v>
                </c:pt>
                <c:pt idx="8">
                  <c:v>2.0500000000000007</c:v>
                </c:pt>
                <c:pt idx="9">
                  <c:v>2.2000000000000028</c:v>
                </c:pt>
                <c:pt idx="10">
                  <c:v>2.25</c:v>
                </c:pt>
                <c:pt idx="11">
                  <c:v>2.3500000000000014</c:v>
                </c:pt>
                <c:pt idx="12">
                  <c:v>2.7000000000000028</c:v>
                </c:pt>
                <c:pt idx="13">
                  <c:v>2.8500000000000014</c:v>
                </c:pt>
                <c:pt idx="14">
                  <c:v>2.9000000000000021</c:v>
                </c:pt>
                <c:pt idx="15">
                  <c:v>3</c:v>
                </c:pt>
                <c:pt idx="16">
                  <c:v>3.0500000000000007</c:v>
                </c:pt>
                <c:pt idx="17">
                  <c:v>3.1500000000000021</c:v>
                </c:pt>
                <c:pt idx="18">
                  <c:v>3.2000000000000028</c:v>
                </c:pt>
                <c:pt idx="19">
                  <c:v>3.25</c:v>
                </c:pt>
                <c:pt idx="20">
                  <c:v>3.6000000000000014</c:v>
                </c:pt>
                <c:pt idx="21">
                  <c:v>3.7000000000000028</c:v>
                </c:pt>
                <c:pt idx="22">
                  <c:v>3.75</c:v>
                </c:pt>
                <c:pt idx="23">
                  <c:v>3.8000000000000007</c:v>
                </c:pt>
                <c:pt idx="24">
                  <c:v>3.8500000000000014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629-4FCC-BCC9-48AEA226394B}"/>
            </c:ext>
          </c:extLst>
        </c:ser>
        <c:ser>
          <c:idx val="3"/>
          <c:order val="3"/>
          <c:tx>
            <c:strRef>
              <c:f>'d5L5-I100a50V15'!$Y$4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6783999565289955E-3"/>
                  <c:y val="0.245795499866956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'd5L5-I100a50V15'!$Y$5:$Y$29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3.3333333333333215E-2</c:v>
                </c:pt>
                <c:pt idx="3">
                  <c:v>3.3333333333333215E-2</c:v>
                </c:pt>
                <c:pt idx="4">
                  <c:v>5.0000000000000711E-2</c:v>
                </c:pt>
                <c:pt idx="5">
                  <c:v>6.666666666666643E-2</c:v>
                </c:pt>
                <c:pt idx="6">
                  <c:v>8.3333333333332149E-2</c:v>
                </c:pt>
                <c:pt idx="7">
                  <c:v>0.11666666666666536</c:v>
                </c:pt>
                <c:pt idx="8">
                  <c:v>0.15000000000000036</c:v>
                </c:pt>
                <c:pt idx="9">
                  <c:v>0.15000000000000036</c:v>
                </c:pt>
                <c:pt idx="10">
                  <c:v>0.2333333333333325</c:v>
                </c:pt>
                <c:pt idx="11">
                  <c:v>0.33333333333333215</c:v>
                </c:pt>
                <c:pt idx="12">
                  <c:v>0.34999999999999964</c:v>
                </c:pt>
                <c:pt idx="13">
                  <c:v>0.38333333333333108</c:v>
                </c:pt>
                <c:pt idx="14">
                  <c:v>0.40000000000000036</c:v>
                </c:pt>
                <c:pt idx="15">
                  <c:v>0.41666666666666607</c:v>
                </c:pt>
                <c:pt idx="16">
                  <c:v>0.46666666666666501</c:v>
                </c:pt>
                <c:pt idx="17">
                  <c:v>0.46666666666666501</c:v>
                </c:pt>
                <c:pt idx="18">
                  <c:v>0.48333333333333073</c:v>
                </c:pt>
                <c:pt idx="19">
                  <c:v>0.59999999999999964</c:v>
                </c:pt>
                <c:pt idx="20">
                  <c:v>0.59999999999999964</c:v>
                </c:pt>
                <c:pt idx="21">
                  <c:v>0.65000000000000036</c:v>
                </c:pt>
                <c:pt idx="22">
                  <c:v>0.68333333333333357</c:v>
                </c:pt>
                <c:pt idx="23">
                  <c:v>0.68333333333333357</c:v>
                </c:pt>
                <c:pt idx="24">
                  <c:v>0.69999999999999929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629-4FCC-BCC9-48AEA2263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1392"/>
        <c:axId val="44274048"/>
      </c:scatterChart>
      <c:valAx>
        <c:axId val="4425139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4429615798204452"/>
              <c:y val="0.669646231196021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274048"/>
        <c:crosses val="autoZero"/>
        <c:crossBetween val="midCat"/>
        <c:majorUnit val="10"/>
      </c:valAx>
      <c:valAx>
        <c:axId val="44274048"/>
        <c:scaling>
          <c:orientation val="minMax"/>
          <c:max val="7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801527098170127E-2"/>
              <c:y val="6.148627147216106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25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9894139219169968"/>
          <c:y val="0.28185555208550289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822402276610196"/>
          <c:y val="1.79230395969809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65449455548466"/>
          <c:y val="0.11442927587260812"/>
          <c:w val="0.7646733033490459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'd5L5-I100a50V15'!$C$4</c:f>
              <c:strCache>
                <c:ptCount val="1"/>
                <c:pt idx="0">
                  <c:v>Час, хв.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94571558976094"/>
                  <c:y val="0.750157102309784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0,124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- 3,0805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+ 23,231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- 12,932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78-4A6E-B58C-56414EE62C67}"/>
            </c:ext>
          </c:extLst>
        </c:ser>
        <c:ser>
          <c:idx val="1"/>
          <c:order val="1"/>
          <c:tx>
            <c:strRef>
              <c:f>'d5L5-I100a50V15'!$N$4</c:f>
              <c:strCache>
                <c:ptCount val="1"/>
                <c:pt idx="0">
                  <c:v>Миттєва потужні-сть ССТ Qсст, Дж/м2, що 5 хв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'd5L5-I100a50V15'!$N$5:$N$29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10.467499999999962</c:v>
                </c:pt>
                <c:pt idx="3">
                  <c:v>0</c:v>
                </c:pt>
                <c:pt idx="4">
                  <c:v>5.2337500000002608</c:v>
                </c:pt>
                <c:pt idx="5">
                  <c:v>5.2337499999997021</c:v>
                </c:pt>
                <c:pt idx="6">
                  <c:v>5.2337499999997021</c:v>
                </c:pt>
                <c:pt idx="7">
                  <c:v>10.467499999999962</c:v>
                </c:pt>
                <c:pt idx="8">
                  <c:v>10.467500000000522</c:v>
                </c:pt>
                <c:pt idx="9">
                  <c:v>0</c:v>
                </c:pt>
                <c:pt idx="10">
                  <c:v>26.16874999999963</c:v>
                </c:pt>
                <c:pt idx="11">
                  <c:v>31.402499999999893</c:v>
                </c:pt>
                <c:pt idx="12">
                  <c:v>5.2337500000002608</c:v>
                </c:pt>
                <c:pt idx="13">
                  <c:v>10.467499999999404</c:v>
                </c:pt>
                <c:pt idx="14">
                  <c:v>5.2337500000008186</c:v>
                </c:pt>
                <c:pt idx="15">
                  <c:v>5.2337499999997021</c:v>
                </c:pt>
                <c:pt idx="16">
                  <c:v>15.701249999999666</c:v>
                </c:pt>
                <c:pt idx="17">
                  <c:v>0</c:v>
                </c:pt>
                <c:pt idx="18">
                  <c:v>5.2337499999997021</c:v>
                </c:pt>
                <c:pt idx="19">
                  <c:v>36.636250000000707</c:v>
                </c:pt>
                <c:pt idx="20">
                  <c:v>0</c:v>
                </c:pt>
                <c:pt idx="21">
                  <c:v>15.701250000000224</c:v>
                </c:pt>
                <c:pt idx="22">
                  <c:v>10.467499999999962</c:v>
                </c:pt>
                <c:pt idx="23">
                  <c:v>0</c:v>
                </c:pt>
                <c:pt idx="24">
                  <c:v>5.2337499999997021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78-4A6E-B58C-56414EE6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99008"/>
        <c:axId val="44300928"/>
      </c:barChart>
      <c:catAx>
        <c:axId val="442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212586255276"/>
              <c:y val="0.725713411110084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300928"/>
        <c:crosses val="autoZero"/>
        <c:auto val="1"/>
        <c:lblAlgn val="ctr"/>
        <c:lblOffset val="100"/>
        <c:noMultiLvlLbl val="0"/>
      </c:catAx>
      <c:valAx>
        <c:axId val="4430092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413171265499884E-2"/>
              <c:y val="4.537519364049850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2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'd5L5-I100a50V15'!$R$4</c:f>
              <c:strCache>
                <c:ptCount val="1"/>
                <c:pt idx="0">
                  <c:v>ηсст           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074963066317011"/>
                  <c:y val="0.567385520807140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800" b="0" i="0" baseline="0">
                        <a:effectLst/>
                      </a:rPr>
                      <a:t>η</a:t>
                    </a:r>
                    <a:r>
                      <a:rPr lang="uk-UA" sz="1800" b="0" i="0" baseline="-25000">
                        <a:effectLst/>
                      </a:rPr>
                      <a:t>сст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1E-08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+ 0,0133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+ 0,0913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'd5L5-I100a50V15'!$R$5:$R$29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0.34891666666666538</c:v>
                </c:pt>
                <c:pt idx="3">
                  <c:v>0</c:v>
                </c:pt>
                <c:pt idx="4">
                  <c:v>0.17445833333334204</c:v>
                </c:pt>
                <c:pt idx="5">
                  <c:v>0.17445833333332339</c:v>
                </c:pt>
                <c:pt idx="6">
                  <c:v>0.17445833333332339</c:v>
                </c:pt>
                <c:pt idx="7">
                  <c:v>0.34891666666666538</c:v>
                </c:pt>
                <c:pt idx="8">
                  <c:v>0.34891666666668408</c:v>
                </c:pt>
                <c:pt idx="9">
                  <c:v>0</c:v>
                </c:pt>
                <c:pt idx="10">
                  <c:v>0.87229166666665425</c:v>
                </c:pt>
                <c:pt idx="11">
                  <c:v>1.0467499999999965</c:v>
                </c:pt>
                <c:pt idx="12">
                  <c:v>0.17445833333334204</c:v>
                </c:pt>
                <c:pt idx="13">
                  <c:v>0.34891666666664678</c:v>
                </c:pt>
                <c:pt idx="14">
                  <c:v>0.17445833333336061</c:v>
                </c:pt>
                <c:pt idx="15">
                  <c:v>0.17445833333332339</c:v>
                </c:pt>
                <c:pt idx="16">
                  <c:v>0.52337499999998882</c:v>
                </c:pt>
                <c:pt idx="17">
                  <c:v>0</c:v>
                </c:pt>
                <c:pt idx="18">
                  <c:v>0.17445833333332339</c:v>
                </c:pt>
                <c:pt idx="19">
                  <c:v>1.2212083333333568</c:v>
                </c:pt>
                <c:pt idx="20">
                  <c:v>0</c:v>
                </c:pt>
                <c:pt idx="21">
                  <c:v>0.52337500000000747</c:v>
                </c:pt>
                <c:pt idx="22">
                  <c:v>0.34891666666666538</c:v>
                </c:pt>
                <c:pt idx="23">
                  <c:v>0</c:v>
                </c:pt>
                <c:pt idx="24">
                  <c:v>0.17445833333332339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7A9-4461-B070-18DE0AD46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1872"/>
        <c:axId val="44353792"/>
      </c:scatterChart>
      <c:valAx>
        <c:axId val="4435187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998405788956"/>
              <c:y val="0.87998178929385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353792"/>
        <c:crosses val="autoZero"/>
        <c:crossBetween val="midCat"/>
      </c:valAx>
      <c:valAx>
        <c:axId val="44353792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217134290496313E-2"/>
              <c:y val="1.814203002767687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3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82739657542808"/>
          <c:y val="6.0812895343674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000262749439108E-2"/>
          <c:y val="0.15623852062542198"/>
          <c:w val="0.87689220753649666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'd5L5-I100a50V15'!$S$4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9701038852311759"/>
                  <c:y val="0.70382941017661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'd5L5-I100a50V15'!$S$5:$S$29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0.17445833333333269</c:v>
                </c:pt>
                <c:pt idx="3">
                  <c:v>0.11630555555555513</c:v>
                </c:pt>
                <c:pt idx="4">
                  <c:v>0.13084375000000187</c:v>
                </c:pt>
                <c:pt idx="5">
                  <c:v>0.13956666666666617</c:v>
                </c:pt>
                <c:pt idx="6">
                  <c:v>0.14538194444444238</c:v>
                </c:pt>
                <c:pt idx="7">
                  <c:v>0.17445833333333138</c:v>
                </c:pt>
                <c:pt idx="8">
                  <c:v>0.19626562500000047</c:v>
                </c:pt>
                <c:pt idx="9">
                  <c:v>0.17445833333333374</c:v>
                </c:pt>
                <c:pt idx="10">
                  <c:v>0.2442416666666658</c:v>
                </c:pt>
                <c:pt idx="11">
                  <c:v>0.31719696969696859</c:v>
                </c:pt>
                <c:pt idx="12">
                  <c:v>0.30530208333333303</c:v>
                </c:pt>
                <c:pt idx="13">
                  <c:v>0.30865705128204951</c:v>
                </c:pt>
                <c:pt idx="14">
                  <c:v>0.29907142857142882</c:v>
                </c:pt>
                <c:pt idx="15">
                  <c:v>0.29076388888888849</c:v>
                </c:pt>
                <c:pt idx="16">
                  <c:v>0.30530208333333225</c:v>
                </c:pt>
                <c:pt idx="17">
                  <c:v>0.28734313725490096</c:v>
                </c:pt>
                <c:pt idx="18">
                  <c:v>0.28107175925925781</c:v>
                </c:pt>
                <c:pt idx="19">
                  <c:v>0.33055263157894715</c:v>
                </c:pt>
                <c:pt idx="20">
                  <c:v>0.31402499999999978</c:v>
                </c:pt>
                <c:pt idx="21">
                  <c:v>0.32399404761904788</c:v>
                </c:pt>
                <c:pt idx="22">
                  <c:v>0.32512689393939409</c:v>
                </c:pt>
                <c:pt idx="23">
                  <c:v>0.31099094202898564</c:v>
                </c:pt>
                <c:pt idx="24">
                  <c:v>0.30530208333333303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374-48D8-BD3E-4BD568E9E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1024"/>
        <c:axId val="44402944"/>
      </c:scatterChart>
      <c:valAx>
        <c:axId val="4440102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378675844412007"/>
              <c:y val="0.753563037442675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402944"/>
        <c:crosses val="autoZero"/>
        <c:crossBetween val="midCat"/>
      </c:valAx>
      <c:valAx>
        <c:axId val="44402944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886337298995478E-2"/>
              <c:y val="7.519299412513562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401024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8437030329227"/>
          <c:y val="2.80870672545931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08918499072884"/>
          <c:y val="0.151536804894846"/>
          <c:w val="0.82285714435963853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'd5L5-I100a50V15'!$AC$4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0995631042943882E-2"/>
                  <c:y val="0.7528667607030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'd5L5-I100a50V15'!$AC$5:$AC$29</c:f>
              <c:numCache>
                <c:formatCode>0.00</c:formatCode>
                <c:ptCount val="25"/>
                <c:pt idx="0">
                  <c:v>12.378599661303735</c:v>
                </c:pt>
                <c:pt idx="1">
                  <c:v>12.099682320260149</c:v>
                </c:pt>
                <c:pt idx="2">
                  <c:v>10.182431564637232</c:v>
                </c:pt>
                <c:pt idx="3">
                  <c:v>11.670615571314753</c:v>
                </c:pt>
                <c:pt idx="4">
                  <c:v>11.479452641806882</c:v>
                </c:pt>
                <c:pt idx="5">
                  <c:v>10.189725575432588</c:v>
                </c:pt>
                <c:pt idx="6">
                  <c:v>10.264650028193124</c:v>
                </c:pt>
                <c:pt idx="7">
                  <c:v>11.90779042694893</c:v>
                </c:pt>
                <c:pt idx="8">
                  <c:v>11.079304792335423</c:v>
                </c:pt>
                <c:pt idx="9">
                  <c:v>11.258003256727925</c:v>
                </c:pt>
                <c:pt idx="10">
                  <c:v>13.187139811662465</c:v>
                </c:pt>
                <c:pt idx="11">
                  <c:v>11.807715135877555</c:v>
                </c:pt>
                <c:pt idx="12">
                  <c:v>11.931559007130467</c:v>
                </c:pt>
                <c:pt idx="13">
                  <c:v>12.034417274433316</c:v>
                </c:pt>
                <c:pt idx="14">
                  <c:v>14.120742630187209</c:v>
                </c:pt>
                <c:pt idx="15">
                  <c:v>12.580182481215342</c:v>
                </c:pt>
                <c:pt idx="16">
                  <c:v>13.295165750802523</c:v>
                </c:pt>
                <c:pt idx="17">
                  <c:v>13.068733257184858</c:v>
                </c:pt>
                <c:pt idx="18">
                  <c:v>15.798454625853031</c:v>
                </c:pt>
                <c:pt idx="19">
                  <c:v>16.117615325365218</c:v>
                </c:pt>
                <c:pt idx="20">
                  <c:v>14.100933372063285</c:v>
                </c:pt>
                <c:pt idx="21">
                  <c:v>14.754135532433549</c:v>
                </c:pt>
                <c:pt idx="22">
                  <c:v>14.169258163053064</c:v>
                </c:pt>
                <c:pt idx="23">
                  <c:v>16.974935289480388</c:v>
                </c:pt>
                <c:pt idx="24">
                  <c:v>17.343955621860392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615-49D0-9900-5C58C719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3248"/>
        <c:axId val="44455424"/>
      </c:scatterChart>
      <c:valAx>
        <c:axId val="4445324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70100145731"/>
              <c:y val="0.894169560085159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455424"/>
        <c:crosses val="autoZero"/>
        <c:crossBetween val="midCat"/>
        <c:majorUnit val="10"/>
      </c:valAx>
      <c:valAx>
        <c:axId val="44455424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0089451082720952E-3"/>
              <c:y val="0.11440769240636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4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94722432491244"/>
          <c:y val="4.50749415267982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80568518519013"/>
          <c:y val="0.15199416687666148"/>
          <c:w val="0.76998822972107028"/>
          <c:h val="0.69187262424889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'd5L5-I100a50V15'!$P$4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410323875048479"/>
                  <c:y val="0.735446250794135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3E-14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'd5L5-I100a50V15'!$C$5:$C$29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'd5L5-I100a50V15'!$P$5:$P$29</c:f>
              <c:numCache>
                <c:formatCode>0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11-4352-8151-3CE44CB9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16992"/>
        <c:axId val="44127360"/>
      </c:barChart>
      <c:catAx>
        <c:axId val="4411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89576038912803"/>
              <c:y val="0.87294500857133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127360"/>
        <c:crosses val="autoZero"/>
        <c:auto val="1"/>
        <c:lblAlgn val="ctr"/>
        <c:lblOffset val="100"/>
        <c:noMultiLvlLbl val="0"/>
      </c:catAx>
      <c:valAx>
        <c:axId val="4412736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484860963219845E-2"/>
              <c:y val="5.793457112525753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1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94722432491244"/>
          <c:y val="4.50749415267982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80568518519013"/>
          <c:y val="0.15199416687666148"/>
          <c:w val="0.76998822972107028"/>
          <c:h val="0.69187262424889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'd5L5-I300a30V10'!$P$4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972304396025458"/>
                  <c:y val="0.708256657185025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3E-14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'd5L5-I300a30V10'!$C$5:$C$29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'd5L5-I300a30V10'!$P$5:$P$29</c:f>
              <c:numCache>
                <c:formatCode>0</c:formatCode>
                <c:ptCount val="25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990</c:v>
                </c:pt>
                <c:pt idx="12">
                  <c:v>1080</c:v>
                </c:pt>
                <c:pt idx="13">
                  <c:v>1170</c:v>
                </c:pt>
                <c:pt idx="14">
                  <c:v>1260</c:v>
                </c:pt>
                <c:pt idx="15">
                  <c:v>1350</c:v>
                </c:pt>
                <c:pt idx="16">
                  <c:v>1440</c:v>
                </c:pt>
                <c:pt idx="17">
                  <c:v>1530</c:v>
                </c:pt>
                <c:pt idx="18">
                  <c:v>1620</c:v>
                </c:pt>
                <c:pt idx="19">
                  <c:v>1710</c:v>
                </c:pt>
                <c:pt idx="20">
                  <c:v>1800</c:v>
                </c:pt>
                <c:pt idx="21">
                  <c:v>1890</c:v>
                </c:pt>
                <c:pt idx="22">
                  <c:v>1980</c:v>
                </c:pt>
                <c:pt idx="23">
                  <c:v>2070</c:v>
                </c:pt>
                <c:pt idx="24">
                  <c:v>2160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64-4657-9420-DC7E4EA7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21088"/>
        <c:axId val="108418176"/>
      </c:barChart>
      <c:catAx>
        <c:axId val="1081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89576038912803"/>
              <c:y val="0.87294500857133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8418176"/>
        <c:crosses val="autoZero"/>
        <c:auto val="1"/>
        <c:lblAlgn val="ctr"/>
        <c:lblOffset val="100"/>
        <c:noMultiLvlLbl val="0"/>
      </c:catAx>
      <c:valAx>
        <c:axId val="108418176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484860963219845E-2"/>
              <c:y val="5.793457112525753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081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4567598422300629"/>
          <c:y val="3.2324281178934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553805912926149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'd5L5-I900a50V15'!$D$4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1275792360374489E-2"/>
                  <c:y val="0.237684448807668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'd5L5-I900a50V15'!$D$5:$D$29</c:f>
              <c:numCache>
                <c:formatCode>General</c:formatCode>
                <c:ptCount val="25"/>
                <c:pt idx="0">
                  <c:v>12.25</c:v>
                </c:pt>
                <c:pt idx="1">
                  <c:v>12.75</c:v>
                </c:pt>
                <c:pt idx="2">
                  <c:v>13.45</c:v>
                </c:pt>
                <c:pt idx="3">
                  <c:v>14</c:v>
                </c:pt>
                <c:pt idx="4">
                  <c:v>14.3</c:v>
                </c:pt>
                <c:pt idx="5">
                  <c:v>14.75</c:v>
                </c:pt>
                <c:pt idx="6">
                  <c:v>15.4</c:v>
                </c:pt>
                <c:pt idx="7">
                  <c:v>15.75</c:v>
                </c:pt>
                <c:pt idx="8">
                  <c:v>16.100000000000001</c:v>
                </c:pt>
                <c:pt idx="9">
                  <c:v>16.2</c:v>
                </c:pt>
                <c:pt idx="10">
                  <c:v>16.149999999999999</c:v>
                </c:pt>
                <c:pt idx="11">
                  <c:v>16.100000000000001</c:v>
                </c:pt>
                <c:pt idx="12">
                  <c:v>16.149999999999999</c:v>
                </c:pt>
                <c:pt idx="13">
                  <c:v>16.149999999999999</c:v>
                </c:pt>
                <c:pt idx="14">
                  <c:v>16.149999999999999</c:v>
                </c:pt>
                <c:pt idx="15">
                  <c:v>16.149999999999999</c:v>
                </c:pt>
                <c:pt idx="16">
                  <c:v>16.2</c:v>
                </c:pt>
                <c:pt idx="17">
                  <c:v>16.2</c:v>
                </c:pt>
                <c:pt idx="18">
                  <c:v>16.25</c:v>
                </c:pt>
                <c:pt idx="19">
                  <c:v>16.3</c:v>
                </c:pt>
                <c:pt idx="20">
                  <c:v>16.399999999999999</c:v>
                </c:pt>
                <c:pt idx="21">
                  <c:v>16.649999999999999</c:v>
                </c:pt>
                <c:pt idx="22">
                  <c:v>17</c:v>
                </c:pt>
                <c:pt idx="23">
                  <c:v>17</c:v>
                </c:pt>
                <c:pt idx="24">
                  <c:v>16.7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799-40A3-9AF6-B9830910E4E4}"/>
            </c:ext>
          </c:extLst>
        </c:ser>
        <c:ser>
          <c:idx val="1"/>
          <c:order val="1"/>
          <c:tx>
            <c:strRef>
              <c:f>'d5L5-I900a50V15'!$E$4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2796626336759063E-2"/>
                  <c:y val="0.656574608635781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+ 12,176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'd5L5-I900a50V15'!$E$5:$E$29</c:f>
              <c:numCache>
                <c:formatCode>General</c:formatCode>
                <c:ptCount val="25"/>
                <c:pt idx="0">
                  <c:v>15.05</c:v>
                </c:pt>
                <c:pt idx="1">
                  <c:v>15.55</c:v>
                </c:pt>
                <c:pt idx="2">
                  <c:v>16.25</c:v>
                </c:pt>
                <c:pt idx="3">
                  <c:v>19.75</c:v>
                </c:pt>
                <c:pt idx="4">
                  <c:v>28.05</c:v>
                </c:pt>
                <c:pt idx="5">
                  <c:v>33.25</c:v>
                </c:pt>
                <c:pt idx="6">
                  <c:v>39.700000000000003</c:v>
                </c:pt>
                <c:pt idx="7">
                  <c:v>43.1</c:v>
                </c:pt>
                <c:pt idx="8">
                  <c:v>45.45</c:v>
                </c:pt>
                <c:pt idx="9">
                  <c:v>47.45</c:v>
                </c:pt>
                <c:pt idx="10">
                  <c:v>47.75</c:v>
                </c:pt>
                <c:pt idx="11">
                  <c:v>47.5</c:v>
                </c:pt>
                <c:pt idx="12">
                  <c:v>47.4</c:v>
                </c:pt>
                <c:pt idx="13">
                  <c:v>48.4</c:v>
                </c:pt>
                <c:pt idx="14">
                  <c:v>48.55</c:v>
                </c:pt>
                <c:pt idx="15">
                  <c:v>48.15</c:v>
                </c:pt>
                <c:pt idx="16">
                  <c:v>48.1</c:v>
                </c:pt>
                <c:pt idx="17">
                  <c:v>48</c:v>
                </c:pt>
                <c:pt idx="18">
                  <c:v>48</c:v>
                </c:pt>
                <c:pt idx="19">
                  <c:v>48.35</c:v>
                </c:pt>
                <c:pt idx="20">
                  <c:v>47.7</c:v>
                </c:pt>
                <c:pt idx="21">
                  <c:v>46.3</c:v>
                </c:pt>
                <c:pt idx="22">
                  <c:v>49.45</c:v>
                </c:pt>
                <c:pt idx="23">
                  <c:v>51.25</c:v>
                </c:pt>
                <c:pt idx="24">
                  <c:v>49.3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799-40A3-9AF6-B9830910E4E4}"/>
            </c:ext>
          </c:extLst>
        </c:ser>
        <c:ser>
          <c:idx val="2"/>
          <c:order val="2"/>
          <c:tx>
            <c:strRef>
              <c:f>'d5L5-I900a50V15'!$I$4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95979596046428"/>
                  <c:y val="0.436515985313146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'd5L5-I900a50V15'!$I$5:$I$29</c:f>
              <c:numCache>
                <c:formatCode>General</c:formatCode>
                <c:ptCount val="25"/>
                <c:pt idx="0">
                  <c:v>22.05</c:v>
                </c:pt>
                <c:pt idx="1">
                  <c:v>22.05</c:v>
                </c:pt>
                <c:pt idx="2">
                  <c:v>22.5</c:v>
                </c:pt>
                <c:pt idx="3">
                  <c:v>22.7</c:v>
                </c:pt>
                <c:pt idx="4">
                  <c:v>23.15</c:v>
                </c:pt>
                <c:pt idx="5">
                  <c:v>23.3</c:v>
                </c:pt>
                <c:pt idx="6">
                  <c:v>23.45</c:v>
                </c:pt>
                <c:pt idx="7">
                  <c:v>23.5</c:v>
                </c:pt>
                <c:pt idx="8">
                  <c:v>23.6</c:v>
                </c:pt>
                <c:pt idx="9">
                  <c:v>24</c:v>
                </c:pt>
                <c:pt idx="10">
                  <c:v>24.15</c:v>
                </c:pt>
                <c:pt idx="11">
                  <c:v>24.2</c:v>
                </c:pt>
                <c:pt idx="12">
                  <c:v>24.3</c:v>
                </c:pt>
                <c:pt idx="13">
                  <c:v>24.4</c:v>
                </c:pt>
                <c:pt idx="14">
                  <c:v>24.5</c:v>
                </c:pt>
                <c:pt idx="15">
                  <c:v>24.5</c:v>
                </c:pt>
                <c:pt idx="16">
                  <c:v>24.5</c:v>
                </c:pt>
                <c:pt idx="17">
                  <c:v>24.55</c:v>
                </c:pt>
                <c:pt idx="18">
                  <c:v>24.55</c:v>
                </c:pt>
                <c:pt idx="19">
                  <c:v>24.65</c:v>
                </c:pt>
                <c:pt idx="20">
                  <c:v>24.65</c:v>
                </c:pt>
                <c:pt idx="21">
                  <c:v>24.7</c:v>
                </c:pt>
                <c:pt idx="22">
                  <c:v>24.65</c:v>
                </c:pt>
                <c:pt idx="23">
                  <c:v>24.7</c:v>
                </c:pt>
                <c:pt idx="24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799-40A3-9AF6-B9830910E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0432"/>
        <c:axId val="43057920"/>
      </c:scatterChart>
      <c:valAx>
        <c:axId val="4317043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7813388519939783"/>
              <c:y val="0.71448506349855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057920"/>
        <c:crosses val="autoZero"/>
        <c:crossBetween val="midCat"/>
        <c:majorUnit val="10"/>
      </c:valAx>
      <c:valAx>
        <c:axId val="43057920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78947150304303E-2"/>
              <c:y val="0.118909891595961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17043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646200857823022"/>
          <c:y val="3.20075205071805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22130039138731E-2"/>
          <c:y val="0.10096377500561286"/>
          <c:w val="0.7417321347993529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'd5L5-I900a50V15'!$F$4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4172458567407252E-2"/>
                  <c:y val="0.40997940237202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'd5L5-I900a50V15'!$F$5:$F$29</c:f>
              <c:numCache>
                <c:formatCode>General</c:formatCode>
                <c:ptCount val="25"/>
                <c:pt idx="0">
                  <c:v>11.15</c:v>
                </c:pt>
                <c:pt idx="1">
                  <c:v>11.15</c:v>
                </c:pt>
                <c:pt idx="2">
                  <c:v>11.15</c:v>
                </c:pt>
                <c:pt idx="3">
                  <c:v>11.2</c:v>
                </c:pt>
                <c:pt idx="4">
                  <c:v>11.2</c:v>
                </c:pt>
                <c:pt idx="5">
                  <c:v>11.25</c:v>
                </c:pt>
                <c:pt idx="6">
                  <c:v>11.25</c:v>
                </c:pt>
                <c:pt idx="7">
                  <c:v>11.3</c:v>
                </c:pt>
                <c:pt idx="8">
                  <c:v>11.3</c:v>
                </c:pt>
                <c:pt idx="9">
                  <c:v>11.35</c:v>
                </c:pt>
                <c:pt idx="10">
                  <c:v>11.4</c:v>
                </c:pt>
                <c:pt idx="11">
                  <c:v>11.45</c:v>
                </c:pt>
                <c:pt idx="12">
                  <c:v>11.5</c:v>
                </c:pt>
                <c:pt idx="13">
                  <c:v>11.55</c:v>
                </c:pt>
                <c:pt idx="14">
                  <c:v>11.6</c:v>
                </c:pt>
                <c:pt idx="15">
                  <c:v>11.65</c:v>
                </c:pt>
                <c:pt idx="16">
                  <c:v>11.7</c:v>
                </c:pt>
                <c:pt idx="17">
                  <c:v>12</c:v>
                </c:pt>
                <c:pt idx="18">
                  <c:v>12.1</c:v>
                </c:pt>
                <c:pt idx="19">
                  <c:v>12.1</c:v>
                </c:pt>
                <c:pt idx="20">
                  <c:v>12.2</c:v>
                </c:pt>
                <c:pt idx="21">
                  <c:v>12.25</c:v>
                </c:pt>
                <c:pt idx="22">
                  <c:v>12.35</c:v>
                </c:pt>
                <c:pt idx="23">
                  <c:v>12.45</c:v>
                </c:pt>
                <c:pt idx="24">
                  <c:v>12.5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B14-4814-A9C5-C6C747419292}"/>
            </c:ext>
          </c:extLst>
        </c:ser>
        <c:ser>
          <c:idx val="1"/>
          <c:order val="1"/>
          <c:tx>
            <c:strRef>
              <c:f>'d5L5-I900a50V15'!$G$4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6584591732895191E-2"/>
                  <c:y val="0.618372971099325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'd5L5-I900a50V15'!$G$5:$G$29</c:f>
              <c:numCache>
                <c:formatCode>General</c:formatCode>
                <c:ptCount val="25"/>
                <c:pt idx="0">
                  <c:v>11.25</c:v>
                </c:pt>
                <c:pt idx="1">
                  <c:v>11.3</c:v>
                </c:pt>
                <c:pt idx="2">
                  <c:v>11.3</c:v>
                </c:pt>
                <c:pt idx="3">
                  <c:v>11.35</c:v>
                </c:pt>
                <c:pt idx="4">
                  <c:v>11.4</c:v>
                </c:pt>
                <c:pt idx="5">
                  <c:v>11.4</c:v>
                </c:pt>
                <c:pt idx="6">
                  <c:v>11.5</c:v>
                </c:pt>
                <c:pt idx="7">
                  <c:v>11.55</c:v>
                </c:pt>
                <c:pt idx="8">
                  <c:v>11.65</c:v>
                </c:pt>
                <c:pt idx="9">
                  <c:v>12</c:v>
                </c:pt>
                <c:pt idx="10">
                  <c:v>12.15</c:v>
                </c:pt>
                <c:pt idx="11">
                  <c:v>12.3</c:v>
                </c:pt>
                <c:pt idx="12">
                  <c:v>12.5</c:v>
                </c:pt>
                <c:pt idx="13">
                  <c:v>12.7</c:v>
                </c:pt>
                <c:pt idx="14">
                  <c:v>13.1</c:v>
                </c:pt>
                <c:pt idx="15">
                  <c:v>13.35</c:v>
                </c:pt>
                <c:pt idx="16">
                  <c:v>13.55</c:v>
                </c:pt>
                <c:pt idx="17">
                  <c:v>13.75</c:v>
                </c:pt>
                <c:pt idx="18">
                  <c:v>14.2</c:v>
                </c:pt>
                <c:pt idx="19">
                  <c:v>14.4</c:v>
                </c:pt>
                <c:pt idx="20">
                  <c:v>14.6</c:v>
                </c:pt>
                <c:pt idx="21">
                  <c:v>14.7</c:v>
                </c:pt>
                <c:pt idx="22">
                  <c:v>15</c:v>
                </c:pt>
                <c:pt idx="23">
                  <c:v>15.25</c:v>
                </c:pt>
                <c:pt idx="24">
                  <c:v>15.5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B14-4814-A9C5-C6C747419292}"/>
            </c:ext>
          </c:extLst>
        </c:ser>
        <c:ser>
          <c:idx val="2"/>
          <c:order val="2"/>
          <c:tx>
            <c:strRef>
              <c:f>'d5L5-I900a50V15'!$H$4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7.8736612016520269E-2"/>
                  <c:y val="0.6861390258127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= </a:t>
                    </a:r>
                    <a:r>
                      <a:rPr lang="en-US" baseline="0"/>
                      <a:t>- 0,0005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+ 0,0087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- 0,0319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0"/>
                      <a:t> + 8,3091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'd5L5-I900a50V15'!$H$5:$H$29</c:f>
              <c:numCache>
                <c:formatCode>General</c:formatCode>
                <c:ptCount val="25"/>
                <c:pt idx="0">
                  <c:v>11.25</c:v>
                </c:pt>
                <c:pt idx="1">
                  <c:v>11.3</c:v>
                </c:pt>
                <c:pt idx="2">
                  <c:v>11.35</c:v>
                </c:pt>
                <c:pt idx="3">
                  <c:v>11.35</c:v>
                </c:pt>
                <c:pt idx="4">
                  <c:v>11.4</c:v>
                </c:pt>
                <c:pt idx="5">
                  <c:v>11.5</c:v>
                </c:pt>
                <c:pt idx="6">
                  <c:v>11.55</c:v>
                </c:pt>
                <c:pt idx="7">
                  <c:v>11.65</c:v>
                </c:pt>
                <c:pt idx="8">
                  <c:v>12</c:v>
                </c:pt>
                <c:pt idx="9">
                  <c:v>12.2</c:v>
                </c:pt>
                <c:pt idx="10">
                  <c:v>12.45</c:v>
                </c:pt>
                <c:pt idx="11">
                  <c:v>12.75</c:v>
                </c:pt>
                <c:pt idx="12">
                  <c:v>13.2</c:v>
                </c:pt>
                <c:pt idx="13">
                  <c:v>13.45</c:v>
                </c:pt>
                <c:pt idx="14">
                  <c:v>14</c:v>
                </c:pt>
                <c:pt idx="15">
                  <c:v>14.25</c:v>
                </c:pt>
                <c:pt idx="16">
                  <c:v>14.55</c:v>
                </c:pt>
                <c:pt idx="17">
                  <c:v>15.05</c:v>
                </c:pt>
                <c:pt idx="18">
                  <c:v>15.3</c:v>
                </c:pt>
                <c:pt idx="19">
                  <c:v>15.5</c:v>
                </c:pt>
                <c:pt idx="20">
                  <c:v>15.75</c:v>
                </c:pt>
                <c:pt idx="21">
                  <c:v>16.05</c:v>
                </c:pt>
                <c:pt idx="22">
                  <c:v>16.149999999999999</c:v>
                </c:pt>
                <c:pt idx="23">
                  <c:v>16.45</c:v>
                </c:pt>
                <c:pt idx="24">
                  <c:v>16.75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B14-4814-A9C5-C6C747419292}"/>
            </c:ext>
          </c:extLst>
        </c:ser>
        <c:ser>
          <c:idx val="3"/>
          <c:order val="3"/>
          <c:tx>
            <c:strRef>
              <c:f>'d5L5-I900a50V15'!$Z$4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1415734949706747E-2"/>
                  <c:y val="0.609206289796492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'd5L5-I900a50V15'!$Z$5:$Z$29</c:f>
              <c:numCache>
                <c:formatCode>0.0</c:formatCode>
                <c:ptCount val="25"/>
                <c:pt idx="0">
                  <c:v>11.216666666666667</c:v>
                </c:pt>
                <c:pt idx="1">
                  <c:v>11.25</c:v>
                </c:pt>
                <c:pt idx="2">
                  <c:v>11.266666666666667</c:v>
                </c:pt>
                <c:pt idx="3">
                  <c:v>11.299999999999999</c:v>
                </c:pt>
                <c:pt idx="4">
                  <c:v>11.333333333333334</c:v>
                </c:pt>
                <c:pt idx="5">
                  <c:v>11.383333333333333</c:v>
                </c:pt>
                <c:pt idx="6">
                  <c:v>11.433333333333332</c:v>
                </c:pt>
                <c:pt idx="7">
                  <c:v>11.5</c:v>
                </c:pt>
                <c:pt idx="8">
                  <c:v>11.65</c:v>
                </c:pt>
                <c:pt idx="9">
                  <c:v>11.85</c:v>
                </c:pt>
                <c:pt idx="10">
                  <c:v>12</c:v>
                </c:pt>
                <c:pt idx="11">
                  <c:v>12.166666666666666</c:v>
                </c:pt>
                <c:pt idx="12">
                  <c:v>12.4</c:v>
                </c:pt>
                <c:pt idx="13">
                  <c:v>12.566666666666668</c:v>
                </c:pt>
                <c:pt idx="14">
                  <c:v>12.9</c:v>
                </c:pt>
                <c:pt idx="15">
                  <c:v>13.083333333333334</c:v>
                </c:pt>
                <c:pt idx="16">
                  <c:v>13.266666666666666</c:v>
                </c:pt>
                <c:pt idx="17">
                  <c:v>13.6</c:v>
                </c:pt>
                <c:pt idx="18">
                  <c:v>13.866666666666665</c:v>
                </c:pt>
                <c:pt idx="19">
                  <c:v>14</c:v>
                </c:pt>
                <c:pt idx="20">
                  <c:v>14.183333333333332</c:v>
                </c:pt>
                <c:pt idx="21">
                  <c:v>14.333333333333334</c:v>
                </c:pt>
                <c:pt idx="22">
                  <c:v>14.5</c:v>
                </c:pt>
                <c:pt idx="23">
                  <c:v>14.716666666666667</c:v>
                </c:pt>
                <c:pt idx="24">
                  <c:v>14.916666666666666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B14-4814-A9C5-C6C747419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0240"/>
        <c:axId val="43212160"/>
      </c:scatterChart>
      <c:valAx>
        <c:axId val="4321024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4575507706997"/>
              <c:y val="0.7516749867317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212160"/>
        <c:crosses val="autoZero"/>
        <c:crossBetween val="midCat"/>
        <c:majorUnit val="10"/>
      </c:valAx>
      <c:valAx>
        <c:axId val="43212160"/>
        <c:scaling>
          <c:orientation val="minMax"/>
          <c:max val="17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6298518960779297E-3"/>
              <c:y val="2.4495829152124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32102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Приріст температури теплоносія 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 вході і виході СК та температура оточуючого середовища впродовж експерименту</a:t>
            </a:r>
            <a:endParaRPr lang="uk-UA" sz="14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4083688790105"/>
          <c:y val="0.12959086413952969"/>
          <c:w val="0.62624679609369194"/>
          <c:h val="0.56805902705316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'd5L5-I900a50V15'!$V$4</c:f>
              <c:strCache>
                <c:ptCount val="1"/>
                <c:pt idx="0">
                  <c:v>Δtвх,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857753080514809E-3"/>
                  <c:y val="0.315350192707300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+ 0,0268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'd5L5-I900a50V15'!$V$5:$V$29</c:f>
              <c:numCache>
                <c:formatCode>0.00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1.1999999999999993</c:v>
                </c:pt>
                <c:pt idx="3">
                  <c:v>1.75</c:v>
                </c:pt>
                <c:pt idx="4">
                  <c:v>2.0500000000000007</c:v>
                </c:pt>
                <c:pt idx="5">
                  <c:v>2.5</c:v>
                </c:pt>
                <c:pt idx="6">
                  <c:v>3.1500000000000004</c:v>
                </c:pt>
                <c:pt idx="7">
                  <c:v>3.5</c:v>
                </c:pt>
                <c:pt idx="8">
                  <c:v>3.8500000000000014</c:v>
                </c:pt>
                <c:pt idx="9">
                  <c:v>3.9499999999999993</c:v>
                </c:pt>
                <c:pt idx="10">
                  <c:v>3.8999999999999986</c:v>
                </c:pt>
                <c:pt idx="11">
                  <c:v>3.8500000000000014</c:v>
                </c:pt>
                <c:pt idx="12">
                  <c:v>3.8999999999999986</c:v>
                </c:pt>
                <c:pt idx="13">
                  <c:v>3.8999999999999986</c:v>
                </c:pt>
                <c:pt idx="14">
                  <c:v>3.8999999999999986</c:v>
                </c:pt>
                <c:pt idx="15">
                  <c:v>3.8999999999999986</c:v>
                </c:pt>
                <c:pt idx="16">
                  <c:v>3.9499999999999993</c:v>
                </c:pt>
                <c:pt idx="17">
                  <c:v>3.9499999999999993</c:v>
                </c:pt>
                <c:pt idx="18">
                  <c:v>4</c:v>
                </c:pt>
                <c:pt idx="19">
                  <c:v>4.0500000000000007</c:v>
                </c:pt>
                <c:pt idx="20">
                  <c:v>4.1499999999999986</c:v>
                </c:pt>
                <c:pt idx="21">
                  <c:v>4.3999999999999986</c:v>
                </c:pt>
                <c:pt idx="22">
                  <c:v>4.75</c:v>
                </c:pt>
                <c:pt idx="23">
                  <c:v>4.75</c:v>
                </c:pt>
                <c:pt idx="24">
                  <c:v>4.4499999999999993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6F1-4B34-B549-2508A7EEDEEC}"/>
            </c:ext>
          </c:extLst>
        </c:ser>
        <c:ser>
          <c:idx val="1"/>
          <c:order val="1"/>
          <c:tx>
            <c:strRef>
              <c:f>'d5L5-I900a50V15'!$W$4</c:f>
              <c:strCache>
                <c:ptCount val="1"/>
                <c:pt idx="0">
                  <c:v>Δtвих,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9196210379359153E-2"/>
                  <c:y val="0.621695146495045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- 0,0745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'd5L5-I900a50V15'!$W$5:$W$29</c:f>
              <c:numCache>
                <c:formatCode>0.00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1.1999999999999993</c:v>
                </c:pt>
                <c:pt idx="3">
                  <c:v>4.6999999999999993</c:v>
                </c:pt>
                <c:pt idx="4">
                  <c:v>13</c:v>
                </c:pt>
                <c:pt idx="5">
                  <c:v>18.2</c:v>
                </c:pt>
                <c:pt idx="6">
                  <c:v>24.650000000000002</c:v>
                </c:pt>
                <c:pt idx="7">
                  <c:v>28.05</c:v>
                </c:pt>
                <c:pt idx="8">
                  <c:v>30.400000000000002</c:v>
                </c:pt>
                <c:pt idx="9">
                  <c:v>32.400000000000006</c:v>
                </c:pt>
                <c:pt idx="10">
                  <c:v>32.700000000000003</c:v>
                </c:pt>
                <c:pt idx="11">
                  <c:v>32.450000000000003</c:v>
                </c:pt>
                <c:pt idx="12">
                  <c:v>32.35</c:v>
                </c:pt>
                <c:pt idx="13">
                  <c:v>33.35</c:v>
                </c:pt>
                <c:pt idx="14">
                  <c:v>33.5</c:v>
                </c:pt>
                <c:pt idx="15">
                  <c:v>33.1</c:v>
                </c:pt>
                <c:pt idx="16">
                  <c:v>33.050000000000004</c:v>
                </c:pt>
                <c:pt idx="17">
                  <c:v>32.950000000000003</c:v>
                </c:pt>
                <c:pt idx="18">
                  <c:v>32.950000000000003</c:v>
                </c:pt>
                <c:pt idx="19">
                  <c:v>33.300000000000004</c:v>
                </c:pt>
                <c:pt idx="20">
                  <c:v>32.650000000000006</c:v>
                </c:pt>
                <c:pt idx="21">
                  <c:v>31.25</c:v>
                </c:pt>
                <c:pt idx="22">
                  <c:v>34.400000000000006</c:v>
                </c:pt>
                <c:pt idx="23">
                  <c:v>36.200000000000003</c:v>
                </c:pt>
                <c:pt idx="24">
                  <c:v>34.25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6F1-4B34-B549-2508A7EEDEEC}"/>
            </c:ext>
          </c:extLst>
        </c:ser>
        <c:ser>
          <c:idx val="2"/>
          <c:order val="2"/>
          <c:tx>
            <c:strRef>
              <c:f>'d5L5-I900a50V15'!$X$4</c:f>
              <c:strCache>
                <c:ptCount val="1"/>
                <c:pt idx="0">
                  <c:v>Δtпов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9624420672731706E-2"/>
                  <c:y val="0.138556960091211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Δt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- 0,0038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+ 0,1605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+ 0,0059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'd5L5-I900a50V15'!$X$5:$X$29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0.44999999999999929</c:v>
                </c:pt>
                <c:pt idx="3">
                  <c:v>0.64999999999999858</c:v>
                </c:pt>
                <c:pt idx="4">
                  <c:v>1.0999999999999979</c:v>
                </c:pt>
                <c:pt idx="5">
                  <c:v>1.25</c:v>
                </c:pt>
                <c:pt idx="6">
                  <c:v>1.3999999999999986</c:v>
                </c:pt>
                <c:pt idx="7">
                  <c:v>1.4499999999999993</c:v>
                </c:pt>
                <c:pt idx="8">
                  <c:v>1.5500000000000007</c:v>
                </c:pt>
                <c:pt idx="9">
                  <c:v>1.9499999999999993</c:v>
                </c:pt>
                <c:pt idx="10">
                  <c:v>2.0999999999999979</c:v>
                </c:pt>
                <c:pt idx="11">
                  <c:v>2.1499999999999986</c:v>
                </c:pt>
                <c:pt idx="12">
                  <c:v>2.25</c:v>
                </c:pt>
                <c:pt idx="13">
                  <c:v>2.3499999999999979</c:v>
                </c:pt>
                <c:pt idx="14">
                  <c:v>2.4499999999999993</c:v>
                </c:pt>
                <c:pt idx="15">
                  <c:v>2.4499999999999993</c:v>
                </c:pt>
                <c:pt idx="16">
                  <c:v>2.4499999999999993</c:v>
                </c:pt>
                <c:pt idx="17">
                  <c:v>2.5</c:v>
                </c:pt>
                <c:pt idx="18">
                  <c:v>2.5</c:v>
                </c:pt>
                <c:pt idx="19">
                  <c:v>2.5999999999999979</c:v>
                </c:pt>
                <c:pt idx="20">
                  <c:v>2.5999999999999979</c:v>
                </c:pt>
                <c:pt idx="21">
                  <c:v>2.6499999999999986</c:v>
                </c:pt>
                <c:pt idx="22">
                  <c:v>2.5999999999999979</c:v>
                </c:pt>
                <c:pt idx="23">
                  <c:v>2.6499999999999986</c:v>
                </c:pt>
                <c:pt idx="24">
                  <c:v>2.9499999999999993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6F1-4B34-B549-2508A7EEDEEC}"/>
            </c:ext>
          </c:extLst>
        </c:ser>
        <c:ser>
          <c:idx val="3"/>
          <c:order val="3"/>
          <c:tx>
            <c:strRef>
              <c:f>'d5L5-I900a50V15'!$Y$4</c:f>
              <c:strCache>
                <c:ptCount val="1"/>
                <c:pt idx="0">
                  <c:v>Δtбак. ср.,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6783999565289955E-3"/>
                  <c:y val="0.245795499866956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Δt</a:t>
                    </a:r>
                    <a:r>
                      <a:rPr lang="uk-UA" sz="1400" b="0" i="0" u="none" strike="noStrike" baseline="-25000">
                        <a:effectLst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+ 0,0454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'd5L5-I900a50V15'!$Y$5:$Y$29</c:f>
              <c:numCache>
                <c:formatCode>0.00</c:formatCode>
                <c:ptCount val="25"/>
                <c:pt idx="0">
                  <c:v>0</c:v>
                </c:pt>
                <c:pt idx="1">
                  <c:v>3.3333333333333215E-2</c:v>
                </c:pt>
                <c:pt idx="2">
                  <c:v>5.0000000000000711E-2</c:v>
                </c:pt>
                <c:pt idx="3">
                  <c:v>8.3333333333332149E-2</c:v>
                </c:pt>
                <c:pt idx="4">
                  <c:v>0.11666666666666714</c:v>
                </c:pt>
                <c:pt idx="5">
                  <c:v>0.16666666666666607</c:v>
                </c:pt>
                <c:pt idx="6">
                  <c:v>0.21666666666666501</c:v>
                </c:pt>
                <c:pt idx="7">
                  <c:v>0.28333333333333321</c:v>
                </c:pt>
                <c:pt idx="8">
                  <c:v>0.43333333333333357</c:v>
                </c:pt>
                <c:pt idx="9">
                  <c:v>0.63333333333333286</c:v>
                </c:pt>
                <c:pt idx="10">
                  <c:v>0.78333333333333321</c:v>
                </c:pt>
                <c:pt idx="11">
                  <c:v>0.94999999999999929</c:v>
                </c:pt>
                <c:pt idx="12">
                  <c:v>1.1833333333333336</c:v>
                </c:pt>
                <c:pt idx="13">
                  <c:v>1.3500000000000014</c:v>
                </c:pt>
                <c:pt idx="14">
                  <c:v>1.6833333333333336</c:v>
                </c:pt>
                <c:pt idx="15">
                  <c:v>1.8666666666666671</c:v>
                </c:pt>
                <c:pt idx="16">
                  <c:v>2.0499999999999989</c:v>
                </c:pt>
                <c:pt idx="17">
                  <c:v>2.3833333333333329</c:v>
                </c:pt>
                <c:pt idx="18">
                  <c:v>2.6499999999999986</c:v>
                </c:pt>
                <c:pt idx="19">
                  <c:v>2.7833333333333332</c:v>
                </c:pt>
                <c:pt idx="20">
                  <c:v>2.966666666666665</c:v>
                </c:pt>
                <c:pt idx="21">
                  <c:v>3.1166666666666671</c:v>
                </c:pt>
                <c:pt idx="22">
                  <c:v>3.2833333333333332</c:v>
                </c:pt>
                <c:pt idx="23">
                  <c:v>3.5</c:v>
                </c:pt>
                <c:pt idx="24">
                  <c:v>3.6999999999999993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6F1-4B34-B549-2508A7EED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5440"/>
        <c:axId val="45087360"/>
      </c:scatterChart>
      <c:valAx>
        <c:axId val="4508544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74429615798204452"/>
              <c:y val="0.669646231196021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087360"/>
        <c:crosses val="autoZero"/>
        <c:crossBetween val="midCat"/>
        <c:majorUnit val="10"/>
      </c:valAx>
      <c:valAx>
        <c:axId val="45087360"/>
        <c:scaling>
          <c:orientation val="minMax"/>
          <c:max val="40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801527098170127E-2"/>
              <c:y val="6.148627147216106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08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9894139219169968"/>
          <c:y val="0.28185555208550289"/>
          <c:w val="0.18816527200706168"/>
          <c:h val="0.217476376040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Питома теплова потужність ССТ </a:t>
            </a: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i="0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Дж/м</a:t>
            </a:r>
            <a:r>
              <a:rPr lang="uk-UA" sz="14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що 5 хвилин</a:t>
            </a:r>
            <a:endParaRPr lang="uk-UA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822402276610196"/>
          <c:y val="1.79230395969809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65449455548466"/>
          <c:y val="0.11442927587260812"/>
          <c:w val="0.76467330334904593"/>
          <c:h val="0.6762087643663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'd5L5-I900a50V15'!$C$4</c:f>
              <c:strCache>
                <c:ptCount val="1"/>
                <c:pt idx="0">
                  <c:v>Час, хв.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94571558976094"/>
                  <c:y val="0.750157102309784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0,124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- 3,0805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+ 23,231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- 12,932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73-47E7-938E-9444BAAFA016}"/>
            </c:ext>
          </c:extLst>
        </c:ser>
        <c:ser>
          <c:idx val="1"/>
          <c:order val="1"/>
          <c:tx>
            <c:strRef>
              <c:f>'d5L5-I900a50V15'!$N$4</c:f>
              <c:strCache>
                <c:ptCount val="1"/>
                <c:pt idx="0">
                  <c:v>Миттєва потужні-сть ССТ Qсст, Дж/м2, що 5 хв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'd5L5-I900a50V15'!$N$5:$N$29</c:f>
              <c:numCache>
                <c:formatCode>0</c:formatCode>
                <c:ptCount val="25"/>
                <c:pt idx="0">
                  <c:v>0</c:v>
                </c:pt>
                <c:pt idx="1">
                  <c:v>10.467499999999962</c:v>
                </c:pt>
                <c:pt idx="2">
                  <c:v>5.2337500000002608</c:v>
                </c:pt>
                <c:pt idx="3">
                  <c:v>10.467499999999404</c:v>
                </c:pt>
                <c:pt idx="4">
                  <c:v>10.467500000000522</c:v>
                </c:pt>
                <c:pt idx="5">
                  <c:v>15.701249999999666</c:v>
                </c:pt>
                <c:pt idx="6">
                  <c:v>15.701249999999666</c:v>
                </c:pt>
                <c:pt idx="7">
                  <c:v>20.935000000000485</c:v>
                </c:pt>
                <c:pt idx="8">
                  <c:v>47.103750000000112</c:v>
                </c:pt>
                <c:pt idx="9">
                  <c:v>62.804999999999787</c:v>
                </c:pt>
                <c:pt idx="10">
                  <c:v>47.103750000000112</c:v>
                </c:pt>
                <c:pt idx="11">
                  <c:v>52.337499999999814</c:v>
                </c:pt>
                <c:pt idx="12">
                  <c:v>73.272500000000306</c:v>
                </c:pt>
                <c:pt idx="13">
                  <c:v>52.337500000000375</c:v>
                </c:pt>
                <c:pt idx="14">
                  <c:v>104.67499999999963</c:v>
                </c:pt>
                <c:pt idx="15">
                  <c:v>57.571250000000077</c:v>
                </c:pt>
                <c:pt idx="16">
                  <c:v>57.571249999999523</c:v>
                </c:pt>
                <c:pt idx="17">
                  <c:v>104.67500000000018</c:v>
                </c:pt>
                <c:pt idx="18">
                  <c:v>83.739999999999696</c:v>
                </c:pt>
                <c:pt idx="19">
                  <c:v>41.87000000000041</c:v>
                </c:pt>
                <c:pt idx="20">
                  <c:v>57.571249999999523</c:v>
                </c:pt>
                <c:pt idx="21">
                  <c:v>47.103750000000673</c:v>
                </c:pt>
                <c:pt idx="22">
                  <c:v>52.337499999999814</c:v>
                </c:pt>
                <c:pt idx="23">
                  <c:v>68.038750000000036</c:v>
                </c:pt>
                <c:pt idx="24">
                  <c:v>62.804999999999787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73-47E7-938E-9444BAAF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3488"/>
        <c:axId val="45089920"/>
      </c:barChart>
      <c:catAx>
        <c:axId val="4422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95212586255276"/>
              <c:y val="0.725713411110084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089920"/>
        <c:crosses val="autoZero"/>
        <c:auto val="1"/>
        <c:lblAlgn val="ctr"/>
        <c:lblOffset val="100"/>
        <c:noMultiLvlLbl val="0"/>
      </c:catAx>
      <c:valAx>
        <c:axId val="45089920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Дж/м</a:t>
                </a:r>
                <a:r>
                  <a:rPr lang="uk-UA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413171265499884E-2"/>
              <c:y val="4.537519364049850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22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(що 5 хвилин)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'd5L5-I900a50V15'!$R$4</c:f>
              <c:strCache>
                <c:ptCount val="1"/>
                <c:pt idx="0">
                  <c:v>ηсст            в цілому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074963066317011"/>
                  <c:y val="0.567385520807140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800" b="0" i="0" baseline="0">
                        <a:effectLst/>
                      </a:rPr>
                      <a:t>η</a:t>
                    </a:r>
                    <a:r>
                      <a:rPr lang="uk-UA" sz="1800" b="0" i="0" baseline="-25000">
                        <a:effectLst/>
                      </a:rPr>
                      <a:t>сст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1E-08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- 6E-05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+ 0,0133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+ 0,0913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'd5L5-I900a50V15'!$R$5:$R$29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3.8768518518518376E-2</c:v>
                </c:pt>
                <c:pt idx="2">
                  <c:v>1.9384259259260225E-2</c:v>
                </c:pt>
                <c:pt idx="3">
                  <c:v>3.8768518518516308E-2</c:v>
                </c:pt>
                <c:pt idx="4">
                  <c:v>3.8768518518520451E-2</c:v>
                </c:pt>
                <c:pt idx="5">
                  <c:v>5.815277777777654E-2</c:v>
                </c:pt>
                <c:pt idx="6">
                  <c:v>5.815277777777654E-2</c:v>
                </c:pt>
                <c:pt idx="7">
                  <c:v>7.7537037037038833E-2</c:v>
                </c:pt>
                <c:pt idx="8">
                  <c:v>0.17445833333333374</c:v>
                </c:pt>
                <c:pt idx="9">
                  <c:v>0.23261111111111032</c:v>
                </c:pt>
                <c:pt idx="10">
                  <c:v>0.17445833333333374</c:v>
                </c:pt>
                <c:pt idx="11">
                  <c:v>0.1938425925925919</c:v>
                </c:pt>
                <c:pt idx="12">
                  <c:v>0.27137962962963075</c:v>
                </c:pt>
                <c:pt idx="13">
                  <c:v>0.19384259259259398</c:v>
                </c:pt>
                <c:pt idx="14">
                  <c:v>0.3876851851851838</c:v>
                </c:pt>
                <c:pt idx="15">
                  <c:v>0.21322685185185214</c:v>
                </c:pt>
                <c:pt idx="16">
                  <c:v>0.21322685185185009</c:v>
                </c:pt>
                <c:pt idx="17">
                  <c:v>0.38768518518518585</c:v>
                </c:pt>
                <c:pt idx="18">
                  <c:v>0.31014814814814701</c:v>
                </c:pt>
                <c:pt idx="19">
                  <c:v>0.15507407407407559</c:v>
                </c:pt>
                <c:pt idx="20">
                  <c:v>0.21322685185185009</c:v>
                </c:pt>
                <c:pt idx="21">
                  <c:v>0.17445833333333582</c:v>
                </c:pt>
                <c:pt idx="22">
                  <c:v>0.1938425925925919</c:v>
                </c:pt>
                <c:pt idx="23">
                  <c:v>0.25199537037037045</c:v>
                </c:pt>
                <c:pt idx="24">
                  <c:v>0.23261111111111032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A69-437B-B39A-9A7D2E19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8320"/>
        <c:axId val="45134592"/>
      </c:scatterChart>
      <c:valAx>
        <c:axId val="4512832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4998405788956"/>
              <c:y val="0.87998178929385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134592"/>
        <c:crosses val="autoZero"/>
        <c:crossBetween val="midCat"/>
      </c:valAx>
      <c:valAx>
        <c:axId val="45134592"/>
        <c:scaling>
          <c:orientation val="minMax"/>
          <c:max val="0.4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217134290496313E-2"/>
              <c:y val="1.814203002767687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1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ККД ССТ </a:t>
            </a:r>
            <a:r>
              <a:rPr lang="el-GR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η</a:t>
            </a:r>
            <a:r>
              <a:rPr lang="uk-UA" sz="1400" b="1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uk-UA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в цілому (за накопиченням теплової енергї в баку акумуляторі)</a:t>
            </a:r>
            <a:endParaRPr lang="uk-UA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82739657542808"/>
          <c:y val="6.0812895343674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000262749439108E-2"/>
          <c:y val="0.15623852062542198"/>
          <c:w val="0.87689220753649666"/>
          <c:h val="0.6832683362736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'd5L5-I900a50V15'!$S$4</c:f>
              <c:strCache>
                <c:ptCount val="1"/>
                <c:pt idx="0">
                  <c:v>ηсст       (за накопи-ченням)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9701038852311759"/>
                  <c:y val="0.70382941017661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- 5E-05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+ 0,0064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+ 0,1712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'd5L5-I900a50V15'!$S$5:$S$29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3.8768518518518376E-2</c:v>
                </c:pt>
                <c:pt idx="2">
                  <c:v>2.9076388888889304E-2</c:v>
                </c:pt>
                <c:pt idx="3">
                  <c:v>3.2307098765431641E-2</c:v>
                </c:pt>
                <c:pt idx="4">
                  <c:v>3.3922453703703843E-2</c:v>
                </c:pt>
                <c:pt idx="5">
                  <c:v>3.8768518518518383E-2</c:v>
                </c:pt>
                <c:pt idx="6">
                  <c:v>4.1999228395061407E-2</c:v>
                </c:pt>
                <c:pt idx="7">
                  <c:v>4.7076058201058181E-2</c:v>
                </c:pt>
                <c:pt idx="8">
                  <c:v>6.2998842592592627E-2</c:v>
                </c:pt>
                <c:pt idx="9">
                  <c:v>8.1844650205761274E-2</c:v>
                </c:pt>
                <c:pt idx="10">
                  <c:v>9.1106018518518517E-2</c:v>
                </c:pt>
                <c:pt idx="11">
                  <c:v>0.100445707070707</c:v>
                </c:pt>
                <c:pt idx="12">
                  <c:v>0.11469020061728398</c:v>
                </c:pt>
                <c:pt idx="13">
                  <c:v>0.12077884615384629</c:v>
                </c:pt>
                <c:pt idx="14">
                  <c:v>0.13984358465608468</c:v>
                </c:pt>
                <c:pt idx="15">
                  <c:v>0.14473580246913584</c:v>
                </c:pt>
                <c:pt idx="16">
                  <c:v>0.14901649305555548</c:v>
                </c:pt>
                <c:pt idx="17">
                  <c:v>0.16305582788671025</c:v>
                </c:pt>
                <c:pt idx="18">
                  <c:v>0.17122762345679005</c:v>
                </c:pt>
                <c:pt idx="19">
                  <c:v>0.17037743664717347</c:v>
                </c:pt>
                <c:pt idx="20">
                  <c:v>0.17251990740740733</c:v>
                </c:pt>
                <c:pt idx="21">
                  <c:v>0.17261221340388011</c:v>
                </c:pt>
                <c:pt idx="22">
                  <c:v>0.17357723063973063</c:v>
                </c:pt>
                <c:pt idx="23">
                  <c:v>0.17698671497584542</c:v>
                </c:pt>
                <c:pt idx="24">
                  <c:v>0.17930439814814811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FB5-485B-8B7C-1E850BB6F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4816"/>
        <c:axId val="45249280"/>
      </c:scatterChart>
      <c:valAx>
        <c:axId val="4523481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378675844412007"/>
              <c:y val="0.753563037442675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249280"/>
        <c:crosses val="autoZero"/>
        <c:crossBetween val="midCat"/>
      </c:valAx>
      <c:valAx>
        <c:axId val="45249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uk-UA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886337298995478E-2"/>
              <c:y val="7.519299412513562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23481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коефіцієнта тепловтрат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к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Вт/(м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К),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сонячного колектора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8437030329227"/>
          <c:y val="2.80870672545931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08918499072884"/>
          <c:y val="0.151536804894846"/>
          <c:w val="0.82285714435963853"/>
          <c:h val="0.69279980290398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'd5L5-I900a50V15'!$AC$4</c:f>
              <c:strCache>
                <c:ptCount val="1"/>
                <c:pt idx="0">
                  <c:v>Kк', Вт/(м2К)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0995631042943882E-2"/>
                  <c:y val="0.7528667607030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uk-UA"/>
                </a:p>
              </c:txPr>
            </c:trendlineLbl>
          </c:trendline>
          <c:xVal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'd5L5-I900a50V15'!$AC$5:$AC$29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1.7989857560797204</c:v>
                </c:pt>
                <c:pt idx="7">
                  <c:v>8.6623029149166602</c:v>
                </c:pt>
                <c:pt idx="8">
                  <c:v>13.554413537034641</c:v>
                </c:pt>
                <c:pt idx="9">
                  <c:v>17.238088816417665</c:v>
                </c:pt>
                <c:pt idx="10">
                  <c:v>17.562376525882499</c:v>
                </c:pt>
                <c:pt idx="11">
                  <c:v>16.919319359672148</c:v>
                </c:pt>
                <c:pt idx="12">
                  <c:v>16.497802793626708</c:v>
                </c:pt>
                <c:pt idx="13">
                  <c:v>18.390269058986121</c:v>
                </c:pt>
                <c:pt idx="14">
                  <c:v>18.480133387056544</c:v>
                </c:pt>
                <c:pt idx="15">
                  <c:v>17.653181196945045</c:v>
                </c:pt>
                <c:pt idx="16">
                  <c:v>17.551542204534133</c:v>
                </c:pt>
                <c:pt idx="17">
                  <c:v>17.239705101889278</c:v>
                </c:pt>
                <c:pt idx="18">
                  <c:v>17.239567018355018</c:v>
                </c:pt>
                <c:pt idx="19">
                  <c:v>17.756550220708974</c:v>
                </c:pt>
                <c:pt idx="20">
                  <c:v>16.40245140805899</c:v>
                </c:pt>
                <c:pt idx="21">
                  <c:v>13.271663306625234</c:v>
                </c:pt>
                <c:pt idx="22">
                  <c:v>20.283953611810624</c:v>
                </c:pt>
                <c:pt idx="23">
                  <c:v>24.187658918674192</c:v>
                </c:pt>
                <c:pt idx="24">
                  <c:v>19.007426406703335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26-453D-98BF-EBA978291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4416"/>
        <c:axId val="45174784"/>
      </c:scatterChart>
      <c:valAx>
        <c:axId val="45164416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569670100145731"/>
              <c:y val="0.894169560085159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174784"/>
        <c:crosses val="autoZero"/>
        <c:crossBetween val="midCat"/>
        <c:majorUnit val="10"/>
      </c:valAx>
      <c:valAx>
        <c:axId val="45174784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Вт/(м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К)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0089451082720952E-3"/>
              <c:y val="0.11440769240636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16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Накопичення тепла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uk-UA" sz="14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сст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кДж/м</a:t>
            </a:r>
            <a:r>
              <a:rPr lang="uk-UA" sz="14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uk-UA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, баком акумулятором</a:t>
            </a:r>
            <a:r>
              <a:rPr lang="uk-UA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впродовж експерименту</a:t>
            </a:r>
            <a:endParaRPr lang="uk-UA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94722432491244"/>
          <c:y val="4.50749415267982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80568518519013"/>
          <c:y val="0.15199416687666148"/>
          <c:w val="0.76998822972107028"/>
          <c:h val="0.69187262424889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'd5L5-I900a50V15'!$P$4</c:f>
              <c:strCache>
                <c:ptCount val="1"/>
                <c:pt idx="0">
                  <c:v>Q, кДж/м2, кількість ви-промінюван-ня, що надхо-дила з нако-пиченням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410323875048479"/>
                  <c:y val="0.735446250794135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3E-14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+ 90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- 90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'd5L5-I900a50V15'!$C$5:$C$29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'd5L5-I900a50V15'!$P$5:$P$29</c:f>
              <c:numCache>
                <c:formatCode>0</c:formatCode>
                <c:ptCount val="25"/>
                <c:pt idx="0">
                  <c:v>0</c:v>
                </c:pt>
                <c:pt idx="1">
                  <c:v>270</c:v>
                </c:pt>
                <c:pt idx="2">
                  <c:v>540</c:v>
                </c:pt>
                <c:pt idx="3">
                  <c:v>810</c:v>
                </c:pt>
                <c:pt idx="4">
                  <c:v>1080</c:v>
                </c:pt>
                <c:pt idx="5">
                  <c:v>1350</c:v>
                </c:pt>
                <c:pt idx="6">
                  <c:v>1620</c:v>
                </c:pt>
                <c:pt idx="7">
                  <c:v>1890</c:v>
                </c:pt>
                <c:pt idx="8">
                  <c:v>2160</c:v>
                </c:pt>
                <c:pt idx="9">
                  <c:v>2430</c:v>
                </c:pt>
                <c:pt idx="10">
                  <c:v>2700</c:v>
                </c:pt>
                <c:pt idx="11">
                  <c:v>2970</c:v>
                </c:pt>
                <c:pt idx="12">
                  <c:v>3240</c:v>
                </c:pt>
                <c:pt idx="13">
                  <c:v>3510</c:v>
                </c:pt>
                <c:pt idx="14">
                  <c:v>3780</c:v>
                </c:pt>
                <c:pt idx="15">
                  <c:v>4050</c:v>
                </c:pt>
                <c:pt idx="16">
                  <c:v>4320</c:v>
                </c:pt>
                <c:pt idx="17">
                  <c:v>4590</c:v>
                </c:pt>
                <c:pt idx="18">
                  <c:v>4860</c:v>
                </c:pt>
                <c:pt idx="19">
                  <c:v>5130</c:v>
                </c:pt>
                <c:pt idx="20">
                  <c:v>5400</c:v>
                </c:pt>
                <c:pt idx="21">
                  <c:v>5670</c:v>
                </c:pt>
                <c:pt idx="22">
                  <c:v>5940</c:v>
                </c:pt>
                <c:pt idx="23">
                  <c:v>6210</c:v>
                </c:pt>
                <c:pt idx="24">
                  <c:v>6480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68-4F44-A05C-B5E44DA10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17280"/>
        <c:axId val="45219200"/>
      </c:barChart>
      <c:catAx>
        <c:axId val="4521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89576038912803"/>
              <c:y val="0.87294500857133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219200"/>
        <c:crosses val="autoZero"/>
        <c:auto val="1"/>
        <c:lblAlgn val="ctr"/>
        <c:lblOffset val="100"/>
        <c:noMultiLvlLbl val="0"/>
      </c:catAx>
      <c:valAx>
        <c:axId val="45219200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uk-UA" sz="14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сст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uk-UA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кДж/м</a:t>
                </a:r>
                <a:r>
                  <a:rPr lang="uk-UA" sz="14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uk-UA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484860963219845E-2"/>
              <c:y val="5.793457112525753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21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Температури теплоносія на вході і виході СК та температура оточуючого середовища впродовж експерименту</a:t>
            </a:r>
          </a:p>
        </c:rich>
      </c:tx>
      <c:layout>
        <c:manualLayout>
          <c:xMode val="edge"/>
          <c:yMode val="edge"/>
          <c:x val="0.14567598422300629"/>
          <c:y val="3.2324281178934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2239915650874"/>
          <c:y val="0.14411720010131038"/>
          <c:w val="0.75368446653038901"/>
          <c:h val="0.553805912926149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'd5L5-I500a10V15'!$D$4</c:f>
              <c:strCache>
                <c:ptCount val="1"/>
                <c:pt idx="0">
                  <c:v>tвх,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163713254125738"/>
                  <c:y val="0.355993279033205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+ 4E-05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+ 0,0116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+ 12,227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'd5L5-I500a10V15'!$D$5:$D$29</c:f>
              <c:numCache>
                <c:formatCode>General</c:formatCode>
                <c:ptCount val="25"/>
                <c:pt idx="0">
                  <c:v>12.75</c:v>
                </c:pt>
                <c:pt idx="1">
                  <c:v>13.35</c:v>
                </c:pt>
                <c:pt idx="2">
                  <c:v>13.75</c:v>
                </c:pt>
                <c:pt idx="3">
                  <c:v>14.35</c:v>
                </c:pt>
                <c:pt idx="4">
                  <c:v>14.65</c:v>
                </c:pt>
                <c:pt idx="5">
                  <c:v>15.15</c:v>
                </c:pt>
                <c:pt idx="6">
                  <c:v>15.35</c:v>
                </c:pt>
                <c:pt idx="7">
                  <c:v>15.65</c:v>
                </c:pt>
                <c:pt idx="8">
                  <c:v>16.149999999999999</c:v>
                </c:pt>
                <c:pt idx="9">
                  <c:v>16.5</c:v>
                </c:pt>
                <c:pt idx="10">
                  <c:v>17</c:v>
                </c:pt>
                <c:pt idx="11">
                  <c:v>17.3</c:v>
                </c:pt>
                <c:pt idx="12">
                  <c:v>17.55</c:v>
                </c:pt>
                <c:pt idx="13">
                  <c:v>17.75</c:v>
                </c:pt>
                <c:pt idx="14">
                  <c:v>18.2</c:v>
                </c:pt>
                <c:pt idx="15">
                  <c:v>18.399999999999999</c:v>
                </c:pt>
                <c:pt idx="16">
                  <c:v>18.600000000000001</c:v>
                </c:pt>
                <c:pt idx="17">
                  <c:v>19</c:v>
                </c:pt>
                <c:pt idx="18">
                  <c:v>19.2</c:v>
                </c:pt>
                <c:pt idx="19">
                  <c:v>19.399999999999999</c:v>
                </c:pt>
                <c:pt idx="20">
                  <c:v>19.55</c:v>
                </c:pt>
                <c:pt idx="21">
                  <c:v>19.7</c:v>
                </c:pt>
                <c:pt idx="22">
                  <c:v>20.05</c:v>
                </c:pt>
                <c:pt idx="23">
                  <c:v>20.2</c:v>
                </c:pt>
                <c:pt idx="24">
                  <c:v>20.350000000000001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B6E-4F9F-8FB5-496A988DD6EA}"/>
            </c:ext>
          </c:extLst>
        </c:ser>
        <c:ser>
          <c:idx val="1"/>
          <c:order val="1"/>
          <c:tx>
            <c:strRef>
              <c:f>'d5L5-I500a10V15'!$E$4</c:f>
              <c:strCache>
                <c:ptCount val="1"/>
                <c:pt idx="0">
                  <c:v>tвих,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006552663823054"/>
                  <c:y val="0.593621286130450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вих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5E-07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- 0,0004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+ 0,0856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+ 12,176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'd5L5-I500a10V15'!$E$5:$E$29</c:f>
              <c:numCache>
                <c:formatCode>General</c:formatCode>
                <c:ptCount val="25"/>
                <c:pt idx="0">
                  <c:v>16.3</c:v>
                </c:pt>
                <c:pt idx="1">
                  <c:v>16.7</c:v>
                </c:pt>
                <c:pt idx="2">
                  <c:v>17.3</c:v>
                </c:pt>
                <c:pt idx="3">
                  <c:v>17.649999999999999</c:v>
                </c:pt>
                <c:pt idx="4">
                  <c:v>18.2</c:v>
                </c:pt>
                <c:pt idx="5">
                  <c:v>21.3</c:v>
                </c:pt>
                <c:pt idx="6">
                  <c:v>24.55</c:v>
                </c:pt>
                <c:pt idx="7">
                  <c:v>27.15</c:v>
                </c:pt>
                <c:pt idx="8">
                  <c:v>28.75</c:v>
                </c:pt>
                <c:pt idx="9">
                  <c:v>28.65</c:v>
                </c:pt>
                <c:pt idx="10">
                  <c:v>28.3</c:v>
                </c:pt>
                <c:pt idx="11">
                  <c:v>28</c:v>
                </c:pt>
                <c:pt idx="12">
                  <c:v>27.6</c:v>
                </c:pt>
                <c:pt idx="13">
                  <c:v>27.4</c:v>
                </c:pt>
                <c:pt idx="14">
                  <c:v>27.25</c:v>
                </c:pt>
                <c:pt idx="15">
                  <c:v>27.1</c:v>
                </c:pt>
                <c:pt idx="16">
                  <c:v>27</c:v>
                </c:pt>
                <c:pt idx="17">
                  <c:v>26.7</c:v>
                </c:pt>
                <c:pt idx="18">
                  <c:v>26.65</c:v>
                </c:pt>
                <c:pt idx="19">
                  <c:v>26.6</c:v>
                </c:pt>
                <c:pt idx="20">
                  <c:v>26.55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B6E-4F9F-8FB5-496A988DD6EA}"/>
            </c:ext>
          </c:extLst>
        </c:ser>
        <c:ser>
          <c:idx val="2"/>
          <c:order val="2"/>
          <c:tx>
            <c:strRef>
              <c:f>'d5L5-I500a10V15'!$I$4</c:f>
              <c:strCache>
                <c:ptCount val="1"/>
                <c:pt idx="0">
                  <c:v>tпов,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65055197252314"/>
                  <c:y val="0.654960215599327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пов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9E-06</a:t>
                    </a:r>
                    <a:r>
                      <a:rPr lang="el-GR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+ 0,118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+ 14,2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'd5L5-I500a10V15'!$I$5:$I$29</c:f>
              <c:numCache>
                <c:formatCode>General</c:formatCode>
                <c:ptCount val="25"/>
                <c:pt idx="0">
                  <c:v>21</c:v>
                </c:pt>
                <c:pt idx="1">
                  <c:v>22.3</c:v>
                </c:pt>
                <c:pt idx="2">
                  <c:v>23.05</c:v>
                </c:pt>
                <c:pt idx="3">
                  <c:v>23.4</c:v>
                </c:pt>
                <c:pt idx="4">
                  <c:v>23.4</c:v>
                </c:pt>
                <c:pt idx="5">
                  <c:v>23.65</c:v>
                </c:pt>
                <c:pt idx="6">
                  <c:v>24.15</c:v>
                </c:pt>
                <c:pt idx="7">
                  <c:v>24.2</c:v>
                </c:pt>
                <c:pt idx="8">
                  <c:v>24.15</c:v>
                </c:pt>
                <c:pt idx="9">
                  <c:v>24.2</c:v>
                </c:pt>
                <c:pt idx="10">
                  <c:v>24.4</c:v>
                </c:pt>
                <c:pt idx="11">
                  <c:v>24.7</c:v>
                </c:pt>
                <c:pt idx="12">
                  <c:v>25.05</c:v>
                </c:pt>
                <c:pt idx="13">
                  <c:v>25.4</c:v>
                </c:pt>
                <c:pt idx="14">
                  <c:v>25.3</c:v>
                </c:pt>
                <c:pt idx="15">
                  <c:v>25.5</c:v>
                </c:pt>
                <c:pt idx="16">
                  <c:v>25.55</c:v>
                </c:pt>
                <c:pt idx="17">
                  <c:v>25.65</c:v>
                </c:pt>
                <c:pt idx="18">
                  <c:v>26.1</c:v>
                </c:pt>
                <c:pt idx="19">
                  <c:v>25.7</c:v>
                </c:pt>
                <c:pt idx="20">
                  <c:v>25.75</c:v>
                </c:pt>
                <c:pt idx="21">
                  <c:v>26</c:v>
                </c:pt>
                <c:pt idx="22">
                  <c:v>26</c:v>
                </c:pt>
                <c:pt idx="23">
                  <c:v>26.1</c:v>
                </c:pt>
                <c:pt idx="24">
                  <c:v>26.2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B6E-4F9F-8FB5-496A988DD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7488"/>
        <c:axId val="45329408"/>
      </c:scatterChart>
      <c:valAx>
        <c:axId val="4532748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</a:p>
            </c:rich>
          </c:tx>
          <c:layout>
            <c:manualLayout>
              <c:xMode val="edge"/>
              <c:yMode val="edge"/>
              <c:x val="0.87813388519939783"/>
              <c:y val="0.71448506349855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329408"/>
        <c:crosses val="autoZero"/>
        <c:crossBetween val="midCat"/>
        <c:majorUnit val="10"/>
      </c:valAx>
      <c:valAx>
        <c:axId val="45329408"/>
        <c:scaling>
          <c:orientation val="minMax"/>
          <c:max val="30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78947150304303E-2"/>
              <c:y val="0.118909891595961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32748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744483253458961"/>
          <c:y val="0.29106641553932172"/>
          <c:w val="0.11255530438082048"/>
          <c:h val="0.279859560243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 b="1">
                <a:latin typeface="Times New Roman" panose="02020603050405020304" pitchFamily="18" charset="0"/>
                <a:cs typeface="Times New Roman" panose="02020603050405020304" pitchFamily="18" charset="0"/>
              </a:rPr>
              <a:t>Зміна температури в баку</a:t>
            </a:r>
            <a:r>
              <a:rPr lang="uk-UA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акамуляторі залежно від часу нагріву</a:t>
            </a:r>
            <a:endParaRPr lang="uk-UA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646200857823022"/>
          <c:y val="3.20075205071805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22130039138731E-2"/>
          <c:y val="0.10096377500561286"/>
          <c:w val="0.74173213479935296"/>
          <c:h val="0.62318012358179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'd5L5-I500a10V15'!$F$4</c:f>
              <c:strCache>
                <c:ptCount val="1"/>
                <c:pt idx="0">
                  <c:v>tбак1,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6233124394846936E-2"/>
                  <c:y val="0.566412966391526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бак.ср.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- 0,0011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+ 12,03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'd5L5-I500a10V15'!$F$5:$F$29</c:f>
              <c:numCache>
                <c:formatCode>General</c:formatCode>
                <c:ptCount val="25"/>
                <c:pt idx="0">
                  <c:v>12.75</c:v>
                </c:pt>
                <c:pt idx="1">
                  <c:v>12.75</c:v>
                </c:pt>
                <c:pt idx="2">
                  <c:v>13</c:v>
                </c:pt>
                <c:pt idx="3">
                  <c:v>13</c:v>
                </c:pt>
                <c:pt idx="4">
                  <c:v>13.05</c:v>
                </c:pt>
                <c:pt idx="5">
                  <c:v>13.05</c:v>
                </c:pt>
                <c:pt idx="6">
                  <c:v>13.05</c:v>
                </c:pt>
                <c:pt idx="7">
                  <c:v>13.05</c:v>
                </c:pt>
                <c:pt idx="8">
                  <c:v>13.05</c:v>
                </c:pt>
                <c:pt idx="9">
                  <c:v>13.1</c:v>
                </c:pt>
                <c:pt idx="10">
                  <c:v>13.1</c:v>
                </c:pt>
                <c:pt idx="11">
                  <c:v>13.15</c:v>
                </c:pt>
                <c:pt idx="12">
                  <c:v>13.15</c:v>
                </c:pt>
                <c:pt idx="13">
                  <c:v>13.2</c:v>
                </c:pt>
                <c:pt idx="14">
                  <c:v>13.2</c:v>
                </c:pt>
                <c:pt idx="15">
                  <c:v>13.25</c:v>
                </c:pt>
                <c:pt idx="16">
                  <c:v>13.25</c:v>
                </c:pt>
                <c:pt idx="17">
                  <c:v>13.3</c:v>
                </c:pt>
                <c:pt idx="18">
                  <c:v>13.3</c:v>
                </c:pt>
                <c:pt idx="19">
                  <c:v>13.35</c:v>
                </c:pt>
                <c:pt idx="20">
                  <c:v>13.35</c:v>
                </c:pt>
                <c:pt idx="21">
                  <c:v>13.4</c:v>
                </c:pt>
                <c:pt idx="22">
                  <c:v>13.4</c:v>
                </c:pt>
                <c:pt idx="23">
                  <c:v>13.45</c:v>
                </c:pt>
                <c:pt idx="24">
                  <c:v>13.5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CEF-425F-9A2F-8441EB47BCE1}"/>
            </c:ext>
          </c:extLst>
        </c:ser>
        <c:ser>
          <c:idx val="1"/>
          <c:order val="1"/>
          <c:tx>
            <c:strRef>
              <c:f>'d5L5-I500a10V15'!$G$4</c:f>
              <c:strCache>
                <c:ptCount val="1"/>
                <c:pt idx="0">
                  <c:v>tбак2,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726001886564893"/>
                  <c:y val="0.596130641813043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-3E-06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+ 0,0035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+ 12,16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'd5L5-I500a10V15'!$G$5:$G$29</c:f>
              <c:numCache>
                <c:formatCode>General</c:formatCode>
                <c:ptCount val="25"/>
                <c:pt idx="0">
                  <c:v>13.1</c:v>
                </c:pt>
                <c:pt idx="1">
                  <c:v>13.1</c:v>
                </c:pt>
                <c:pt idx="2">
                  <c:v>13.15</c:v>
                </c:pt>
                <c:pt idx="3">
                  <c:v>13.15</c:v>
                </c:pt>
                <c:pt idx="4">
                  <c:v>13.2</c:v>
                </c:pt>
                <c:pt idx="5">
                  <c:v>13.2</c:v>
                </c:pt>
                <c:pt idx="6">
                  <c:v>13.25</c:v>
                </c:pt>
                <c:pt idx="7">
                  <c:v>13.3</c:v>
                </c:pt>
                <c:pt idx="8">
                  <c:v>13.3</c:v>
                </c:pt>
                <c:pt idx="9">
                  <c:v>13.35</c:v>
                </c:pt>
                <c:pt idx="10">
                  <c:v>13.35</c:v>
                </c:pt>
                <c:pt idx="11">
                  <c:v>13.4</c:v>
                </c:pt>
                <c:pt idx="12">
                  <c:v>13.4</c:v>
                </c:pt>
                <c:pt idx="13">
                  <c:v>13.45</c:v>
                </c:pt>
                <c:pt idx="14">
                  <c:v>13.5</c:v>
                </c:pt>
                <c:pt idx="15">
                  <c:v>13.5</c:v>
                </c:pt>
                <c:pt idx="16">
                  <c:v>13.55</c:v>
                </c:pt>
                <c:pt idx="17">
                  <c:v>13.6</c:v>
                </c:pt>
                <c:pt idx="18">
                  <c:v>13.6</c:v>
                </c:pt>
                <c:pt idx="19">
                  <c:v>13.65</c:v>
                </c:pt>
                <c:pt idx="20">
                  <c:v>13.7</c:v>
                </c:pt>
                <c:pt idx="21">
                  <c:v>13.7</c:v>
                </c:pt>
                <c:pt idx="22">
                  <c:v>13.75</c:v>
                </c:pt>
                <c:pt idx="23">
                  <c:v>13.75</c:v>
                </c:pt>
                <c:pt idx="24">
                  <c:v>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CEF-425F-9A2F-8441EB47BCE1}"/>
            </c:ext>
          </c:extLst>
        </c:ser>
        <c:ser>
          <c:idx val="2"/>
          <c:order val="2"/>
          <c:tx>
            <c:strRef>
              <c:f>'d5L5-I500a10V15'!$H$4</c:f>
              <c:strCache>
                <c:ptCount val="1"/>
                <c:pt idx="0">
                  <c:v>tбак3, °C
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113499141033681"/>
                  <c:y val="0.608403622259327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</a:rPr>
                      <a:t>бак1</a:t>
                    </a:r>
                    <a:r>
                      <a:rPr lang="en-US" sz="1400" b="0" i="0" u="none" strike="noStrike" baseline="0">
                        <a:effectLst/>
                      </a:rPr>
                      <a:t> = </a:t>
                    </a:r>
                    <a:r>
                      <a:rPr lang="en-US" baseline="0"/>
                      <a:t>- 0,0005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+ 0,0087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- 0,0319</a:t>
                    </a:r>
                    <a:r>
                      <a:rPr lang="el-GR" sz="1400" b="0" i="0" u="none" strike="noStrike" baseline="0">
                        <a:effectLst/>
                      </a:rPr>
                      <a:t>τ</a:t>
                    </a:r>
                    <a:r>
                      <a:rPr lang="en-US" baseline="0"/>
                      <a:t> + 8,3091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'd5L5-I500a10V15'!$H$5:$H$29</c:f>
              <c:numCache>
                <c:formatCode>General</c:formatCode>
                <c:ptCount val="25"/>
                <c:pt idx="0">
                  <c:v>13.1</c:v>
                </c:pt>
                <c:pt idx="1">
                  <c:v>13.1</c:v>
                </c:pt>
                <c:pt idx="2">
                  <c:v>13.15</c:v>
                </c:pt>
                <c:pt idx="3">
                  <c:v>13.2</c:v>
                </c:pt>
                <c:pt idx="4">
                  <c:v>13.2</c:v>
                </c:pt>
                <c:pt idx="5">
                  <c:v>13.25</c:v>
                </c:pt>
                <c:pt idx="6">
                  <c:v>13.25</c:v>
                </c:pt>
                <c:pt idx="7">
                  <c:v>13.3</c:v>
                </c:pt>
                <c:pt idx="8">
                  <c:v>13.35</c:v>
                </c:pt>
                <c:pt idx="9">
                  <c:v>13.4</c:v>
                </c:pt>
                <c:pt idx="10">
                  <c:v>13.45</c:v>
                </c:pt>
                <c:pt idx="11">
                  <c:v>13.5</c:v>
                </c:pt>
                <c:pt idx="12">
                  <c:v>13.5</c:v>
                </c:pt>
                <c:pt idx="13">
                  <c:v>13.55</c:v>
                </c:pt>
                <c:pt idx="14">
                  <c:v>13.55</c:v>
                </c:pt>
                <c:pt idx="15">
                  <c:v>13.6</c:v>
                </c:pt>
                <c:pt idx="16">
                  <c:v>13.65</c:v>
                </c:pt>
                <c:pt idx="17">
                  <c:v>13.7</c:v>
                </c:pt>
                <c:pt idx="18">
                  <c:v>13.7</c:v>
                </c:pt>
                <c:pt idx="19">
                  <c:v>13.7</c:v>
                </c:pt>
                <c:pt idx="20">
                  <c:v>13.75</c:v>
                </c:pt>
                <c:pt idx="21">
                  <c:v>14</c:v>
                </c:pt>
                <c:pt idx="22">
                  <c:v>14</c:v>
                </c:pt>
                <c:pt idx="23">
                  <c:v>14.05</c:v>
                </c:pt>
                <c:pt idx="24">
                  <c:v>14.1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CEF-425F-9A2F-8441EB47BCE1}"/>
            </c:ext>
          </c:extLst>
        </c:ser>
        <c:ser>
          <c:idx val="3"/>
          <c:order val="3"/>
          <c:tx>
            <c:strRef>
              <c:f>'d5L5-I500a10V15'!$Z$4</c:f>
              <c:strCache>
                <c:ptCount val="1"/>
                <c:pt idx="0">
                  <c:v>tбак. ср., °С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5199353038209242E-2"/>
                  <c:y val="0.62540802098240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uk-UA" sz="1400" b="0" i="0" u="none" strike="noStrike" baseline="-2500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бак3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-2E-06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+ 0,0005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+ 0,0042</a:t>
                    </a:r>
                    <a:r>
                      <a:rPr lang="el-GR" sz="1400" b="0" i="0" u="none" strike="noStrike" baseline="0"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τ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+ 12,012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'd5L5-I500a10V15'!$C$5:$C$29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'd5L5-I500a10V15'!$Z$5:$Z$29</c:f>
              <c:numCache>
                <c:formatCode>0.0</c:formatCode>
                <c:ptCount val="25"/>
                <c:pt idx="0">
                  <c:v>12.983333333333334</c:v>
                </c:pt>
                <c:pt idx="1">
                  <c:v>12.983333333333334</c:v>
                </c:pt>
                <c:pt idx="2">
                  <c:v>13.1</c:v>
                </c:pt>
                <c:pt idx="3">
                  <c:v>13.116666666666665</c:v>
                </c:pt>
                <c:pt idx="4">
                  <c:v>13.15</c:v>
                </c:pt>
                <c:pt idx="5">
                  <c:v>13.166666666666666</c:v>
                </c:pt>
                <c:pt idx="6">
                  <c:v>13.183333333333332</c:v>
                </c:pt>
                <c:pt idx="7">
                  <c:v>13.216666666666669</c:v>
                </c:pt>
                <c:pt idx="8">
                  <c:v>13.233333333333334</c:v>
                </c:pt>
                <c:pt idx="9">
                  <c:v>13.283333333333333</c:v>
                </c:pt>
                <c:pt idx="10">
                  <c:v>13.299999999999999</c:v>
                </c:pt>
                <c:pt idx="11">
                  <c:v>13.35</c:v>
                </c:pt>
                <c:pt idx="12">
                  <c:v>13.35</c:v>
                </c:pt>
                <c:pt idx="13">
                  <c:v>13.4</c:v>
                </c:pt>
                <c:pt idx="14">
                  <c:v>13.416666666666666</c:v>
                </c:pt>
                <c:pt idx="15">
                  <c:v>13.450000000000001</c:v>
                </c:pt>
                <c:pt idx="16">
                  <c:v>13.483333333333334</c:v>
                </c:pt>
                <c:pt idx="17">
                  <c:v>13.533333333333331</c:v>
                </c:pt>
                <c:pt idx="18">
                  <c:v>13.533333333333331</c:v>
                </c:pt>
                <c:pt idx="19">
                  <c:v>13.566666666666668</c:v>
                </c:pt>
                <c:pt idx="20">
                  <c:v>13.6</c:v>
                </c:pt>
                <c:pt idx="21">
                  <c:v>13.700000000000001</c:v>
                </c:pt>
                <c:pt idx="22">
                  <c:v>13.716666666666667</c:v>
                </c:pt>
                <c:pt idx="23">
                  <c:v>13.75</c:v>
                </c:pt>
                <c:pt idx="24">
                  <c:v>13.866666666666667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CEF-425F-9A2F-8441EB47B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4224"/>
        <c:axId val="44726144"/>
      </c:scatterChart>
      <c:valAx>
        <c:axId val="4472422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τ</a:t>
                </a: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хв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4575507706997"/>
              <c:y val="0.7516749867317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726144"/>
        <c:crosses val="autoZero"/>
        <c:crossBetween val="midCat"/>
        <c:majorUnit val="10"/>
      </c:valAx>
      <c:valAx>
        <c:axId val="44726144"/>
        <c:scaling>
          <c:orientation val="minMax"/>
          <c:max val="14.5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°C</a:t>
                </a:r>
                <a:endParaRPr lang="uk-UA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6298518960779297E-3"/>
              <c:y val="2.4495829152124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472422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1.xml"/><Relationship Id="rId3" Type="http://schemas.openxmlformats.org/officeDocument/2006/relationships/chart" Target="../charts/chart76.xml"/><Relationship Id="rId7" Type="http://schemas.openxmlformats.org/officeDocument/2006/relationships/chart" Target="../charts/chart80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6" Type="http://schemas.openxmlformats.org/officeDocument/2006/relationships/chart" Target="../charts/chart79.xml"/><Relationship Id="rId5" Type="http://schemas.openxmlformats.org/officeDocument/2006/relationships/chart" Target="../charts/chart78.xml"/><Relationship Id="rId4" Type="http://schemas.openxmlformats.org/officeDocument/2006/relationships/chart" Target="../charts/chart7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7.xml"/><Relationship Id="rId3" Type="http://schemas.openxmlformats.org/officeDocument/2006/relationships/chart" Target="../charts/chart92.xml"/><Relationship Id="rId7" Type="http://schemas.openxmlformats.org/officeDocument/2006/relationships/chart" Target="../charts/chart96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5" Type="http://schemas.openxmlformats.org/officeDocument/2006/relationships/chart" Target="../charts/chart102.xml"/><Relationship Id="rId4" Type="http://schemas.openxmlformats.org/officeDocument/2006/relationships/chart" Target="../charts/chart10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3.xml"/><Relationship Id="rId3" Type="http://schemas.openxmlformats.org/officeDocument/2006/relationships/chart" Target="../charts/chart108.xml"/><Relationship Id="rId7" Type="http://schemas.openxmlformats.org/officeDocument/2006/relationships/chart" Target="../charts/chart112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1.xml"/><Relationship Id="rId3" Type="http://schemas.openxmlformats.org/officeDocument/2006/relationships/chart" Target="../charts/chart116.xml"/><Relationship Id="rId7" Type="http://schemas.openxmlformats.org/officeDocument/2006/relationships/chart" Target="../charts/chart120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Relationship Id="rId6" Type="http://schemas.openxmlformats.org/officeDocument/2006/relationships/chart" Target="../charts/chart119.xml"/><Relationship Id="rId5" Type="http://schemas.openxmlformats.org/officeDocument/2006/relationships/chart" Target="../charts/chart118.xml"/><Relationship Id="rId4" Type="http://schemas.openxmlformats.org/officeDocument/2006/relationships/chart" Target="../charts/chart11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123263</xdr:colOff>
      <xdr:row>33</xdr:row>
      <xdr:rowOff>14324</xdr:rowOff>
    </xdr:from>
    <xdr:to>
      <xdr:col>20</xdr:col>
      <xdr:colOff>347381</xdr:colOff>
      <xdr:row>53</xdr:row>
      <xdr:rowOff>112058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162486</xdr:colOff>
      <xdr:row>53</xdr:row>
      <xdr:rowOff>146795</xdr:rowOff>
    </xdr:from>
    <xdr:to>
      <xdr:col>20</xdr:col>
      <xdr:colOff>403412</xdr:colOff>
      <xdr:row>73</xdr:row>
      <xdr:rowOff>201706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476248</xdr:colOff>
      <xdr:row>33</xdr:row>
      <xdr:rowOff>57150</xdr:rowOff>
    </xdr:from>
    <xdr:to>
      <xdr:col>29</xdr:col>
      <xdr:colOff>425823</xdr:colOff>
      <xdr:row>53</xdr:row>
      <xdr:rowOff>145676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616323</xdr:colOff>
      <xdr:row>74</xdr:row>
      <xdr:rowOff>68357</xdr:rowOff>
    </xdr:from>
    <xdr:to>
      <xdr:col>31</xdr:col>
      <xdr:colOff>150158</xdr:colOff>
      <xdr:row>92</xdr:row>
      <xdr:rowOff>33618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97796</xdr:colOff>
      <xdr:row>93</xdr:row>
      <xdr:rowOff>95859</xdr:rowOff>
    </xdr:from>
    <xdr:to>
      <xdr:col>20</xdr:col>
      <xdr:colOff>705170</xdr:colOff>
      <xdr:row>111</xdr:row>
      <xdr:rowOff>45841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231322</xdr:colOff>
      <xdr:row>111</xdr:row>
      <xdr:rowOff>159202</xdr:rowOff>
    </xdr:from>
    <xdr:to>
      <xdr:col>20</xdr:col>
      <xdr:colOff>666750</xdr:colOff>
      <xdr:row>129</xdr:row>
      <xdr:rowOff>136071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163286</xdr:colOff>
      <xdr:row>111</xdr:row>
      <xdr:rowOff>159203</xdr:rowOff>
    </xdr:from>
    <xdr:to>
      <xdr:col>31</xdr:col>
      <xdr:colOff>244928</xdr:colOff>
      <xdr:row>130</xdr:row>
      <xdr:rowOff>27214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81641</xdr:colOff>
      <xdr:row>130</xdr:row>
      <xdr:rowOff>23131</xdr:rowOff>
    </xdr:from>
    <xdr:to>
      <xdr:col>21</xdr:col>
      <xdr:colOff>13606</xdr:colOff>
      <xdr:row>147</xdr:row>
      <xdr:rowOff>190500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156882</xdr:colOff>
      <xdr:row>92</xdr:row>
      <xdr:rowOff>168089</xdr:rowOff>
    </xdr:from>
    <xdr:to>
      <xdr:col>31</xdr:col>
      <xdr:colOff>292953</xdr:colOff>
      <xdr:row>111</xdr:row>
      <xdr:rowOff>22494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123263</xdr:colOff>
      <xdr:row>33</xdr:row>
      <xdr:rowOff>14324</xdr:rowOff>
    </xdr:from>
    <xdr:to>
      <xdr:col>20</xdr:col>
      <xdr:colOff>347381</xdr:colOff>
      <xdr:row>53</xdr:row>
      <xdr:rowOff>112058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162486</xdr:colOff>
      <xdr:row>53</xdr:row>
      <xdr:rowOff>146795</xdr:rowOff>
    </xdr:from>
    <xdr:to>
      <xdr:col>20</xdr:col>
      <xdr:colOff>403412</xdr:colOff>
      <xdr:row>73</xdr:row>
      <xdr:rowOff>201706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421819</xdr:colOff>
      <xdr:row>32</xdr:row>
      <xdr:rowOff>220436</xdr:rowOff>
    </xdr:from>
    <xdr:to>
      <xdr:col>29</xdr:col>
      <xdr:colOff>371394</xdr:colOff>
      <xdr:row>53</xdr:row>
      <xdr:rowOff>64033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616323</xdr:colOff>
      <xdr:row>74</xdr:row>
      <xdr:rowOff>68357</xdr:rowOff>
    </xdr:from>
    <xdr:to>
      <xdr:col>31</xdr:col>
      <xdr:colOff>150158</xdr:colOff>
      <xdr:row>92</xdr:row>
      <xdr:rowOff>33618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97796</xdr:colOff>
      <xdr:row>93</xdr:row>
      <xdr:rowOff>95859</xdr:rowOff>
    </xdr:from>
    <xdr:to>
      <xdr:col>20</xdr:col>
      <xdr:colOff>705170</xdr:colOff>
      <xdr:row>111</xdr:row>
      <xdr:rowOff>45841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231322</xdr:colOff>
      <xdr:row>111</xdr:row>
      <xdr:rowOff>159202</xdr:rowOff>
    </xdr:from>
    <xdr:to>
      <xdr:col>20</xdr:col>
      <xdr:colOff>666750</xdr:colOff>
      <xdr:row>129</xdr:row>
      <xdr:rowOff>136071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163286</xdr:colOff>
      <xdr:row>111</xdr:row>
      <xdr:rowOff>159203</xdr:rowOff>
    </xdr:from>
    <xdr:to>
      <xdr:col>31</xdr:col>
      <xdr:colOff>244928</xdr:colOff>
      <xdr:row>130</xdr:row>
      <xdr:rowOff>27214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156882</xdr:colOff>
      <xdr:row>92</xdr:row>
      <xdr:rowOff>168089</xdr:rowOff>
    </xdr:from>
    <xdr:to>
      <xdr:col>31</xdr:col>
      <xdr:colOff>292953</xdr:colOff>
      <xdr:row>111</xdr:row>
      <xdr:rowOff>22494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123263</xdr:colOff>
      <xdr:row>33</xdr:row>
      <xdr:rowOff>14324</xdr:rowOff>
    </xdr:from>
    <xdr:to>
      <xdr:col>20</xdr:col>
      <xdr:colOff>347381</xdr:colOff>
      <xdr:row>53</xdr:row>
      <xdr:rowOff>112058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162486</xdr:colOff>
      <xdr:row>53</xdr:row>
      <xdr:rowOff>146795</xdr:rowOff>
    </xdr:from>
    <xdr:to>
      <xdr:col>20</xdr:col>
      <xdr:colOff>403412</xdr:colOff>
      <xdr:row>73</xdr:row>
      <xdr:rowOff>201706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421819</xdr:colOff>
      <xdr:row>32</xdr:row>
      <xdr:rowOff>220436</xdr:rowOff>
    </xdr:from>
    <xdr:to>
      <xdr:col>29</xdr:col>
      <xdr:colOff>371394</xdr:colOff>
      <xdr:row>53</xdr:row>
      <xdr:rowOff>64033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616323</xdr:colOff>
      <xdr:row>74</xdr:row>
      <xdr:rowOff>68357</xdr:rowOff>
    </xdr:from>
    <xdr:to>
      <xdr:col>31</xdr:col>
      <xdr:colOff>150158</xdr:colOff>
      <xdr:row>92</xdr:row>
      <xdr:rowOff>33618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97796</xdr:colOff>
      <xdr:row>93</xdr:row>
      <xdr:rowOff>95859</xdr:rowOff>
    </xdr:from>
    <xdr:to>
      <xdr:col>20</xdr:col>
      <xdr:colOff>705170</xdr:colOff>
      <xdr:row>111</xdr:row>
      <xdr:rowOff>45841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231322</xdr:colOff>
      <xdr:row>111</xdr:row>
      <xdr:rowOff>159202</xdr:rowOff>
    </xdr:from>
    <xdr:to>
      <xdr:col>20</xdr:col>
      <xdr:colOff>666750</xdr:colOff>
      <xdr:row>129</xdr:row>
      <xdr:rowOff>136071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163286</xdr:colOff>
      <xdr:row>111</xdr:row>
      <xdr:rowOff>159203</xdr:rowOff>
    </xdr:from>
    <xdr:to>
      <xdr:col>31</xdr:col>
      <xdr:colOff>244928</xdr:colOff>
      <xdr:row>130</xdr:row>
      <xdr:rowOff>27214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156882</xdr:colOff>
      <xdr:row>92</xdr:row>
      <xdr:rowOff>168089</xdr:rowOff>
    </xdr:from>
    <xdr:to>
      <xdr:col>31</xdr:col>
      <xdr:colOff>292953</xdr:colOff>
      <xdr:row>111</xdr:row>
      <xdr:rowOff>22494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123263</xdr:colOff>
      <xdr:row>33</xdr:row>
      <xdr:rowOff>14324</xdr:rowOff>
    </xdr:from>
    <xdr:to>
      <xdr:col>20</xdr:col>
      <xdr:colOff>347381</xdr:colOff>
      <xdr:row>53</xdr:row>
      <xdr:rowOff>112058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162486</xdr:colOff>
      <xdr:row>53</xdr:row>
      <xdr:rowOff>146795</xdr:rowOff>
    </xdr:from>
    <xdr:to>
      <xdr:col>20</xdr:col>
      <xdr:colOff>403412</xdr:colOff>
      <xdr:row>73</xdr:row>
      <xdr:rowOff>201706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421819</xdr:colOff>
      <xdr:row>32</xdr:row>
      <xdr:rowOff>220436</xdr:rowOff>
    </xdr:from>
    <xdr:to>
      <xdr:col>29</xdr:col>
      <xdr:colOff>371394</xdr:colOff>
      <xdr:row>53</xdr:row>
      <xdr:rowOff>64033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616323</xdr:colOff>
      <xdr:row>74</xdr:row>
      <xdr:rowOff>68357</xdr:rowOff>
    </xdr:from>
    <xdr:to>
      <xdr:col>31</xdr:col>
      <xdr:colOff>150158</xdr:colOff>
      <xdr:row>92</xdr:row>
      <xdr:rowOff>33618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97796</xdr:colOff>
      <xdr:row>93</xdr:row>
      <xdr:rowOff>95859</xdr:rowOff>
    </xdr:from>
    <xdr:to>
      <xdr:col>20</xdr:col>
      <xdr:colOff>705170</xdr:colOff>
      <xdr:row>111</xdr:row>
      <xdr:rowOff>45841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231322</xdr:colOff>
      <xdr:row>111</xdr:row>
      <xdr:rowOff>159202</xdr:rowOff>
    </xdr:from>
    <xdr:to>
      <xdr:col>20</xdr:col>
      <xdr:colOff>666750</xdr:colOff>
      <xdr:row>129</xdr:row>
      <xdr:rowOff>136071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163286</xdr:colOff>
      <xdr:row>111</xdr:row>
      <xdr:rowOff>159203</xdr:rowOff>
    </xdr:from>
    <xdr:to>
      <xdr:col>31</xdr:col>
      <xdr:colOff>244928</xdr:colOff>
      <xdr:row>130</xdr:row>
      <xdr:rowOff>27214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156882</xdr:colOff>
      <xdr:row>92</xdr:row>
      <xdr:rowOff>168089</xdr:rowOff>
    </xdr:from>
    <xdr:to>
      <xdr:col>31</xdr:col>
      <xdr:colOff>292953</xdr:colOff>
      <xdr:row>111</xdr:row>
      <xdr:rowOff>22494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123263</xdr:colOff>
      <xdr:row>33</xdr:row>
      <xdr:rowOff>14324</xdr:rowOff>
    </xdr:from>
    <xdr:to>
      <xdr:col>20</xdr:col>
      <xdr:colOff>347381</xdr:colOff>
      <xdr:row>53</xdr:row>
      <xdr:rowOff>112058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162486</xdr:colOff>
      <xdr:row>53</xdr:row>
      <xdr:rowOff>146795</xdr:rowOff>
    </xdr:from>
    <xdr:to>
      <xdr:col>20</xdr:col>
      <xdr:colOff>403412</xdr:colOff>
      <xdr:row>73</xdr:row>
      <xdr:rowOff>201706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421819</xdr:colOff>
      <xdr:row>32</xdr:row>
      <xdr:rowOff>220436</xdr:rowOff>
    </xdr:from>
    <xdr:to>
      <xdr:col>29</xdr:col>
      <xdr:colOff>371394</xdr:colOff>
      <xdr:row>53</xdr:row>
      <xdr:rowOff>64033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616323</xdr:colOff>
      <xdr:row>74</xdr:row>
      <xdr:rowOff>68357</xdr:rowOff>
    </xdr:from>
    <xdr:to>
      <xdr:col>31</xdr:col>
      <xdr:colOff>150158</xdr:colOff>
      <xdr:row>92</xdr:row>
      <xdr:rowOff>33618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97796</xdr:colOff>
      <xdr:row>93</xdr:row>
      <xdr:rowOff>95859</xdr:rowOff>
    </xdr:from>
    <xdr:to>
      <xdr:col>20</xdr:col>
      <xdr:colOff>705170</xdr:colOff>
      <xdr:row>111</xdr:row>
      <xdr:rowOff>45841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231322</xdr:colOff>
      <xdr:row>111</xdr:row>
      <xdr:rowOff>159202</xdr:rowOff>
    </xdr:from>
    <xdr:to>
      <xdr:col>20</xdr:col>
      <xdr:colOff>666750</xdr:colOff>
      <xdr:row>129</xdr:row>
      <xdr:rowOff>136071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163286</xdr:colOff>
      <xdr:row>111</xdr:row>
      <xdr:rowOff>159203</xdr:rowOff>
    </xdr:from>
    <xdr:to>
      <xdr:col>31</xdr:col>
      <xdr:colOff>244928</xdr:colOff>
      <xdr:row>130</xdr:row>
      <xdr:rowOff>27214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156882</xdr:colOff>
      <xdr:row>92</xdr:row>
      <xdr:rowOff>168089</xdr:rowOff>
    </xdr:from>
    <xdr:to>
      <xdr:col>31</xdr:col>
      <xdr:colOff>292953</xdr:colOff>
      <xdr:row>111</xdr:row>
      <xdr:rowOff>22494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123263</xdr:colOff>
      <xdr:row>33</xdr:row>
      <xdr:rowOff>14324</xdr:rowOff>
    </xdr:from>
    <xdr:to>
      <xdr:col>20</xdr:col>
      <xdr:colOff>347381</xdr:colOff>
      <xdr:row>53</xdr:row>
      <xdr:rowOff>112058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162486</xdr:colOff>
      <xdr:row>53</xdr:row>
      <xdr:rowOff>146795</xdr:rowOff>
    </xdr:from>
    <xdr:to>
      <xdr:col>20</xdr:col>
      <xdr:colOff>403412</xdr:colOff>
      <xdr:row>73</xdr:row>
      <xdr:rowOff>201706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421819</xdr:colOff>
      <xdr:row>32</xdr:row>
      <xdr:rowOff>220436</xdr:rowOff>
    </xdr:from>
    <xdr:to>
      <xdr:col>29</xdr:col>
      <xdr:colOff>371394</xdr:colOff>
      <xdr:row>53</xdr:row>
      <xdr:rowOff>64033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616323</xdr:colOff>
      <xdr:row>74</xdr:row>
      <xdr:rowOff>68357</xdr:rowOff>
    </xdr:from>
    <xdr:to>
      <xdr:col>31</xdr:col>
      <xdr:colOff>150158</xdr:colOff>
      <xdr:row>92</xdr:row>
      <xdr:rowOff>33618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97796</xdr:colOff>
      <xdr:row>93</xdr:row>
      <xdr:rowOff>95859</xdr:rowOff>
    </xdr:from>
    <xdr:to>
      <xdr:col>20</xdr:col>
      <xdr:colOff>705170</xdr:colOff>
      <xdr:row>111</xdr:row>
      <xdr:rowOff>45841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231322</xdr:colOff>
      <xdr:row>111</xdr:row>
      <xdr:rowOff>159202</xdr:rowOff>
    </xdr:from>
    <xdr:to>
      <xdr:col>20</xdr:col>
      <xdr:colOff>666750</xdr:colOff>
      <xdr:row>129</xdr:row>
      <xdr:rowOff>136071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163286</xdr:colOff>
      <xdr:row>111</xdr:row>
      <xdr:rowOff>159203</xdr:rowOff>
    </xdr:from>
    <xdr:to>
      <xdr:col>31</xdr:col>
      <xdr:colOff>244928</xdr:colOff>
      <xdr:row>130</xdr:row>
      <xdr:rowOff>27214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156882</xdr:colOff>
      <xdr:row>92</xdr:row>
      <xdr:rowOff>168089</xdr:rowOff>
    </xdr:from>
    <xdr:to>
      <xdr:col>31</xdr:col>
      <xdr:colOff>292953</xdr:colOff>
      <xdr:row>111</xdr:row>
      <xdr:rowOff>22494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123263</xdr:colOff>
      <xdr:row>33</xdr:row>
      <xdr:rowOff>14324</xdr:rowOff>
    </xdr:from>
    <xdr:to>
      <xdr:col>20</xdr:col>
      <xdr:colOff>347381</xdr:colOff>
      <xdr:row>53</xdr:row>
      <xdr:rowOff>112058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162486</xdr:colOff>
      <xdr:row>53</xdr:row>
      <xdr:rowOff>146795</xdr:rowOff>
    </xdr:from>
    <xdr:to>
      <xdr:col>20</xdr:col>
      <xdr:colOff>403412</xdr:colOff>
      <xdr:row>73</xdr:row>
      <xdr:rowOff>201706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408212</xdr:colOff>
      <xdr:row>32</xdr:row>
      <xdr:rowOff>220436</xdr:rowOff>
    </xdr:from>
    <xdr:to>
      <xdr:col>29</xdr:col>
      <xdr:colOff>357787</xdr:colOff>
      <xdr:row>53</xdr:row>
      <xdr:rowOff>64033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616323</xdr:colOff>
      <xdr:row>74</xdr:row>
      <xdr:rowOff>68357</xdr:rowOff>
    </xdr:from>
    <xdr:to>
      <xdr:col>31</xdr:col>
      <xdr:colOff>150158</xdr:colOff>
      <xdr:row>92</xdr:row>
      <xdr:rowOff>33618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97796</xdr:colOff>
      <xdr:row>93</xdr:row>
      <xdr:rowOff>95859</xdr:rowOff>
    </xdr:from>
    <xdr:to>
      <xdr:col>20</xdr:col>
      <xdr:colOff>705170</xdr:colOff>
      <xdr:row>111</xdr:row>
      <xdr:rowOff>45841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231322</xdr:colOff>
      <xdr:row>111</xdr:row>
      <xdr:rowOff>159202</xdr:rowOff>
    </xdr:from>
    <xdr:to>
      <xdr:col>20</xdr:col>
      <xdr:colOff>666750</xdr:colOff>
      <xdr:row>129</xdr:row>
      <xdr:rowOff>136071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163286</xdr:colOff>
      <xdr:row>111</xdr:row>
      <xdr:rowOff>159203</xdr:rowOff>
    </xdr:from>
    <xdr:to>
      <xdr:col>31</xdr:col>
      <xdr:colOff>244928</xdr:colOff>
      <xdr:row>130</xdr:row>
      <xdr:rowOff>27214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156882</xdr:colOff>
      <xdr:row>92</xdr:row>
      <xdr:rowOff>168089</xdr:rowOff>
    </xdr:from>
    <xdr:to>
      <xdr:col>31</xdr:col>
      <xdr:colOff>292953</xdr:colOff>
      <xdr:row>111</xdr:row>
      <xdr:rowOff>22494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123263</xdr:colOff>
      <xdr:row>33</xdr:row>
      <xdr:rowOff>14324</xdr:rowOff>
    </xdr:from>
    <xdr:to>
      <xdr:col>20</xdr:col>
      <xdr:colOff>347381</xdr:colOff>
      <xdr:row>53</xdr:row>
      <xdr:rowOff>112058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162486</xdr:colOff>
      <xdr:row>53</xdr:row>
      <xdr:rowOff>146795</xdr:rowOff>
    </xdr:from>
    <xdr:to>
      <xdr:col>20</xdr:col>
      <xdr:colOff>403412</xdr:colOff>
      <xdr:row>73</xdr:row>
      <xdr:rowOff>201706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476248</xdr:colOff>
      <xdr:row>33</xdr:row>
      <xdr:rowOff>57150</xdr:rowOff>
    </xdr:from>
    <xdr:to>
      <xdr:col>29</xdr:col>
      <xdr:colOff>425823</xdr:colOff>
      <xdr:row>53</xdr:row>
      <xdr:rowOff>145676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616323</xdr:colOff>
      <xdr:row>74</xdr:row>
      <xdr:rowOff>68357</xdr:rowOff>
    </xdr:from>
    <xdr:to>
      <xdr:col>31</xdr:col>
      <xdr:colOff>150158</xdr:colOff>
      <xdr:row>92</xdr:row>
      <xdr:rowOff>33618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97796</xdr:colOff>
      <xdr:row>93</xdr:row>
      <xdr:rowOff>95859</xdr:rowOff>
    </xdr:from>
    <xdr:to>
      <xdr:col>20</xdr:col>
      <xdr:colOff>705170</xdr:colOff>
      <xdr:row>111</xdr:row>
      <xdr:rowOff>45841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231322</xdr:colOff>
      <xdr:row>111</xdr:row>
      <xdr:rowOff>159202</xdr:rowOff>
    </xdr:from>
    <xdr:to>
      <xdr:col>20</xdr:col>
      <xdr:colOff>666750</xdr:colOff>
      <xdr:row>129</xdr:row>
      <xdr:rowOff>136071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163286</xdr:colOff>
      <xdr:row>111</xdr:row>
      <xdr:rowOff>159203</xdr:rowOff>
    </xdr:from>
    <xdr:to>
      <xdr:col>31</xdr:col>
      <xdr:colOff>244928</xdr:colOff>
      <xdr:row>130</xdr:row>
      <xdr:rowOff>27214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156882</xdr:colOff>
      <xdr:row>92</xdr:row>
      <xdr:rowOff>168089</xdr:rowOff>
    </xdr:from>
    <xdr:to>
      <xdr:col>31</xdr:col>
      <xdr:colOff>292953</xdr:colOff>
      <xdr:row>111</xdr:row>
      <xdr:rowOff>22494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123263</xdr:colOff>
      <xdr:row>33</xdr:row>
      <xdr:rowOff>14324</xdr:rowOff>
    </xdr:from>
    <xdr:to>
      <xdr:col>20</xdr:col>
      <xdr:colOff>347381</xdr:colOff>
      <xdr:row>53</xdr:row>
      <xdr:rowOff>112058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162486</xdr:colOff>
      <xdr:row>53</xdr:row>
      <xdr:rowOff>146795</xdr:rowOff>
    </xdr:from>
    <xdr:to>
      <xdr:col>20</xdr:col>
      <xdr:colOff>403412</xdr:colOff>
      <xdr:row>73</xdr:row>
      <xdr:rowOff>201706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476248</xdr:colOff>
      <xdr:row>33</xdr:row>
      <xdr:rowOff>57150</xdr:rowOff>
    </xdr:from>
    <xdr:to>
      <xdr:col>29</xdr:col>
      <xdr:colOff>425823</xdr:colOff>
      <xdr:row>53</xdr:row>
      <xdr:rowOff>145676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616323</xdr:colOff>
      <xdr:row>74</xdr:row>
      <xdr:rowOff>68357</xdr:rowOff>
    </xdr:from>
    <xdr:to>
      <xdr:col>31</xdr:col>
      <xdr:colOff>150158</xdr:colOff>
      <xdr:row>92</xdr:row>
      <xdr:rowOff>33618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97796</xdr:colOff>
      <xdr:row>93</xdr:row>
      <xdr:rowOff>95859</xdr:rowOff>
    </xdr:from>
    <xdr:to>
      <xdr:col>20</xdr:col>
      <xdr:colOff>705170</xdr:colOff>
      <xdr:row>111</xdr:row>
      <xdr:rowOff>45841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231322</xdr:colOff>
      <xdr:row>111</xdr:row>
      <xdr:rowOff>159202</xdr:rowOff>
    </xdr:from>
    <xdr:to>
      <xdr:col>20</xdr:col>
      <xdr:colOff>666750</xdr:colOff>
      <xdr:row>129</xdr:row>
      <xdr:rowOff>136071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163286</xdr:colOff>
      <xdr:row>111</xdr:row>
      <xdr:rowOff>159203</xdr:rowOff>
    </xdr:from>
    <xdr:to>
      <xdr:col>31</xdr:col>
      <xdr:colOff>244928</xdr:colOff>
      <xdr:row>130</xdr:row>
      <xdr:rowOff>27214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156882</xdr:colOff>
      <xdr:row>92</xdr:row>
      <xdr:rowOff>168089</xdr:rowOff>
    </xdr:from>
    <xdr:to>
      <xdr:col>31</xdr:col>
      <xdr:colOff>292953</xdr:colOff>
      <xdr:row>111</xdr:row>
      <xdr:rowOff>22494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123263</xdr:colOff>
      <xdr:row>33</xdr:row>
      <xdr:rowOff>14324</xdr:rowOff>
    </xdr:from>
    <xdr:to>
      <xdr:col>20</xdr:col>
      <xdr:colOff>347381</xdr:colOff>
      <xdr:row>53</xdr:row>
      <xdr:rowOff>112058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162486</xdr:colOff>
      <xdr:row>53</xdr:row>
      <xdr:rowOff>146795</xdr:rowOff>
    </xdr:from>
    <xdr:to>
      <xdr:col>20</xdr:col>
      <xdr:colOff>403412</xdr:colOff>
      <xdr:row>73</xdr:row>
      <xdr:rowOff>201706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476248</xdr:colOff>
      <xdr:row>33</xdr:row>
      <xdr:rowOff>57150</xdr:rowOff>
    </xdr:from>
    <xdr:to>
      <xdr:col>29</xdr:col>
      <xdr:colOff>425823</xdr:colOff>
      <xdr:row>53</xdr:row>
      <xdr:rowOff>145676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616323</xdr:colOff>
      <xdr:row>74</xdr:row>
      <xdr:rowOff>68357</xdr:rowOff>
    </xdr:from>
    <xdr:to>
      <xdr:col>31</xdr:col>
      <xdr:colOff>150158</xdr:colOff>
      <xdr:row>92</xdr:row>
      <xdr:rowOff>33618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97796</xdr:colOff>
      <xdr:row>93</xdr:row>
      <xdr:rowOff>95859</xdr:rowOff>
    </xdr:from>
    <xdr:to>
      <xdr:col>20</xdr:col>
      <xdr:colOff>705170</xdr:colOff>
      <xdr:row>111</xdr:row>
      <xdr:rowOff>45841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231322</xdr:colOff>
      <xdr:row>111</xdr:row>
      <xdr:rowOff>159202</xdr:rowOff>
    </xdr:from>
    <xdr:to>
      <xdr:col>20</xdr:col>
      <xdr:colOff>666750</xdr:colOff>
      <xdr:row>129</xdr:row>
      <xdr:rowOff>136071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163286</xdr:colOff>
      <xdr:row>111</xdr:row>
      <xdr:rowOff>159203</xdr:rowOff>
    </xdr:from>
    <xdr:to>
      <xdr:col>31</xdr:col>
      <xdr:colOff>244928</xdr:colOff>
      <xdr:row>130</xdr:row>
      <xdr:rowOff>27214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156882</xdr:colOff>
      <xdr:row>92</xdr:row>
      <xdr:rowOff>168089</xdr:rowOff>
    </xdr:from>
    <xdr:to>
      <xdr:col>31</xdr:col>
      <xdr:colOff>292953</xdr:colOff>
      <xdr:row>111</xdr:row>
      <xdr:rowOff>22494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123263</xdr:colOff>
      <xdr:row>33</xdr:row>
      <xdr:rowOff>14324</xdr:rowOff>
    </xdr:from>
    <xdr:to>
      <xdr:col>20</xdr:col>
      <xdr:colOff>347381</xdr:colOff>
      <xdr:row>53</xdr:row>
      <xdr:rowOff>112058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162486</xdr:colOff>
      <xdr:row>53</xdr:row>
      <xdr:rowOff>146795</xdr:rowOff>
    </xdr:from>
    <xdr:to>
      <xdr:col>20</xdr:col>
      <xdr:colOff>403412</xdr:colOff>
      <xdr:row>73</xdr:row>
      <xdr:rowOff>201706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476248</xdr:colOff>
      <xdr:row>33</xdr:row>
      <xdr:rowOff>57150</xdr:rowOff>
    </xdr:from>
    <xdr:to>
      <xdr:col>29</xdr:col>
      <xdr:colOff>425823</xdr:colOff>
      <xdr:row>53</xdr:row>
      <xdr:rowOff>145676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616323</xdr:colOff>
      <xdr:row>74</xdr:row>
      <xdr:rowOff>68357</xdr:rowOff>
    </xdr:from>
    <xdr:to>
      <xdr:col>31</xdr:col>
      <xdr:colOff>150158</xdr:colOff>
      <xdr:row>92</xdr:row>
      <xdr:rowOff>33618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97796</xdr:colOff>
      <xdr:row>93</xdr:row>
      <xdr:rowOff>95859</xdr:rowOff>
    </xdr:from>
    <xdr:to>
      <xdr:col>20</xdr:col>
      <xdr:colOff>705170</xdr:colOff>
      <xdr:row>111</xdr:row>
      <xdr:rowOff>45841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231322</xdr:colOff>
      <xdr:row>111</xdr:row>
      <xdr:rowOff>159202</xdr:rowOff>
    </xdr:from>
    <xdr:to>
      <xdr:col>20</xdr:col>
      <xdr:colOff>666750</xdr:colOff>
      <xdr:row>129</xdr:row>
      <xdr:rowOff>136071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163286</xdr:colOff>
      <xdr:row>111</xdr:row>
      <xdr:rowOff>159203</xdr:rowOff>
    </xdr:from>
    <xdr:to>
      <xdr:col>31</xdr:col>
      <xdr:colOff>244928</xdr:colOff>
      <xdr:row>130</xdr:row>
      <xdr:rowOff>27214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156882</xdr:colOff>
      <xdr:row>92</xdr:row>
      <xdr:rowOff>168089</xdr:rowOff>
    </xdr:from>
    <xdr:to>
      <xdr:col>31</xdr:col>
      <xdr:colOff>292953</xdr:colOff>
      <xdr:row>111</xdr:row>
      <xdr:rowOff>22494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123263</xdr:colOff>
      <xdr:row>33</xdr:row>
      <xdr:rowOff>14324</xdr:rowOff>
    </xdr:from>
    <xdr:to>
      <xdr:col>20</xdr:col>
      <xdr:colOff>347381</xdr:colOff>
      <xdr:row>53</xdr:row>
      <xdr:rowOff>112058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162486</xdr:colOff>
      <xdr:row>53</xdr:row>
      <xdr:rowOff>146795</xdr:rowOff>
    </xdr:from>
    <xdr:to>
      <xdr:col>20</xdr:col>
      <xdr:colOff>403412</xdr:colOff>
      <xdr:row>73</xdr:row>
      <xdr:rowOff>201706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476248</xdr:colOff>
      <xdr:row>33</xdr:row>
      <xdr:rowOff>57150</xdr:rowOff>
    </xdr:from>
    <xdr:to>
      <xdr:col>29</xdr:col>
      <xdr:colOff>425823</xdr:colOff>
      <xdr:row>53</xdr:row>
      <xdr:rowOff>145676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616323</xdr:colOff>
      <xdr:row>74</xdr:row>
      <xdr:rowOff>68357</xdr:rowOff>
    </xdr:from>
    <xdr:to>
      <xdr:col>31</xdr:col>
      <xdr:colOff>150158</xdr:colOff>
      <xdr:row>92</xdr:row>
      <xdr:rowOff>33618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97796</xdr:colOff>
      <xdr:row>93</xdr:row>
      <xdr:rowOff>95859</xdr:rowOff>
    </xdr:from>
    <xdr:to>
      <xdr:col>20</xdr:col>
      <xdr:colOff>705170</xdr:colOff>
      <xdr:row>111</xdr:row>
      <xdr:rowOff>45841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231322</xdr:colOff>
      <xdr:row>111</xdr:row>
      <xdr:rowOff>159202</xdr:rowOff>
    </xdr:from>
    <xdr:to>
      <xdr:col>20</xdr:col>
      <xdr:colOff>666750</xdr:colOff>
      <xdr:row>129</xdr:row>
      <xdr:rowOff>136071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163286</xdr:colOff>
      <xdr:row>111</xdr:row>
      <xdr:rowOff>159203</xdr:rowOff>
    </xdr:from>
    <xdr:to>
      <xdr:col>31</xdr:col>
      <xdr:colOff>244928</xdr:colOff>
      <xdr:row>130</xdr:row>
      <xdr:rowOff>27214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156882</xdr:colOff>
      <xdr:row>92</xdr:row>
      <xdr:rowOff>168089</xdr:rowOff>
    </xdr:from>
    <xdr:to>
      <xdr:col>31</xdr:col>
      <xdr:colOff>292953</xdr:colOff>
      <xdr:row>111</xdr:row>
      <xdr:rowOff>22494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123263</xdr:colOff>
      <xdr:row>33</xdr:row>
      <xdr:rowOff>14324</xdr:rowOff>
    </xdr:from>
    <xdr:to>
      <xdr:col>20</xdr:col>
      <xdr:colOff>347381</xdr:colOff>
      <xdr:row>53</xdr:row>
      <xdr:rowOff>112058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162486</xdr:colOff>
      <xdr:row>53</xdr:row>
      <xdr:rowOff>146795</xdr:rowOff>
    </xdr:from>
    <xdr:to>
      <xdr:col>20</xdr:col>
      <xdr:colOff>403412</xdr:colOff>
      <xdr:row>73</xdr:row>
      <xdr:rowOff>201706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476248</xdr:colOff>
      <xdr:row>33</xdr:row>
      <xdr:rowOff>57150</xdr:rowOff>
    </xdr:from>
    <xdr:to>
      <xdr:col>29</xdr:col>
      <xdr:colOff>425823</xdr:colOff>
      <xdr:row>53</xdr:row>
      <xdr:rowOff>145676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616323</xdr:colOff>
      <xdr:row>74</xdr:row>
      <xdr:rowOff>68357</xdr:rowOff>
    </xdr:from>
    <xdr:to>
      <xdr:col>31</xdr:col>
      <xdr:colOff>150158</xdr:colOff>
      <xdr:row>92</xdr:row>
      <xdr:rowOff>33618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97796</xdr:colOff>
      <xdr:row>93</xdr:row>
      <xdr:rowOff>95859</xdr:rowOff>
    </xdr:from>
    <xdr:to>
      <xdr:col>20</xdr:col>
      <xdr:colOff>705170</xdr:colOff>
      <xdr:row>111</xdr:row>
      <xdr:rowOff>45841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231322</xdr:colOff>
      <xdr:row>111</xdr:row>
      <xdr:rowOff>159202</xdr:rowOff>
    </xdr:from>
    <xdr:to>
      <xdr:col>20</xdr:col>
      <xdr:colOff>666750</xdr:colOff>
      <xdr:row>129</xdr:row>
      <xdr:rowOff>136071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163286</xdr:colOff>
      <xdr:row>111</xdr:row>
      <xdr:rowOff>159203</xdr:rowOff>
    </xdr:from>
    <xdr:to>
      <xdr:col>31</xdr:col>
      <xdr:colOff>244928</xdr:colOff>
      <xdr:row>130</xdr:row>
      <xdr:rowOff>27214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156882</xdr:colOff>
      <xdr:row>92</xdr:row>
      <xdr:rowOff>168089</xdr:rowOff>
    </xdr:from>
    <xdr:to>
      <xdr:col>31</xdr:col>
      <xdr:colOff>292953</xdr:colOff>
      <xdr:row>111</xdr:row>
      <xdr:rowOff>22494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123263</xdr:colOff>
      <xdr:row>33</xdr:row>
      <xdr:rowOff>14324</xdr:rowOff>
    </xdr:from>
    <xdr:to>
      <xdr:col>20</xdr:col>
      <xdr:colOff>347381</xdr:colOff>
      <xdr:row>53</xdr:row>
      <xdr:rowOff>112058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162486</xdr:colOff>
      <xdr:row>53</xdr:row>
      <xdr:rowOff>146795</xdr:rowOff>
    </xdr:from>
    <xdr:to>
      <xdr:col>20</xdr:col>
      <xdr:colOff>403412</xdr:colOff>
      <xdr:row>73</xdr:row>
      <xdr:rowOff>201706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421819</xdr:colOff>
      <xdr:row>32</xdr:row>
      <xdr:rowOff>220436</xdr:rowOff>
    </xdr:from>
    <xdr:to>
      <xdr:col>29</xdr:col>
      <xdr:colOff>371394</xdr:colOff>
      <xdr:row>53</xdr:row>
      <xdr:rowOff>64033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616323</xdr:colOff>
      <xdr:row>74</xdr:row>
      <xdr:rowOff>68357</xdr:rowOff>
    </xdr:from>
    <xdr:to>
      <xdr:col>31</xdr:col>
      <xdr:colOff>150158</xdr:colOff>
      <xdr:row>92</xdr:row>
      <xdr:rowOff>33618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97796</xdr:colOff>
      <xdr:row>93</xdr:row>
      <xdr:rowOff>95859</xdr:rowOff>
    </xdr:from>
    <xdr:to>
      <xdr:col>20</xdr:col>
      <xdr:colOff>705170</xdr:colOff>
      <xdr:row>111</xdr:row>
      <xdr:rowOff>45841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231322</xdr:colOff>
      <xdr:row>111</xdr:row>
      <xdr:rowOff>159202</xdr:rowOff>
    </xdr:from>
    <xdr:to>
      <xdr:col>20</xdr:col>
      <xdr:colOff>666750</xdr:colOff>
      <xdr:row>129</xdr:row>
      <xdr:rowOff>136071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163286</xdr:colOff>
      <xdr:row>111</xdr:row>
      <xdr:rowOff>159203</xdr:rowOff>
    </xdr:from>
    <xdr:to>
      <xdr:col>31</xdr:col>
      <xdr:colOff>244928</xdr:colOff>
      <xdr:row>130</xdr:row>
      <xdr:rowOff>27214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156882</xdr:colOff>
      <xdr:row>92</xdr:row>
      <xdr:rowOff>168089</xdr:rowOff>
    </xdr:from>
    <xdr:to>
      <xdr:col>31</xdr:col>
      <xdr:colOff>292953</xdr:colOff>
      <xdr:row>111</xdr:row>
      <xdr:rowOff>22494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123263</xdr:colOff>
      <xdr:row>33</xdr:row>
      <xdr:rowOff>14324</xdr:rowOff>
    </xdr:from>
    <xdr:to>
      <xdr:col>20</xdr:col>
      <xdr:colOff>347381</xdr:colOff>
      <xdr:row>53</xdr:row>
      <xdr:rowOff>112058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162486</xdr:colOff>
      <xdr:row>53</xdr:row>
      <xdr:rowOff>146795</xdr:rowOff>
    </xdr:from>
    <xdr:to>
      <xdr:col>20</xdr:col>
      <xdr:colOff>403412</xdr:colOff>
      <xdr:row>73</xdr:row>
      <xdr:rowOff>201706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421819</xdr:colOff>
      <xdr:row>32</xdr:row>
      <xdr:rowOff>220436</xdr:rowOff>
    </xdr:from>
    <xdr:to>
      <xdr:col>29</xdr:col>
      <xdr:colOff>371394</xdr:colOff>
      <xdr:row>53</xdr:row>
      <xdr:rowOff>64033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616323</xdr:colOff>
      <xdr:row>74</xdr:row>
      <xdr:rowOff>68357</xdr:rowOff>
    </xdr:from>
    <xdr:to>
      <xdr:col>31</xdr:col>
      <xdr:colOff>150158</xdr:colOff>
      <xdr:row>92</xdr:row>
      <xdr:rowOff>33618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97796</xdr:colOff>
      <xdr:row>93</xdr:row>
      <xdr:rowOff>95859</xdr:rowOff>
    </xdr:from>
    <xdr:to>
      <xdr:col>20</xdr:col>
      <xdr:colOff>705170</xdr:colOff>
      <xdr:row>111</xdr:row>
      <xdr:rowOff>45841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231322</xdr:colOff>
      <xdr:row>111</xdr:row>
      <xdr:rowOff>159202</xdr:rowOff>
    </xdr:from>
    <xdr:to>
      <xdr:col>20</xdr:col>
      <xdr:colOff>666750</xdr:colOff>
      <xdr:row>129</xdr:row>
      <xdr:rowOff>136071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163286</xdr:colOff>
      <xdr:row>111</xdr:row>
      <xdr:rowOff>159203</xdr:rowOff>
    </xdr:from>
    <xdr:to>
      <xdr:col>31</xdr:col>
      <xdr:colOff>244928</xdr:colOff>
      <xdr:row>130</xdr:row>
      <xdr:rowOff>27214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156882</xdr:colOff>
      <xdr:row>92</xdr:row>
      <xdr:rowOff>168089</xdr:rowOff>
    </xdr:from>
    <xdr:to>
      <xdr:col>31</xdr:col>
      <xdr:colOff>292953</xdr:colOff>
      <xdr:row>111</xdr:row>
      <xdr:rowOff>22494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tabSelected="1" zoomScale="85" zoomScaleNormal="85" workbookViewId="0">
      <selection activeCell="L5" sqref="L5:L29"/>
    </sheetView>
  </sheetViews>
  <sheetFormatPr defaultColWidth="11.42578125" defaultRowHeight="18.75" x14ac:dyDescent="0.3"/>
  <cols>
    <col min="1" max="1" width="27.140625" style="40" customWidth="1"/>
    <col min="2" max="2" width="8.5703125" style="40" customWidth="1"/>
    <col min="3" max="3" width="9" style="40" customWidth="1"/>
    <col min="4" max="4" width="8.28515625" style="40" customWidth="1"/>
    <col min="5" max="5" width="7.5703125" style="40" customWidth="1"/>
    <col min="6" max="6" width="7.42578125" style="40" customWidth="1"/>
    <col min="7" max="10" width="7.28515625" style="40" customWidth="1"/>
    <col min="11" max="11" width="11.42578125" style="40"/>
    <col min="12" max="12" width="10.42578125" style="40" customWidth="1"/>
    <col min="13" max="13" width="13.140625" style="40" customWidth="1"/>
    <col min="14" max="14" width="12.5703125" style="40" customWidth="1"/>
    <col min="15" max="15" width="11.42578125" style="40"/>
    <col min="16" max="16" width="16.140625" style="40" customWidth="1"/>
    <col min="17" max="17" width="10.5703125" style="40" customWidth="1"/>
    <col min="18" max="18" width="10" style="40" customWidth="1"/>
    <col min="19" max="19" width="11.140625" style="40" customWidth="1"/>
    <col min="20" max="20" width="11.140625" style="61" customWidth="1"/>
    <col min="21" max="21" width="10.5703125" style="40" customWidth="1"/>
    <col min="22" max="22" width="9.42578125" style="40" customWidth="1"/>
    <col min="23" max="24" width="11.42578125" style="40"/>
    <col min="25" max="25" width="10.28515625" style="40" customWidth="1"/>
    <col min="26" max="26" width="14.7109375" style="40" customWidth="1"/>
    <col min="27" max="27" width="11.7109375" style="40" customWidth="1"/>
    <col min="28" max="28" width="10.42578125" style="40" customWidth="1"/>
    <col min="29" max="16384" width="11.42578125" style="40"/>
  </cols>
  <sheetData>
    <row r="1" spans="1:30" ht="23.25" customHeight="1" x14ac:dyDescent="0.3">
      <c r="A1" s="64" t="s">
        <v>39</v>
      </c>
      <c r="B1" s="65"/>
      <c r="C1" s="65"/>
      <c r="D1" s="65"/>
      <c r="E1" s="65"/>
      <c r="F1" s="65"/>
      <c r="G1" s="65"/>
      <c r="H1" s="65"/>
      <c r="I1" s="65"/>
      <c r="J1" s="65"/>
      <c r="K1" s="40">
        <v>0</v>
      </c>
      <c r="L1" s="1" t="s">
        <v>0</v>
      </c>
      <c r="M1" s="31">
        <f>T30</f>
        <v>2.6390531124950846E-3</v>
      </c>
      <c r="O1" s="2" t="s">
        <v>1</v>
      </c>
      <c r="P1" s="3">
        <v>0.2</v>
      </c>
      <c r="Z1" s="2" t="s">
        <v>2</v>
      </c>
      <c r="AA1" s="3">
        <v>8</v>
      </c>
    </row>
    <row r="2" spans="1:30" ht="24" customHeight="1" thickBot="1" x14ac:dyDescent="0.4">
      <c r="A2" s="66" t="s">
        <v>40</v>
      </c>
      <c r="B2" s="65"/>
      <c r="C2" s="65"/>
      <c r="D2" s="65"/>
      <c r="E2" s="65"/>
      <c r="F2" s="65"/>
      <c r="G2" s="65"/>
      <c r="H2" s="65"/>
      <c r="I2" s="65"/>
      <c r="J2" s="65"/>
      <c r="L2" s="4" t="s">
        <v>3</v>
      </c>
      <c r="M2" s="5">
        <v>300</v>
      </c>
      <c r="O2" s="6" t="s">
        <v>4</v>
      </c>
      <c r="P2" s="7">
        <v>10</v>
      </c>
      <c r="Z2" s="6" t="s">
        <v>5</v>
      </c>
      <c r="AA2" s="8">
        <v>0.45</v>
      </c>
    </row>
    <row r="3" spans="1:30" ht="23.25" customHeight="1" thickBot="1" x14ac:dyDescent="0.35">
      <c r="A3" s="67" t="s">
        <v>6</v>
      </c>
      <c r="B3" s="69" t="s">
        <v>7</v>
      </c>
      <c r="C3" s="70"/>
      <c r="D3" s="71" t="s">
        <v>8</v>
      </c>
      <c r="E3" s="72"/>
      <c r="F3" s="72"/>
      <c r="G3" s="72"/>
      <c r="H3" s="72"/>
      <c r="I3" s="72"/>
      <c r="J3" s="70"/>
      <c r="V3" s="62" t="s">
        <v>38</v>
      </c>
      <c r="W3" s="63"/>
      <c r="X3" s="63"/>
      <c r="Y3" s="63"/>
      <c r="Z3" s="63"/>
    </row>
    <row r="4" spans="1:30" ht="128.25" customHeight="1" thickTop="1" thickBot="1" x14ac:dyDescent="0.35">
      <c r="A4" s="68"/>
      <c r="B4" s="32" t="s">
        <v>9</v>
      </c>
      <c r="C4" s="32" t="s">
        <v>10</v>
      </c>
      <c r="D4" s="33" t="s">
        <v>11</v>
      </c>
      <c r="E4" s="34" t="s">
        <v>12</v>
      </c>
      <c r="F4" s="35" t="s">
        <v>13</v>
      </c>
      <c r="G4" s="36" t="s">
        <v>14</v>
      </c>
      <c r="H4" s="37" t="s">
        <v>15</v>
      </c>
      <c r="I4" s="38" t="s">
        <v>16</v>
      </c>
      <c r="J4" s="39" t="s">
        <v>17</v>
      </c>
      <c r="L4" s="86" t="s">
        <v>18</v>
      </c>
      <c r="M4" s="87" t="s">
        <v>19</v>
      </c>
      <c r="N4" s="87" t="s">
        <v>33</v>
      </c>
      <c r="O4" s="87" t="s">
        <v>20</v>
      </c>
      <c r="P4" s="87" t="s">
        <v>21</v>
      </c>
      <c r="Q4" s="87" t="s">
        <v>22</v>
      </c>
      <c r="R4" s="87" t="s">
        <v>23</v>
      </c>
      <c r="S4" s="87" t="s">
        <v>24</v>
      </c>
      <c r="T4" s="88" t="s">
        <v>69</v>
      </c>
      <c r="U4" s="9"/>
      <c r="V4" s="10" t="s">
        <v>37</v>
      </c>
      <c r="W4" s="11" t="s">
        <v>36</v>
      </c>
      <c r="X4" s="11" t="s">
        <v>35</v>
      </c>
      <c r="Y4" s="11" t="s">
        <v>34</v>
      </c>
      <c r="Z4" s="11" t="s">
        <v>25</v>
      </c>
      <c r="AA4" s="11" t="s">
        <v>26</v>
      </c>
      <c r="AB4" s="11" t="s">
        <v>27</v>
      </c>
      <c r="AC4" s="11" t="s">
        <v>28</v>
      </c>
      <c r="AD4" s="12" t="s">
        <v>29</v>
      </c>
    </row>
    <row r="5" spans="1:30" ht="19.5" thickTop="1" x14ac:dyDescent="0.3">
      <c r="A5" s="42">
        <v>42421.384085648147</v>
      </c>
      <c r="B5" s="43">
        <v>0</v>
      </c>
      <c r="C5" s="43">
        <v>0</v>
      </c>
      <c r="D5" s="44">
        <v>8.6999999999999993</v>
      </c>
      <c r="E5" s="45">
        <v>8.75</v>
      </c>
      <c r="F5" s="46">
        <v>9.15</v>
      </c>
      <c r="G5" s="47">
        <v>9.15</v>
      </c>
      <c r="H5" s="48">
        <v>8.75</v>
      </c>
      <c r="I5" s="49">
        <v>11.4</v>
      </c>
      <c r="J5" s="50">
        <v>11.5</v>
      </c>
      <c r="L5" s="43">
        <v>0</v>
      </c>
      <c r="M5" s="77">
        <f>4187*$M$1*(E5-D5)/$P$1</f>
        <v>2.7624288455042687</v>
      </c>
      <c r="N5" s="77">
        <f>4.187*$P$2*(Z5-Z5)/$P$1</f>
        <v>0</v>
      </c>
      <c r="O5" s="77">
        <f>4.187*$P$2*(Z5-$Z$5)/$P$1</f>
        <v>0</v>
      </c>
      <c r="P5" s="77">
        <f>$M$2*B5/1000</f>
        <v>0</v>
      </c>
      <c r="Q5" s="78">
        <f>4187*$M$1*(E5-D5)/($P$1*$M$2)</f>
        <v>9.208096151680896E-3</v>
      </c>
      <c r="R5" s="79">
        <v>0</v>
      </c>
      <c r="S5" s="79">
        <v>0</v>
      </c>
      <c r="T5" s="81">
        <f t="shared" ref="T5:T29" si="0">O5/(300*4.187*$P$2*(E5-D5))</f>
        <v>0</v>
      </c>
      <c r="U5" s="16"/>
      <c r="V5" s="17">
        <f>D5-D5</f>
        <v>0</v>
      </c>
      <c r="W5" s="18">
        <f>E5-E5</f>
        <v>0</v>
      </c>
      <c r="X5" s="18">
        <f>I5-I5</f>
        <v>0</v>
      </c>
      <c r="Y5" s="18">
        <f>Z5-Z5</f>
        <v>0</v>
      </c>
      <c r="Z5" s="19">
        <f>(F5+G5+H5)/3</f>
        <v>9.0166666666666675</v>
      </c>
      <c r="AA5" s="19">
        <f>($M$2*$AA$2-M5)/(D5-I5)</f>
        <v>-48.97687820536877</v>
      </c>
      <c r="AB5" s="20">
        <f>($AA$1*(D5-I5)+M5)/$AA$2</f>
        <v>-41.861269232212756</v>
      </c>
      <c r="AC5" s="18">
        <f t="shared" ref="AC5:AD17" si="1">IF(AA5&gt;0,AA5,0)</f>
        <v>0</v>
      </c>
      <c r="AD5" s="21">
        <f t="shared" si="1"/>
        <v>0</v>
      </c>
    </row>
    <row r="6" spans="1:30" x14ac:dyDescent="0.3">
      <c r="A6" s="42">
        <v>42421.387557870366</v>
      </c>
      <c r="B6" s="43">
        <v>300</v>
      </c>
      <c r="C6" s="43">
        <v>5</v>
      </c>
      <c r="D6" s="44">
        <v>9</v>
      </c>
      <c r="E6" s="45">
        <v>9.0500000000000007</v>
      </c>
      <c r="F6" s="46">
        <v>9.15</v>
      </c>
      <c r="G6" s="47">
        <v>9.15</v>
      </c>
      <c r="H6" s="48">
        <v>8.75</v>
      </c>
      <c r="I6" s="49">
        <v>11.45</v>
      </c>
      <c r="J6" s="50">
        <v>11.6</v>
      </c>
      <c r="L6" s="43">
        <v>5</v>
      </c>
      <c r="M6" s="22">
        <f t="shared" ref="M6:M17" si="2">4187*$M$1*(E6-D6)/$P$1</f>
        <v>2.7624288455042687</v>
      </c>
      <c r="N6" s="22">
        <f>4.187*$P$2*(Z6-Z5)/$P$1</f>
        <v>0</v>
      </c>
      <c r="O6" s="22">
        <f>4.187*$P$2*(Z6-$Z$5)/$P$1</f>
        <v>0</v>
      </c>
      <c r="P6" s="22">
        <f t="shared" ref="P6:P17" si="3">$M$2*B6/1000</f>
        <v>90</v>
      </c>
      <c r="Q6" s="23">
        <f t="shared" ref="Q6:Q17" si="4">4187*$M$1*(E6-D6)/($P$1*$M$2)</f>
        <v>9.208096151680896E-3</v>
      </c>
      <c r="R6" s="23">
        <f>1000*N6/((B6-B5)*$M$2)</f>
        <v>0</v>
      </c>
      <c r="S6" s="23">
        <f>O6/P6</f>
        <v>0</v>
      </c>
      <c r="T6" s="81">
        <f t="shared" si="0"/>
        <v>0</v>
      </c>
      <c r="U6" s="24"/>
      <c r="V6" s="25">
        <f>V5+(D6-D5)</f>
        <v>0.30000000000000071</v>
      </c>
      <c r="W6" s="26">
        <f>W5+(E6-E5)</f>
        <v>0.30000000000000071</v>
      </c>
      <c r="X6" s="26">
        <f>X5+(I6-I5)</f>
        <v>4.9999999999998934E-2</v>
      </c>
      <c r="Y6" s="26">
        <f t="shared" ref="Y6:Y17" si="5">Y5+(Z6-Z5)</f>
        <v>0</v>
      </c>
      <c r="Z6" s="27">
        <f>(F6+G6+H6)/3</f>
        <v>9.0166666666666675</v>
      </c>
      <c r="AA6" s="27">
        <f>($M$2*$AA$2-M6)/(D6-I6)</f>
        <v>-53.974518838569701</v>
      </c>
      <c r="AB6" s="28">
        <f>($AA$1*(D6-I6)+M6)/$AA$2</f>
        <v>-37.416824787768284</v>
      </c>
      <c r="AC6" s="26">
        <f t="shared" si="1"/>
        <v>0</v>
      </c>
      <c r="AD6" s="29">
        <f t="shared" si="1"/>
        <v>0</v>
      </c>
    </row>
    <row r="7" spans="1:30" x14ac:dyDescent="0.3">
      <c r="A7" s="42">
        <v>42421.391030092593</v>
      </c>
      <c r="B7" s="43">
        <v>600</v>
      </c>
      <c r="C7" s="43">
        <v>10</v>
      </c>
      <c r="D7" s="44">
        <v>9.0500000000000007</v>
      </c>
      <c r="E7" s="45">
        <v>9.1999999999999993</v>
      </c>
      <c r="F7" s="46">
        <v>9.15</v>
      </c>
      <c r="G7" s="47">
        <v>9.15</v>
      </c>
      <c r="H7" s="48">
        <v>8.75</v>
      </c>
      <c r="I7" s="49">
        <v>12.15</v>
      </c>
      <c r="J7" s="50">
        <v>12.25</v>
      </c>
      <c r="L7" s="43">
        <v>10</v>
      </c>
      <c r="M7" s="22">
        <f t="shared" si="2"/>
        <v>8.2872865365126103</v>
      </c>
      <c r="N7" s="22">
        <f>4.187*$P$2*(Z7-Z6)/$P$1</f>
        <v>0</v>
      </c>
      <c r="O7" s="22">
        <f>4.187*$P$2*(Z7-$Z$5)/$P$1</f>
        <v>0</v>
      </c>
      <c r="P7" s="22">
        <f t="shared" si="3"/>
        <v>180</v>
      </c>
      <c r="Q7" s="23">
        <f t="shared" si="4"/>
        <v>2.7624288455042036E-2</v>
      </c>
      <c r="R7" s="23">
        <f t="shared" ref="R7:R17" si="6">1000*N7/((B7-B6)*$M$2)</f>
        <v>0</v>
      </c>
      <c r="S7" s="23">
        <f>O7/P7</f>
        <v>0</v>
      </c>
      <c r="T7" s="81">
        <f t="shared" si="0"/>
        <v>0</v>
      </c>
      <c r="U7" s="24"/>
      <c r="V7" s="25">
        <f>V6+(D7-D6)</f>
        <v>0.35000000000000142</v>
      </c>
      <c r="W7" s="26">
        <f>W6+(E7-E6)</f>
        <v>0.44999999999999929</v>
      </c>
      <c r="X7" s="26">
        <f>X6+(I7-I6)</f>
        <v>0.75</v>
      </c>
      <c r="Y7" s="26">
        <f t="shared" si="5"/>
        <v>0</v>
      </c>
      <c r="Z7" s="27">
        <f>(F7+G7+H7)/3</f>
        <v>9.0166666666666675</v>
      </c>
      <c r="AA7" s="27">
        <f>($M$2*$AA$2-M7)/(D7-I7)</f>
        <v>-40.875068859189483</v>
      </c>
      <c r="AB7" s="28">
        <f>($AA$1*(D7-I7)+M7)/$AA$2</f>
        <v>-36.694918807749751</v>
      </c>
      <c r="AC7" s="26">
        <f t="shared" si="1"/>
        <v>0</v>
      </c>
      <c r="AD7" s="29">
        <f>IF(AB7&gt;0,AB7,0)</f>
        <v>0</v>
      </c>
    </row>
    <row r="8" spans="1:30" x14ac:dyDescent="0.3">
      <c r="A8" s="42">
        <v>42421.394502314812</v>
      </c>
      <c r="B8" s="43">
        <v>900</v>
      </c>
      <c r="C8" s="43">
        <v>15</v>
      </c>
      <c r="D8" s="44">
        <v>9.15</v>
      </c>
      <c r="E8" s="45">
        <v>9.35</v>
      </c>
      <c r="F8" s="46">
        <v>9.15</v>
      </c>
      <c r="G8" s="47">
        <v>9.15</v>
      </c>
      <c r="H8" s="48">
        <v>9</v>
      </c>
      <c r="I8" s="49">
        <v>12.55</v>
      </c>
      <c r="J8" s="50">
        <v>12.6</v>
      </c>
      <c r="L8" s="43">
        <v>15</v>
      </c>
      <c r="M8" s="22">
        <f t="shared" si="2"/>
        <v>11.049715382016879</v>
      </c>
      <c r="N8" s="22">
        <f>4.187*$P$2*(Z8-Z7)/$P$1</f>
        <v>17.445833333333088</v>
      </c>
      <c r="O8" s="22">
        <f>4.187*$P$2*(Z8-$Z$5)/$P$1</f>
        <v>17.445833333333088</v>
      </c>
      <c r="P8" s="22">
        <f t="shared" si="3"/>
        <v>270</v>
      </c>
      <c r="Q8" s="23">
        <f t="shared" si="4"/>
        <v>3.6832384606722932E-2</v>
      </c>
      <c r="R8" s="23">
        <f t="shared" si="6"/>
        <v>0.19384259259258987</v>
      </c>
      <c r="S8" s="23">
        <f>O8/P8</f>
        <v>6.4614197530863282E-2</v>
      </c>
      <c r="T8" s="81">
        <f t="shared" si="0"/>
        <v>6.9444444444443695E-3</v>
      </c>
      <c r="U8" s="24"/>
      <c r="V8" s="25">
        <f>V7+(D8-D7)</f>
        <v>0.45000000000000107</v>
      </c>
      <c r="W8" s="26">
        <f>W7+(E8-E7)</f>
        <v>0.59999999999999964</v>
      </c>
      <c r="X8" s="26">
        <f>X7+(I8-I7)</f>
        <v>1.1500000000000004</v>
      </c>
      <c r="Y8" s="26">
        <f t="shared" si="5"/>
        <v>8.3333333333332149E-2</v>
      </c>
      <c r="Z8" s="27">
        <f>(F8+G8+H8)/3</f>
        <v>9.1</v>
      </c>
      <c r="AA8" s="27">
        <f>($M$2*$AA$2-M8)/(D8-I8)</f>
        <v>-36.45596606411268</v>
      </c>
      <c r="AB8" s="28">
        <f>($AA$1*(D8-I8)+M8)/$AA$2</f>
        <v>-35.889521373295835</v>
      </c>
      <c r="AC8" s="26">
        <f t="shared" si="1"/>
        <v>0</v>
      </c>
      <c r="AD8" s="29">
        <f t="shared" si="1"/>
        <v>0</v>
      </c>
    </row>
    <row r="9" spans="1:30" x14ac:dyDescent="0.3">
      <c r="A9" s="42">
        <v>42421.397974537038</v>
      </c>
      <c r="B9" s="43">
        <v>1200</v>
      </c>
      <c r="C9" s="43">
        <v>20</v>
      </c>
      <c r="D9" s="44">
        <v>9.1999999999999993</v>
      </c>
      <c r="E9" s="45">
        <v>9.5500000000000007</v>
      </c>
      <c r="F9" s="46">
        <v>9.15</v>
      </c>
      <c r="G9" s="47">
        <v>9.15</v>
      </c>
      <c r="H9" s="48">
        <v>9</v>
      </c>
      <c r="I9" s="49">
        <v>12.75</v>
      </c>
      <c r="J9" s="50">
        <v>12.75</v>
      </c>
      <c r="L9" s="43">
        <v>20</v>
      </c>
      <c r="M9" s="22">
        <f t="shared" si="2"/>
        <v>19.337001918529683</v>
      </c>
      <c r="N9" s="22">
        <f>4.187*$P$2*(Z9-Z8)/$P$1</f>
        <v>0</v>
      </c>
      <c r="O9" s="22">
        <f>4.187*$P$2*(Z9-$Z$5)/$P$1</f>
        <v>17.445833333333088</v>
      </c>
      <c r="P9" s="22">
        <f t="shared" si="3"/>
        <v>360</v>
      </c>
      <c r="Q9" s="23">
        <f t="shared" si="4"/>
        <v>6.4456673061765626E-2</v>
      </c>
      <c r="R9" s="23">
        <f t="shared" si="6"/>
        <v>0</v>
      </c>
      <c r="S9" s="23">
        <f>O9/P9</f>
        <v>4.8460648148147469E-2</v>
      </c>
      <c r="T9" s="81">
        <f t="shared" si="0"/>
        <v>3.968253968253896E-3</v>
      </c>
      <c r="U9" s="24"/>
      <c r="V9" s="25">
        <f>V8+(D9-D8)</f>
        <v>0.5</v>
      </c>
      <c r="W9" s="26">
        <f>W8+(E9-E8)</f>
        <v>0.80000000000000071</v>
      </c>
      <c r="X9" s="26">
        <f>X8+(I9-I8)</f>
        <v>1.3499999999999996</v>
      </c>
      <c r="Y9" s="26">
        <f t="shared" si="5"/>
        <v>8.3333333333332149E-2</v>
      </c>
      <c r="Z9" s="27">
        <f>(F9+G9+H9)/3</f>
        <v>9.1</v>
      </c>
      <c r="AA9" s="27">
        <f>($M$2*$AA$2-M9)/(D9-I9)</f>
        <v>-32.581126220132475</v>
      </c>
      <c r="AB9" s="28">
        <f>($AA$1*(D9-I9)+M9)/$AA$2</f>
        <v>-20.139995736600717</v>
      </c>
      <c r="AC9" s="26">
        <f t="shared" si="1"/>
        <v>0</v>
      </c>
      <c r="AD9" s="29">
        <f t="shared" si="1"/>
        <v>0</v>
      </c>
    </row>
    <row r="10" spans="1:30" x14ac:dyDescent="0.3">
      <c r="A10" s="42">
        <v>42421.401446759257</v>
      </c>
      <c r="B10" s="43">
        <v>1500</v>
      </c>
      <c r="C10" s="43">
        <v>25</v>
      </c>
      <c r="D10" s="44">
        <v>9.3000000000000007</v>
      </c>
      <c r="E10" s="45">
        <v>9.6999999999999993</v>
      </c>
      <c r="F10" s="46">
        <v>9.15</v>
      </c>
      <c r="G10" s="47">
        <v>9.15</v>
      </c>
      <c r="H10" s="48">
        <v>9</v>
      </c>
      <c r="I10" s="49">
        <v>13.15</v>
      </c>
      <c r="J10" s="50">
        <v>13.3</v>
      </c>
      <c r="L10" s="43">
        <v>25</v>
      </c>
      <c r="M10" s="22">
        <f t="shared" si="2"/>
        <v>22.099430764033759</v>
      </c>
      <c r="N10" s="22">
        <f>4.187*$P$2*(Z10-Z9)/$P$1</f>
        <v>0</v>
      </c>
      <c r="O10" s="22">
        <f>4.187*$P$2*(Z10-$Z$5)/$P$1</f>
        <v>17.445833333333088</v>
      </c>
      <c r="P10" s="22">
        <f t="shared" si="3"/>
        <v>450</v>
      </c>
      <c r="Q10" s="23">
        <f t="shared" si="4"/>
        <v>7.3664769213445863E-2</v>
      </c>
      <c r="R10" s="23">
        <f t="shared" si="6"/>
        <v>0</v>
      </c>
      <c r="S10" s="23">
        <f>O10/P10</f>
        <v>3.8768518518517973E-2</v>
      </c>
      <c r="T10" s="81">
        <f t="shared" si="0"/>
        <v>3.4722222222221847E-3</v>
      </c>
      <c r="U10" s="24"/>
      <c r="V10" s="25">
        <f>V9+(D10-D9)</f>
        <v>0.60000000000000142</v>
      </c>
      <c r="W10" s="26">
        <f>W9+(E10-E9)</f>
        <v>0.94999999999999929</v>
      </c>
      <c r="X10" s="26">
        <f>X9+(I10-I9)</f>
        <v>1.75</v>
      </c>
      <c r="Y10" s="26">
        <f t="shared" si="5"/>
        <v>8.3333333333332149E-2</v>
      </c>
      <c r="Z10" s="27">
        <f>(F10+G10+H10)/3</f>
        <v>9.1</v>
      </c>
      <c r="AA10" s="27">
        <f>($M$2*$AA$2-M10)/(D10-I10)</f>
        <v>-29.324823178173052</v>
      </c>
      <c r="AB10" s="28">
        <f>($AA$1*(D10-I10)+M10)/$AA$2</f>
        <v>-19.334598302147196</v>
      </c>
      <c r="AC10" s="26">
        <f t="shared" si="1"/>
        <v>0</v>
      </c>
      <c r="AD10" s="29">
        <f t="shared" si="1"/>
        <v>0</v>
      </c>
    </row>
    <row r="11" spans="1:30" x14ac:dyDescent="0.3">
      <c r="A11" s="42">
        <v>42421.404918981483</v>
      </c>
      <c r="B11" s="43">
        <v>1800</v>
      </c>
      <c r="C11" s="43">
        <v>30</v>
      </c>
      <c r="D11" s="44">
        <v>9.4</v>
      </c>
      <c r="E11" s="45">
        <v>10.1</v>
      </c>
      <c r="F11" s="46">
        <v>9.15</v>
      </c>
      <c r="G11" s="47">
        <v>9.15</v>
      </c>
      <c r="H11" s="48">
        <v>9.0500000000000007</v>
      </c>
      <c r="I11" s="49">
        <v>13.4</v>
      </c>
      <c r="J11" s="50">
        <v>13.5</v>
      </c>
      <c r="L11" s="43">
        <v>30</v>
      </c>
      <c r="M11" s="22">
        <f t="shared" si="2"/>
        <v>38.674003837059175</v>
      </c>
      <c r="N11" s="22">
        <f>4.187*$P$2*(Z11-Z10)/$P$1</f>
        <v>3.4891666666668408</v>
      </c>
      <c r="O11" s="22">
        <f>4.187*$P$2*(Z11-$Z$5)/$P$1</f>
        <v>20.934999999999924</v>
      </c>
      <c r="P11" s="22">
        <f t="shared" si="3"/>
        <v>540</v>
      </c>
      <c r="Q11" s="23">
        <f t="shared" si="4"/>
        <v>0.12891334612353059</v>
      </c>
      <c r="R11" s="23">
        <f t="shared" si="6"/>
        <v>3.8768518518520451E-2</v>
      </c>
      <c r="S11" s="23">
        <f>O11/P11</f>
        <v>3.8768518518518376E-2</v>
      </c>
      <c r="T11" s="81">
        <f t="shared" si="0"/>
        <v>2.3809523809523747E-3</v>
      </c>
      <c r="U11" s="24"/>
      <c r="V11" s="25">
        <f>V10+(D11-D10)</f>
        <v>0.70000000000000107</v>
      </c>
      <c r="W11" s="26">
        <f>W10+(E11-E10)</f>
        <v>1.3499999999999996</v>
      </c>
      <c r="X11" s="26">
        <f>X10+(I11-I10)</f>
        <v>2</v>
      </c>
      <c r="Y11" s="26">
        <f t="shared" si="5"/>
        <v>9.9999999999999645E-2</v>
      </c>
      <c r="Z11" s="27">
        <f>(F11+G11+H11)/3</f>
        <v>9.1166666666666671</v>
      </c>
      <c r="AA11" s="27">
        <f>($M$2*$AA$2-M11)/(D11-I11)</f>
        <v>-24.081499040735206</v>
      </c>
      <c r="AB11" s="28">
        <f>($AA$1*(D11-I11)+M11)/$AA$2</f>
        <v>14.831119637909277</v>
      </c>
      <c r="AC11" s="26">
        <f t="shared" si="1"/>
        <v>0</v>
      </c>
      <c r="AD11" s="29">
        <f t="shared" si="1"/>
        <v>14.831119637909277</v>
      </c>
    </row>
    <row r="12" spans="1:30" x14ac:dyDescent="0.3">
      <c r="A12" s="42">
        <v>42421.408391203702</v>
      </c>
      <c r="B12" s="43">
        <v>2100</v>
      </c>
      <c r="C12" s="43">
        <v>35</v>
      </c>
      <c r="D12" s="44">
        <v>9.5500000000000007</v>
      </c>
      <c r="E12" s="45">
        <v>10.3</v>
      </c>
      <c r="F12" s="46">
        <v>9.15</v>
      </c>
      <c r="G12" s="47">
        <v>9.15</v>
      </c>
      <c r="H12" s="48">
        <v>9.0500000000000007</v>
      </c>
      <c r="I12" s="49">
        <v>13.6</v>
      </c>
      <c r="J12" s="50">
        <v>13.6</v>
      </c>
      <c r="L12" s="43">
        <v>35</v>
      </c>
      <c r="M12" s="22">
        <f t="shared" si="2"/>
        <v>41.436432682563442</v>
      </c>
      <c r="N12" s="22">
        <f>4.187*$P$2*(Z12-Z11)/$P$1</f>
        <v>0</v>
      </c>
      <c r="O12" s="22">
        <f>4.187*$P$2*(Z12-$Z$5)/$P$1</f>
        <v>20.934999999999924</v>
      </c>
      <c r="P12" s="22">
        <f t="shared" si="3"/>
        <v>630</v>
      </c>
      <c r="Q12" s="23">
        <f t="shared" si="4"/>
        <v>0.13812144227521148</v>
      </c>
      <c r="R12" s="23">
        <f t="shared" si="6"/>
        <v>0</v>
      </c>
      <c r="S12" s="23">
        <f>O12/P12</f>
        <v>3.323015873015861E-2</v>
      </c>
      <c r="T12" s="81">
        <f t="shared" si="0"/>
        <v>2.2222222222222135E-3</v>
      </c>
      <c r="U12" s="24"/>
      <c r="V12" s="25">
        <f>V11+(D12-D11)</f>
        <v>0.85000000000000142</v>
      </c>
      <c r="W12" s="26">
        <f>W11+(E12-E11)</f>
        <v>1.5500000000000007</v>
      </c>
      <c r="X12" s="26">
        <f>X11+(I12-I11)</f>
        <v>2.1999999999999993</v>
      </c>
      <c r="Y12" s="26">
        <f t="shared" si="5"/>
        <v>9.9999999999999645E-2</v>
      </c>
      <c r="Z12" s="27">
        <f>(F12+G12+H12)/3</f>
        <v>9.1166666666666671</v>
      </c>
      <c r="AA12" s="27">
        <f>($M$2*$AA$2-M12)/(D12-I12)</f>
        <v>-23.102115387021382</v>
      </c>
      <c r="AB12" s="28">
        <f>($AA$1*(D12-I12)+M12)/$AA$2</f>
        <v>20.080961516807669</v>
      </c>
      <c r="AC12" s="26">
        <f t="shared" si="1"/>
        <v>0</v>
      </c>
      <c r="AD12" s="29">
        <f t="shared" si="1"/>
        <v>20.080961516807669</v>
      </c>
    </row>
    <row r="13" spans="1:30" x14ac:dyDescent="0.3">
      <c r="A13" s="42">
        <v>42421.411863425928</v>
      </c>
      <c r="B13" s="43">
        <v>2400</v>
      </c>
      <c r="C13" s="43">
        <v>40</v>
      </c>
      <c r="D13" s="44">
        <v>9.65</v>
      </c>
      <c r="E13" s="45">
        <v>10.5</v>
      </c>
      <c r="F13" s="46">
        <v>9.15</v>
      </c>
      <c r="G13" s="47">
        <v>9.1999999999999993</v>
      </c>
      <c r="H13" s="48">
        <v>9.0500000000000007</v>
      </c>
      <c r="I13" s="49">
        <v>14.1</v>
      </c>
      <c r="J13" s="50">
        <v>14.05</v>
      </c>
      <c r="L13" s="43">
        <v>40</v>
      </c>
      <c r="M13" s="22">
        <f t="shared" si="2"/>
        <v>46.961290373571885</v>
      </c>
      <c r="N13" s="22">
        <f>4.187*$P$2*(Z13-Z12)/$P$1</f>
        <v>3.4891666666668408</v>
      </c>
      <c r="O13" s="22">
        <f>4.187*$P$2*(Z13-$Z$5)/$P$1</f>
        <v>24.424166666666764</v>
      </c>
      <c r="P13" s="22">
        <f t="shared" si="3"/>
        <v>720</v>
      </c>
      <c r="Q13" s="23">
        <f t="shared" si="4"/>
        <v>0.15653763457857295</v>
      </c>
      <c r="R13" s="23">
        <f t="shared" si="6"/>
        <v>3.8768518518520451E-2</v>
      </c>
      <c r="S13" s="23">
        <f>O13/P13</f>
        <v>3.3922453703703837E-2</v>
      </c>
      <c r="T13" s="81">
        <f t="shared" si="0"/>
        <v>2.2875816993464149E-3</v>
      </c>
      <c r="U13" s="24"/>
      <c r="V13" s="25">
        <f>V12+(D13-D12)</f>
        <v>0.95000000000000107</v>
      </c>
      <c r="W13" s="26">
        <f>W12+(E13-E12)</f>
        <v>1.75</v>
      </c>
      <c r="X13" s="26">
        <f>X12+(I13-I12)</f>
        <v>2.6999999999999993</v>
      </c>
      <c r="Y13" s="26">
        <f t="shared" si="5"/>
        <v>0.11666666666666714</v>
      </c>
      <c r="Z13" s="27">
        <f>(F13+G13+H13)/3</f>
        <v>9.1333333333333346</v>
      </c>
      <c r="AA13" s="27">
        <f>($M$2*$AA$2-M13)/(D13-I13)</f>
        <v>-19.783979691332163</v>
      </c>
      <c r="AB13" s="28">
        <f>($AA$1*(D13-I13)+M13)/$AA$2</f>
        <v>25.247311941270866</v>
      </c>
      <c r="AC13" s="26">
        <f t="shared" si="1"/>
        <v>0</v>
      </c>
      <c r="AD13" s="29">
        <f t="shared" si="1"/>
        <v>25.247311941270866</v>
      </c>
    </row>
    <row r="14" spans="1:30" x14ac:dyDescent="0.3">
      <c r="A14" s="42">
        <v>42421.415335648147</v>
      </c>
      <c r="B14" s="43">
        <v>2700</v>
      </c>
      <c r="C14" s="43">
        <v>45</v>
      </c>
      <c r="D14" s="44">
        <v>9.75</v>
      </c>
      <c r="E14" s="45">
        <v>10.65</v>
      </c>
      <c r="F14" s="46">
        <v>9.1999999999999993</v>
      </c>
      <c r="G14" s="47">
        <v>9.1999999999999993</v>
      </c>
      <c r="H14" s="48">
        <v>9.0500000000000007</v>
      </c>
      <c r="I14" s="49">
        <v>14.15</v>
      </c>
      <c r="J14" s="50">
        <v>14.2</v>
      </c>
      <c r="L14" s="43">
        <v>45</v>
      </c>
      <c r="M14" s="22">
        <f t="shared" si="2"/>
        <v>49.723719219076145</v>
      </c>
      <c r="N14" s="22">
        <f>4.187*$P$2*(Z14-Z13)/$P$1</f>
        <v>3.4891666666664687</v>
      </c>
      <c r="O14" s="22">
        <f>4.187*$P$2*(Z14-$Z$5)/$P$1</f>
        <v>27.913333333333238</v>
      </c>
      <c r="P14" s="22">
        <f t="shared" si="3"/>
        <v>810</v>
      </c>
      <c r="Q14" s="23">
        <f t="shared" si="4"/>
        <v>0.16574573073025384</v>
      </c>
      <c r="R14" s="23">
        <f t="shared" si="6"/>
        <v>3.8768518518516322E-2</v>
      </c>
      <c r="S14" s="23">
        <f>O14/P14</f>
        <v>3.4460905349794124E-2</v>
      </c>
      <c r="T14" s="81">
        <f t="shared" si="0"/>
        <v>2.4691358024691258E-3</v>
      </c>
      <c r="U14" s="24"/>
      <c r="V14" s="25">
        <f>V13+(D14-D13)</f>
        <v>1.0500000000000007</v>
      </c>
      <c r="W14" s="26">
        <f>W13+(E14-E13)</f>
        <v>1.9000000000000004</v>
      </c>
      <c r="X14" s="26">
        <f>X13+(I14-I13)</f>
        <v>2.75</v>
      </c>
      <c r="Y14" s="26">
        <f t="shared" si="5"/>
        <v>0.13333333333333286</v>
      </c>
      <c r="Z14" s="27">
        <f>(F14+G14+H14)/3</f>
        <v>9.15</v>
      </c>
      <c r="AA14" s="27">
        <f>($M$2*$AA$2-M14)/(D14-I14)</f>
        <v>-19.380972904755421</v>
      </c>
      <c r="AB14" s="28">
        <f>($AA$1*(D14-I14)+M14)/$AA$2</f>
        <v>32.274931597946981</v>
      </c>
      <c r="AC14" s="26">
        <f t="shared" si="1"/>
        <v>0</v>
      </c>
      <c r="AD14" s="29">
        <f t="shared" si="1"/>
        <v>32.274931597946981</v>
      </c>
    </row>
    <row r="15" spans="1:30" x14ac:dyDescent="0.3">
      <c r="A15" s="42">
        <v>42421.418807870366</v>
      </c>
      <c r="B15" s="43">
        <v>3000</v>
      </c>
      <c r="C15" s="43">
        <v>50</v>
      </c>
      <c r="D15" s="44">
        <v>10.050000000000001</v>
      </c>
      <c r="E15" s="45">
        <v>11.05</v>
      </c>
      <c r="F15" s="46">
        <v>9.1999999999999993</v>
      </c>
      <c r="G15" s="47">
        <v>9.1999999999999993</v>
      </c>
      <c r="H15" s="48">
        <v>9.1</v>
      </c>
      <c r="I15" s="49">
        <v>14.4</v>
      </c>
      <c r="J15" s="50">
        <v>14.45</v>
      </c>
      <c r="L15" s="43">
        <v>50</v>
      </c>
      <c r="M15" s="22">
        <f t="shared" si="2"/>
        <v>55.248576910084587</v>
      </c>
      <c r="N15" s="22">
        <f>4.187*$P$2*(Z15-Z14)/$P$1</f>
        <v>3.4891666666664687</v>
      </c>
      <c r="O15" s="22">
        <f>4.187*$P$2*(Z15-$Z$5)/$P$1</f>
        <v>31.402499999999705</v>
      </c>
      <c r="P15" s="22">
        <f t="shared" si="3"/>
        <v>900</v>
      </c>
      <c r="Q15" s="23">
        <f t="shared" si="4"/>
        <v>0.18416192303361531</v>
      </c>
      <c r="R15" s="23">
        <f t="shared" si="6"/>
        <v>3.8768518518516322E-2</v>
      </c>
      <c r="S15" s="23">
        <f>O15/P15</f>
        <v>3.4891666666666342E-2</v>
      </c>
      <c r="T15" s="81">
        <f t="shared" si="0"/>
        <v>2.4999999999999762E-3</v>
      </c>
      <c r="U15" s="24"/>
      <c r="V15" s="25">
        <f>V14+(D15-D14)</f>
        <v>1.3500000000000014</v>
      </c>
      <c r="W15" s="26">
        <f>W14+(E15-E14)</f>
        <v>2.3000000000000007</v>
      </c>
      <c r="X15" s="26">
        <f>X14+(I15-I14)</f>
        <v>3</v>
      </c>
      <c r="Y15" s="26">
        <f t="shared" si="5"/>
        <v>0.14999999999999858</v>
      </c>
      <c r="Z15" s="27">
        <f>(F15+G15+H15)/3</f>
        <v>9.1666666666666661</v>
      </c>
      <c r="AA15" s="27">
        <f>($M$2*$AA$2-M15)/(D15-I15)</f>
        <v>-18.333660480440329</v>
      </c>
      <c r="AB15" s="28">
        <f>($AA$1*(D15-I15)+M15)/$AA$2</f>
        <v>45.441282022410199</v>
      </c>
      <c r="AC15" s="26">
        <f t="shared" si="1"/>
        <v>0</v>
      </c>
      <c r="AD15" s="29">
        <f t="shared" si="1"/>
        <v>45.441282022410199</v>
      </c>
    </row>
    <row r="16" spans="1:30" x14ac:dyDescent="0.3">
      <c r="A16" s="42">
        <v>42421.422280092593</v>
      </c>
      <c r="B16" s="43">
        <v>3300</v>
      </c>
      <c r="C16" s="43">
        <v>55</v>
      </c>
      <c r="D16" s="44">
        <v>10.199999999999999</v>
      </c>
      <c r="E16" s="45">
        <v>11.25</v>
      </c>
      <c r="F16" s="46">
        <v>9.1999999999999993</v>
      </c>
      <c r="G16" s="47">
        <v>9.1999999999999993</v>
      </c>
      <c r="H16" s="48">
        <v>9.15</v>
      </c>
      <c r="I16" s="49">
        <v>14.55</v>
      </c>
      <c r="J16" s="50">
        <v>14.65</v>
      </c>
      <c r="L16" s="43">
        <v>55</v>
      </c>
      <c r="M16" s="22">
        <f t="shared" si="2"/>
        <v>58.011005755588855</v>
      </c>
      <c r="N16" s="22">
        <f>4.187*$P$2*(Z16-Z15)/$P$1</f>
        <v>3.4891666666664687</v>
      </c>
      <c r="O16" s="22">
        <f>4.187*$P$2*(Z16-$Z$5)/$P$1</f>
        <v>34.891666666666175</v>
      </c>
      <c r="P16" s="22">
        <f t="shared" si="3"/>
        <v>990</v>
      </c>
      <c r="Q16" s="23">
        <f t="shared" si="4"/>
        <v>0.1933700191852962</v>
      </c>
      <c r="R16" s="23">
        <f t="shared" si="6"/>
        <v>3.8768518518516322E-2</v>
      </c>
      <c r="S16" s="23">
        <f>O16/P16</f>
        <v>3.5244107744107245E-2</v>
      </c>
      <c r="T16" s="81">
        <f t="shared" si="0"/>
        <v>2.6455026455026063E-3</v>
      </c>
      <c r="U16" s="24"/>
      <c r="V16" s="25">
        <f>V15+(D16-D15)</f>
        <v>1.5</v>
      </c>
      <c r="W16" s="26">
        <f>W15+(E16-E15)</f>
        <v>2.5</v>
      </c>
      <c r="X16" s="26">
        <f>X15+(I16-I15)</f>
        <v>3.1500000000000004</v>
      </c>
      <c r="Y16" s="26">
        <f t="shared" si="5"/>
        <v>0.1666666666666643</v>
      </c>
      <c r="Z16" s="27">
        <f>(F16+G16+H16)/3</f>
        <v>9.1833333333333318</v>
      </c>
      <c r="AA16" s="27">
        <f>($M$2*$AA$2-M16)/(D16-I16)</f>
        <v>-17.698619366531293</v>
      </c>
      <c r="AB16" s="28">
        <f>($AA$1*(D16-I16)+M16)/$AA$2</f>
        <v>51.580012790197429</v>
      </c>
      <c r="AC16" s="26">
        <f t="shared" si="1"/>
        <v>0</v>
      </c>
      <c r="AD16" s="29">
        <f t="shared" si="1"/>
        <v>51.580012790197429</v>
      </c>
    </row>
    <row r="17" spans="1:30" x14ac:dyDescent="0.3">
      <c r="A17" s="42">
        <v>42421.425752314812</v>
      </c>
      <c r="B17" s="43">
        <v>3600</v>
      </c>
      <c r="C17" s="43">
        <v>60</v>
      </c>
      <c r="D17" s="44">
        <v>10.3</v>
      </c>
      <c r="E17" s="45">
        <v>11.45</v>
      </c>
      <c r="F17" s="46">
        <v>9.1999999999999993</v>
      </c>
      <c r="G17" s="47">
        <v>9.25</v>
      </c>
      <c r="H17" s="48">
        <v>9.1</v>
      </c>
      <c r="I17" s="49">
        <v>15.05</v>
      </c>
      <c r="J17" s="50">
        <v>15.1</v>
      </c>
      <c r="L17" s="43">
        <v>60</v>
      </c>
      <c r="M17" s="22">
        <f t="shared" si="2"/>
        <v>63.535863446597197</v>
      </c>
      <c r="N17" s="22">
        <f>4.187*$P$2*(Z17-Z16)/$P$1</f>
        <v>0</v>
      </c>
      <c r="O17" s="22">
        <f>4.187*$P$2*(Z17-$Z$5)/$P$1</f>
        <v>34.891666666666175</v>
      </c>
      <c r="P17" s="22">
        <f t="shared" si="3"/>
        <v>1080</v>
      </c>
      <c r="Q17" s="23">
        <f t="shared" si="4"/>
        <v>0.21178621148865734</v>
      </c>
      <c r="R17" s="23">
        <f t="shared" si="6"/>
        <v>0</v>
      </c>
      <c r="S17" s="23">
        <f>O17/P17</f>
        <v>3.2307098765431641E-2</v>
      </c>
      <c r="T17" s="81">
        <f t="shared" si="0"/>
        <v>2.4154589371980363E-3</v>
      </c>
      <c r="U17" s="24"/>
      <c r="V17" s="25">
        <f>V16+(D17-D16)</f>
        <v>1.6000000000000014</v>
      </c>
      <c r="W17" s="26">
        <f>W16+(E17-E16)</f>
        <v>2.6999999999999993</v>
      </c>
      <c r="X17" s="26">
        <f>X16+(I17-I16)</f>
        <v>3.6500000000000004</v>
      </c>
      <c r="Y17" s="26">
        <f t="shared" si="5"/>
        <v>0.1666666666666643</v>
      </c>
      <c r="Z17" s="27">
        <f>(F17+G17+H17)/3</f>
        <v>9.1833333333333318</v>
      </c>
      <c r="AA17" s="27">
        <f>($M$2*$AA$2-M17)/(D17-I17)</f>
        <v>-15.045081379663747</v>
      </c>
      <c r="AB17" s="28">
        <f>($AA$1*(D17-I17)+M17)/$AA$2</f>
        <v>56.746363214660434</v>
      </c>
      <c r="AC17" s="26">
        <f>IF(AA17&gt;0,AA17,0)</f>
        <v>0</v>
      </c>
      <c r="AD17" s="29">
        <f t="shared" si="1"/>
        <v>56.746363214660434</v>
      </c>
    </row>
    <row r="18" spans="1:30" s="41" customFormat="1" x14ac:dyDescent="0.3">
      <c r="A18" s="42">
        <v>42421.429224537038</v>
      </c>
      <c r="B18" s="43">
        <v>3900</v>
      </c>
      <c r="C18" s="43">
        <v>65</v>
      </c>
      <c r="D18" s="44">
        <v>10.4</v>
      </c>
      <c r="E18" s="45">
        <v>11.65</v>
      </c>
      <c r="F18" s="46">
        <v>9.1999999999999993</v>
      </c>
      <c r="G18" s="47">
        <v>9.25</v>
      </c>
      <c r="H18" s="48">
        <v>9.15</v>
      </c>
      <c r="I18" s="49">
        <v>15.25</v>
      </c>
      <c r="J18" s="50">
        <v>15.3</v>
      </c>
      <c r="L18" s="43">
        <v>65</v>
      </c>
      <c r="M18" s="22">
        <f t="shared" ref="M18:M29" si="7">4187*$M$1*(E18-D18)/$P$1</f>
        <v>69.060721137605739</v>
      </c>
      <c r="N18" s="22">
        <f>4.187*$P$2*(Z18-Z17)/$P$1</f>
        <v>3.4891666666672121</v>
      </c>
      <c r="O18" s="22">
        <f>4.187*$P$2*(Z18-$Z$5)/$P$1</f>
        <v>38.380833333333385</v>
      </c>
      <c r="P18" s="22">
        <f t="shared" ref="P18:P29" si="8">$M$2*B18/1000</f>
        <v>1170</v>
      </c>
      <c r="Q18" s="23">
        <f t="shared" ref="Q18:Q29" si="9">4187*$M$1*(E18-D18)/($P$1*$M$2)</f>
        <v>0.23020240379201914</v>
      </c>
      <c r="R18" s="23">
        <f t="shared" ref="R18:R29" si="10">1000*N18/((B18-B17)*$M$2)</f>
        <v>3.8768518518524579E-2</v>
      </c>
      <c r="S18" s="23">
        <f>O18/P18</f>
        <v>3.2804131054131096E-2</v>
      </c>
      <c r="T18" s="81">
        <f t="shared" si="0"/>
        <v>2.4444444444444474E-3</v>
      </c>
      <c r="U18" s="24"/>
      <c r="V18" s="25">
        <f>V17+(D18-D17)</f>
        <v>1.7000000000000011</v>
      </c>
      <c r="W18" s="26">
        <f>W17+(E18-E17)</f>
        <v>2.9000000000000004</v>
      </c>
      <c r="X18" s="26">
        <f>X17+(I18-I17)</f>
        <v>3.8499999999999996</v>
      </c>
      <c r="Y18" s="26">
        <f t="shared" ref="Y18:Y29" si="11">Y17+(Z18-Z17)</f>
        <v>0.18333333333333357</v>
      </c>
      <c r="Z18" s="27">
        <f>(F18+G18+H18)/3</f>
        <v>9.2000000000000011</v>
      </c>
      <c r="AA18" s="27">
        <f>($M$2*$AA$2-M18)/(D18-I18)</f>
        <v>-13.595727600493664</v>
      </c>
      <c r="AB18" s="28">
        <f>($AA$1*(D18-I18)+M18)/$AA$2</f>
        <v>67.246046972457208</v>
      </c>
      <c r="AC18" s="26">
        <f t="shared" ref="AC18:AC29" si="12">IF(AA18&gt;0,AA18,0)</f>
        <v>0</v>
      </c>
      <c r="AD18" s="29">
        <f t="shared" ref="AD18:AD29" si="13">IF(AB18&gt;0,AB18,0)</f>
        <v>67.246046972457208</v>
      </c>
    </row>
    <row r="19" spans="1:30" s="41" customFormat="1" x14ac:dyDescent="0.3">
      <c r="A19" s="42">
        <v>42421.432696759257</v>
      </c>
      <c r="B19" s="43">
        <v>4200</v>
      </c>
      <c r="C19" s="43">
        <v>70</v>
      </c>
      <c r="D19" s="44">
        <v>10.55</v>
      </c>
      <c r="E19" s="45">
        <v>12</v>
      </c>
      <c r="F19" s="46">
        <v>9.1999999999999993</v>
      </c>
      <c r="G19" s="47">
        <v>9.25</v>
      </c>
      <c r="H19" s="48">
        <v>9.15</v>
      </c>
      <c r="I19" s="49">
        <v>15.35</v>
      </c>
      <c r="J19" s="50">
        <v>15.5</v>
      </c>
      <c r="L19" s="43">
        <v>70</v>
      </c>
      <c r="M19" s="22">
        <f t="shared" si="7"/>
        <v>80.110436519622624</v>
      </c>
      <c r="N19" s="22">
        <f>4.187*$P$2*(Z19-Z18)/$P$1</f>
        <v>0</v>
      </c>
      <c r="O19" s="22">
        <f>4.187*$P$2*(Z19-$Z$5)/$P$1</f>
        <v>38.380833333333385</v>
      </c>
      <c r="P19" s="22">
        <f t="shared" si="8"/>
        <v>1260</v>
      </c>
      <c r="Q19" s="23">
        <f t="shared" si="9"/>
        <v>0.26703478839874212</v>
      </c>
      <c r="R19" s="23">
        <f t="shared" si="10"/>
        <v>0</v>
      </c>
      <c r="S19" s="23">
        <f>O19/P19</f>
        <v>3.0460978835978876E-2</v>
      </c>
      <c r="T19" s="81">
        <f t="shared" si="0"/>
        <v>2.1072796934865938E-3</v>
      </c>
      <c r="U19" s="24"/>
      <c r="V19" s="25">
        <f>V18+(D19-D18)</f>
        <v>1.8500000000000014</v>
      </c>
      <c r="W19" s="26">
        <f>W18+(E19-E18)</f>
        <v>3.25</v>
      </c>
      <c r="X19" s="26">
        <f>X18+(I19-I18)</f>
        <v>3.9499999999999993</v>
      </c>
      <c r="Y19" s="26">
        <f t="shared" si="11"/>
        <v>0.18333333333333357</v>
      </c>
      <c r="Z19" s="27">
        <f>(F19+G19+H19)/3</f>
        <v>9.2000000000000011</v>
      </c>
      <c r="AA19" s="27">
        <f>($M$2*$AA$2-M19)/(D19-I19)</f>
        <v>-11.435325725078622</v>
      </c>
      <c r="AB19" s="28">
        <f>($AA$1*(D19-I19)+M19)/$AA$2</f>
        <v>92.689858932494744</v>
      </c>
      <c r="AC19" s="26">
        <f t="shared" si="12"/>
        <v>0</v>
      </c>
      <c r="AD19" s="29">
        <f t="shared" si="13"/>
        <v>92.689858932494744</v>
      </c>
    </row>
    <row r="20" spans="1:30" s="41" customFormat="1" x14ac:dyDescent="0.3">
      <c r="A20" s="42">
        <v>42421.436168981483</v>
      </c>
      <c r="B20" s="43">
        <v>4500</v>
      </c>
      <c r="C20" s="43">
        <v>75</v>
      </c>
      <c r="D20" s="44">
        <v>10.65</v>
      </c>
      <c r="E20" s="45">
        <v>12.25</v>
      </c>
      <c r="F20" s="46">
        <v>9.25</v>
      </c>
      <c r="G20" s="47">
        <v>9.3000000000000007</v>
      </c>
      <c r="H20" s="48">
        <v>9.1999999999999993</v>
      </c>
      <c r="I20" s="49">
        <v>15.65</v>
      </c>
      <c r="J20" s="50">
        <v>15.7</v>
      </c>
      <c r="L20" s="43">
        <v>75</v>
      </c>
      <c r="M20" s="22">
        <f t="shared" si="7"/>
        <v>88.39772305613532</v>
      </c>
      <c r="N20" s="22">
        <f>4.187*$P$2*(Z20-Z19)/$P$1</f>
        <v>10.467499999999777</v>
      </c>
      <c r="O20" s="22">
        <f>4.187*$P$2*(Z20-$Z$5)/$P$1</f>
        <v>48.848333333333166</v>
      </c>
      <c r="P20" s="22">
        <f t="shared" si="8"/>
        <v>1350</v>
      </c>
      <c r="Q20" s="23">
        <f t="shared" si="9"/>
        <v>0.2946590768537844</v>
      </c>
      <c r="R20" s="23">
        <f t="shared" si="10"/>
        <v>0.11630555555555309</v>
      </c>
      <c r="S20" s="23">
        <f>O20/P20</f>
        <v>3.6183950617283828E-2</v>
      </c>
      <c r="T20" s="81">
        <f t="shared" si="0"/>
        <v>2.4305555555555474E-3</v>
      </c>
      <c r="U20" s="24"/>
      <c r="V20" s="25">
        <f>V19+(D20-D19)</f>
        <v>1.9500000000000011</v>
      </c>
      <c r="W20" s="26">
        <f>W19+(E20-E19)</f>
        <v>3.5</v>
      </c>
      <c r="X20" s="26">
        <f>X19+(I20-I19)</f>
        <v>4.25</v>
      </c>
      <c r="Y20" s="26">
        <f t="shared" si="11"/>
        <v>0.2333333333333325</v>
      </c>
      <c r="Z20" s="27">
        <f>(F20+G20+H20)/3</f>
        <v>9.25</v>
      </c>
      <c r="AA20" s="27">
        <f>($M$2*$AA$2-M20)/(D20-I20)</f>
        <v>-9.3204553887729364</v>
      </c>
      <c r="AB20" s="28">
        <f>($AA$1*(D20-I20)+M20)/$AA$2</f>
        <v>107.55049568030071</v>
      </c>
      <c r="AC20" s="26">
        <f t="shared" si="12"/>
        <v>0</v>
      </c>
      <c r="AD20" s="29">
        <f t="shared" si="13"/>
        <v>107.55049568030071</v>
      </c>
    </row>
    <row r="21" spans="1:30" s="41" customFormat="1" x14ac:dyDescent="0.3">
      <c r="A21" s="42">
        <v>42421.439641203702</v>
      </c>
      <c r="B21" s="43">
        <v>4800</v>
      </c>
      <c r="C21" s="43">
        <v>80</v>
      </c>
      <c r="D21" s="44">
        <v>11</v>
      </c>
      <c r="E21" s="45">
        <v>12.45</v>
      </c>
      <c r="F21" s="46">
        <v>9.25</v>
      </c>
      <c r="G21" s="47">
        <v>9.3000000000000007</v>
      </c>
      <c r="H21" s="48">
        <v>9.1999999999999993</v>
      </c>
      <c r="I21" s="49">
        <v>15.75</v>
      </c>
      <c r="J21" s="50">
        <v>16.05</v>
      </c>
      <c r="L21" s="43">
        <v>80</v>
      </c>
      <c r="M21" s="22">
        <f t="shared" si="7"/>
        <v>80.110436519622624</v>
      </c>
      <c r="N21" s="22">
        <f>4.187*$P$2*(Z21-Z20)/$P$1</f>
        <v>0</v>
      </c>
      <c r="O21" s="22">
        <f>4.187*$P$2*(Z21-$Z$5)/$P$1</f>
        <v>48.848333333333166</v>
      </c>
      <c r="P21" s="22">
        <f t="shared" si="8"/>
        <v>1440</v>
      </c>
      <c r="Q21" s="23">
        <f t="shared" si="9"/>
        <v>0.26703478839874212</v>
      </c>
      <c r="R21" s="23">
        <f t="shared" si="10"/>
        <v>0</v>
      </c>
      <c r="S21" s="23">
        <f>O21/P21</f>
        <v>3.3922453703703587E-2</v>
      </c>
      <c r="T21" s="81">
        <f t="shared" si="0"/>
        <v>2.6819923371647425E-3</v>
      </c>
      <c r="U21" s="24"/>
      <c r="V21" s="25">
        <f>V20+(D21-D20)</f>
        <v>2.3000000000000007</v>
      </c>
      <c r="W21" s="26">
        <f>W20+(E21-E20)</f>
        <v>3.6999999999999993</v>
      </c>
      <c r="X21" s="26">
        <f>X20+(I21-I20)</f>
        <v>4.3499999999999996</v>
      </c>
      <c r="Y21" s="26">
        <f t="shared" si="11"/>
        <v>0.2333333333333325</v>
      </c>
      <c r="Z21" s="27">
        <f>(F21+G21+H21)/3</f>
        <v>9.25</v>
      </c>
      <c r="AA21" s="27">
        <f>($M$2*$AA$2-M21)/(D21-I21)</f>
        <v>-11.555697574816289</v>
      </c>
      <c r="AB21" s="28">
        <f>($AA$1*(D21-I21)+M21)/$AA$2</f>
        <v>93.578747821383601</v>
      </c>
      <c r="AC21" s="26">
        <f t="shared" si="12"/>
        <v>0</v>
      </c>
      <c r="AD21" s="29">
        <f t="shared" si="13"/>
        <v>93.578747821383601</v>
      </c>
    </row>
    <row r="22" spans="1:30" s="41" customFormat="1" x14ac:dyDescent="0.3">
      <c r="A22" s="42">
        <v>42421.443113425928</v>
      </c>
      <c r="B22" s="43">
        <v>5100</v>
      </c>
      <c r="C22" s="43">
        <v>85</v>
      </c>
      <c r="D22" s="44">
        <v>11.15</v>
      </c>
      <c r="E22" s="45">
        <v>12.65</v>
      </c>
      <c r="F22" s="46">
        <v>9.25</v>
      </c>
      <c r="G22" s="47">
        <v>9.35</v>
      </c>
      <c r="H22" s="48">
        <v>9.1999999999999993</v>
      </c>
      <c r="I22" s="49">
        <v>16.149999999999999</v>
      </c>
      <c r="J22" s="50">
        <v>16.3</v>
      </c>
      <c r="L22" s="43">
        <v>85</v>
      </c>
      <c r="M22" s="22">
        <f t="shared" si="7"/>
        <v>82.872865365126884</v>
      </c>
      <c r="N22" s="22">
        <f>4.187*$P$2*(Z22-Z21)/$P$1</f>
        <v>3.4891666666668408</v>
      </c>
      <c r="O22" s="22">
        <f>4.187*$P$2*(Z22-$Z$5)/$P$1</f>
        <v>52.337500000000006</v>
      </c>
      <c r="P22" s="22">
        <f t="shared" si="8"/>
        <v>1530</v>
      </c>
      <c r="Q22" s="23">
        <f t="shared" si="9"/>
        <v>0.27624288455042295</v>
      </c>
      <c r="R22" s="23">
        <f t="shared" si="10"/>
        <v>3.8768518518520451E-2</v>
      </c>
      <c r="S22" s="23">
        <f>O22/P22</f>
        <v>3.4207516339869286E-2</v>
      </c>
      <c r="T22" s="81">
        <f t="shared" si="0"/>
        <v>2.7777777777777775E-3</v>
      </c>
      <c r="U22" s="24"/>
      <c r="V22" s="25">
        <f>V21+(D22-D21)</f>
        <v>2.4500000000000011</v>
      </c>
      <c r="W22" s="26">
        <f>W21+(E22-E21)</f>
        <v>3.9000000000000004</v>
      </c>
      <c r="X22" s="26">
        <f>X21+(I22-I21)</f>
        <v>4.7499999999999982</v>
      </c>
      <c r="Y22" s="26">
        <f t="shared" si="11"/>
        <v>0.25</v>
      </c>
      <c r="Z22" s="27">
        <f>(F22+G22+H22)/3</f>
        <v>9.2666666666666675</v>
      </c>
      <c r="AA22" s="27">
        <f>($M$2*$AA$2-M22)/(D22-I22)</f>
        <v>-10.425426926974627</v>
      </c>
      <c r="AB22" s="28">
        <f>($AA$1*(D22-I22)+M22)/$AA$2</f>
        <v>95.273034144726438</v>
      </c>
      <c r="AC22" s="26">
        <f t="shared" si="12"/>
        <v>0</v>
      </c>
      <c r="AD22" s="29">
        <f t="shared" si="13"/>
        <v>95.273034144726438</v>
      </c>
    </row>
    <row r="23" spans="1:30" s="41" customFormat="1" x14ac:dyDescent="0.3">
      <c r="A23" s="42">
        <v>42421.446585648147</v>
      </c>
      <c r="B23" s="43">
        <v>5400</v>
      </c>
      <c r="C23" s="43">
        <v>90</v>
      </c>
      <c r="D23" s="44">
        <v>11.25</v>
      </c>
      <c r="E23" s="45">
        <v>13.05</v>
      </c>
      <c r="F23" s="46">
        <v>9.25</v>
      </c>
      <c r="G23" s="47">
        <v>9.35</v>
      </c>
      <c r="H23" s="48">
        <v>9.25</v>
      </c>
      <c r="I23" s="49">
        <v>16.45</v>
      </c>
      <c r="J23" s="50">
        <v>16.45</v>
      </c>
      <c r="L23" s="43">
        <v>90</v>
      </c>
      <c r="M23" s="22">
        <f t="shared" si="7"/>
        <v>99.44743843815229</v>
      </c>
      <c r="N23" s="22">
        <f>4.187*$P$2*(Z23-Z22)/$P$1</f>
        <v>3.4891666666664687</v>
      </c>
      <c r="O23" s="22">
        <f>4.187*$P$2*(Z23-$Z$5)/$P$1</f>
        <v>55.826666666666476</v>
      </c>
      <c r="P23" s="22">
        <f t="shared" si="8"/>
        <v>1620</v>
      </c>
      <c r="Q23" s="23">
        <f t="shared" si="9"/>
        <v>0.33149146146050767</v>
      </c>
      <c r="R23" s="23">
        <f t="shared" si="10"/>
        <v>3.8768518518516322E-2</v>
      </c>
      <c r="S23" s="23">
        <f>O23/P23</f>
        <v>3.4460905349794124E-2</v>
      </c>
      <c r="T23" s="81">
        <f t="shared" si="0"/>
        <v>2.4691358024691258E-3</v>
      </c>
      <c r="U23" s="24"/>
      <c r="V23" s="25">
        <f>V22+(D23-D22)</f>
        <v>2.5500000000000007</v>
      </c>
      <c r="W23" s="26">
        <f>W22+(E23-E22)</f>
        <v>4.3000000000000007</v>
      </c>
      <c r="X23" s="26">
        <f>X22+(I23-I22)</f>
        <v>5.0499999999999989</v>
      </c>
      <c r="Y23" s="26">
        <f t="shared" si="11"/>
        <v>0.26666666666666572</v>
      </c>
      <c r="Z23" s="27">
        <f>(F23+G23+H23)/3</f>
        <v>9.2833333333333332</v>
      </c>
      <c r="AA23" s="27">
        <f>($M$2*$AA$2-M23)/(D23-I23)</f>
        <v>-6.8370310695860992</v>
      </c>
      <c r="AB23" s="28">
        <f>($AA$1*(D23-I23)+M23)/$AA$2</f>
        <v>128.54986319589398</v>
      </c>
      <c r="AC23" s="26">
        <f t="shared" si="12"/>
        <v>0</v>
      </c>
      <c r="AD23" s="29">
        <f t="shared" si="13"/>
        <v>128.54986319589398</v>
      </c>
    </row>
    <row r="24" spans="1:30" s="41" customFormat="1" x14ac:dyDescent="0.3">
      <c r="A24" s="42">
        <v>42421.450057870366</v>
      </c>
      <c r="B24" s="43">
        <v>5700</v>
      </c>
      <c r="C24" s="43">
        <v>95</v>
      </c>
      <c r="D24" s="44">
        <v>11.4</v>
      </c>
      <c r="E24" s="45">
        <v>13.25</v>
      </c>
      <c r="F24" s="46">
        <v>9.3000000000000007</v>
      </c>
      <c r="G24" s="47">
        <v>9.4</v>
      </c>
      <c r="H24" s="48">
        <v>9.3000000000000007</v>
      </c>
      <c r="I24" s="49">
        <v>16.45</v>
      </c>
      <c r="J24" s="50">
        <v>16.45</v>
      </c>
      <c r="L24" s="43">
        <v>95</v>
      </c>
      <c r="M24" s="22">
        <f t="shared" si="7"/>
        <v>102.20986728365646</v>
      </c>
      <c r="N24" s="22">
        <f>4.187*$P$2*(Z24-Z23)/$P$1</f>
        <v>10.467500000000149</v>
      </c>
      <c r="O24" s="22">
        <f>4.187*$P$2*(Z24-$Z$5)/$P$1</f>
        <v>66.294166666666612</v>
      </c>
      <c r="P24" s="22">
        <f t="shared" si="8"/>
        <v>1710</v>
      </c>
      <c r="Q24" s="23">
        <f t="shared" si="9"/>
        <v>0.34069955761218823</v>
      </c>
      <c r="R24" s="23">
        <f t="shared" si="10"/>
        <v>0.11630555555555722</v>
      </c>
      <c r="S24" s="23">
        <f>O24/P24</f>
        <v>3.8768518518518487E-2</v>
      </c>
      <c r="T24" s="81">
        <f t="shared" si="0"/>
        <v>2.8528528528528507E-3</v>
      </c>
      <c r="U24" s="24"/>
      <c r="V24" s="25">
        <f>V23+(D24-D23)</f>
        <v>2.7000000000000011</v>
      </c>
      <c r="W24" s="26">
        <f>W23+(E24-E23)</f>
        <v>4.5</v>
      </c>
      <c r="X24" s="26">
        <f>X23+(I24-I23)</f>
        <v>5.0499999999999989</v>
      </c>
      <c r="Y24" s="26">
        <f t="shared" si="11"/>
        <v>0.31666666666666643</v>
      </c>
      <c r="Z24" s="27">
        <f>(F24+G24+H24)/3</f>
        <v>9.3333333333333339</v>
      </c>
      <c r="AA24" s="27">
        <f>($M$2*$AA$2-M24)/(D24-I24)</f>
        <v>-6.4930955873947607</v>
      </c>
      <c r="AB24" s="28">
        <f>($AA$1*(D24-I24)+M24)/$AA$2</f>
        <v>137.35526063034771</v>
      </c>
      <c r="AC24" s="26">
        <f t="shared" si="12"/>
        <v>0</v>
      </c>
      <c r="AD24" s="29">
        <f t="shared" si="13"/>
        <v>137.35526063034771</v>
      </c>
    </row>
    <row r="25" spans="1:30" s="41" customFormat="1" x14ac:dyDescent="0.3">
      <c r="A25" s="42">
        <v>42421.453530092593</v>
      </c>
      <c r="B25" s="43">
        <v>6000</v>
      </c>
      <c r="C25" s="43">
        <v>100</v>
      </c>
      <c r="D25" s="44">
        <v>11.5</v>
      </c>
      <c r="E25" s="45">
        <v>13.4</v>
      </c>
      <c r="F25" s="46">
        <v>9.3000000000000007</v>
      </c>
      <c r="G25" s="47">
        <v>9.4</v>
      </c>
      <c r="H25" s="48">
        <v>9.3000000000000007</v>
      </c>
      <c r="I25" s="49">
        <v>16.75</v>
      </c>
      <c r="J25" s="50">
        <v>16.75</v>
      </c>
      <c r="L25" s="43">
        <v>100</v>
      </c>
      <c r="M25" s="22">
        <f t="shared" si="7"/>
        <v>104.97229612916074</v>
      </c>
      <c r="N25" s="22">
        <f>4.187*$P$2*(Z25-Z24)/$P$1</f>
        <v>0</v>
      </c>
      <c r="O25" s="22">
        <f>4.187*$P$2*(Z25-$Z$5)/$P$1</f>
        <v>66.294166666666612</v>
      </c>
      <c r="P25" s="22">
        <f t="shared" si="8"/>
        <v>1800</v>
      </c>
      <c r="Q25" s="23">
        <f t="shared" si="9"/>
        <v>0.34990765376386912</v>
      </c>
      <c r="R25" s="23">
        <f t="shared" si="10"/>
        <v>0</v>
      </c>
      <c r="S25" s="23">
        <f>O25/P25</f>
        <v>3.683009259259256E-2</v>
      </c>
      <c r="T25" s="81">
        <f t="shared" si="0"/>
        <v>2.7777777777777744E-3</v>
      </c>
      <c r="U25" s="24"/>
      <c r="V25" s="25">
        <f>V24+(D25-D24)</f>
        <v>2.8000000000000007</v>
      </c>
      <c r="W25" s="26">
        <f>W24+(E25-E24)</f>
        <v>4.6500000000000004</v>
      </c>
      <c r="X25" s="26">
        <f>X24+(I25-I24)</f>
        <v>5.35</v>
      </c>
      <c r="Y25" s="26">
        <f t="shared" si="11"/>
        <v>0.31666666666666643</v>
      </c>
      <c r="Z25" s="27">
        <f>(F25+G25+H25)/3</f>
        <v>9.3333333333333339</v>
      </c>
      <c r="AA25" s="27">
        <f>($M$2*$AA$2-M25)/(D25-I25)</f>
        <v>-5.7195626420646208</v>
      </c>
      <c r="AB25" s="28">
        <f>($AA$1*(D25-I25)+M25)/$AA$2</f>
        <v>139.93843584257942</v>
      </c>
      <c r="AC25" s="26">
        <f t="shared" si="12"/>
        <v>0</v>
      </c>
      <c r="AD25" s="29">
        <f t="shared" si="13"/>
        <v>139.93843584257942</v>
      </c>
    </row>
    <row r="26" spans="1:30" s="41" customFormat="1" x14ac:dyDescent="0.3">
      <c r="A26" s="42">
        <v>42421.457002314812</v>
      </c>
      <c r="B26" s="43">
        <v>6300</v>
      </c>
      <c r="C26" s="43">
        <v>105</v>
      </c>
      <c r="D26" s="44">
        <v>11.65</v>
      </c>
      <c r="E26" s="45">
        <v>13.65</v>
      </c>
      <c r="F26" s="46">
        <v>9.3000000000000007</v>
      </c>
      <c r="G26" s="47">
        <v>9.4</v>
      </c>
      <c r="H26" s="48">
        <v>9.35</v>
      </c>
      <c r="I26" s="49">
        <v>17.3</v>
      </c>
      <c r="J26" s="50">
        <v>17.25</v>
      </c>
      <c r="L26" s="43">
        <v>105</v>
      </c>
      <c r="M26" s="22">
        <f t="shared" si="7"/>
        <v>110.49715382016917</v>
      </c>
      <c r="N26" s="22">
        <f>4.187*$P$2*(Z26-Z25)/$P$1</f>
        <v>3.4891666666668408</v>
      </c>
      <c r="O26" s="22">
        <f>4.187*$P$2*(Z26-$Z$5)/$P$1</f>
        <v>69.783333333333459</v>
      </c>
      <c r="P26" s="22">
        <f t="shared" si="8"/>
        <v>1890</v>
      </c>
      <c r="Q26" s="23">
        <f t="shared" si="9"/>
        <v>0.36832384606723062</v>
      </c>
      <c r="R26" s="23">
        <f t="shared" si="10"/>
        <v>3.8768518518520451E-2</v>
      </c>
      <c r="S26" s="23">
        <f>O26/P26</f>
        <v>3.6922398589065319E-2</v>
      </c>
      <c r="T26" s="81">
        <f t="shared" si="0"/>
        <v>2.7777777777777822E-3</v>
      </c>
      <c r="U26" s="24"/>
      <c r="V26" s="25">
        <f>V25+(D26-D25)</f>
        <v>2.9500000000000011</v>
      </c>
      <c r="W26" s="26">
        <f>W25+(E26-E25)</f>
        <v>4.9000000000000004</v>
      </c>
      <c r="X26" s="26">
        <f>X25+(I26-I25)</f>
        <v>5.9</v>
      </c>
      <c r="Y26" s="26">
        <f t="shared" si="11"/>
        <v>0.33333333333333393</v>
      </c>
      <c r="Z26" s="27">
        <f>(F26+G26+H26)/3</f>
        <v>9.3500000000000014</v>
      </c>
      <c r="AA26" s="27">
        <f>($M$2*$AA$2-M26)/(D26-I26)</f>
        <v>-4.3367869344833316</v>
      </c>
      <c r="AB26" s="28">
        <f>($AA$1*(D26-I26)+M26)/$AA$2</f>
        <v>145.10478626704261</v>
      </c>
      <c r="AC26" s="26">
        <f t="shared" si="12"/>
        <v>0</v>
      </c>
      <c r="AD26" s="29">
        <f t="shared" si="13"/>
        <v>145.10478626704261</v>
      </c>
    </row>
    <row r="27" spans="1:30" s="41" customFormat="1" x14ac:dyDescent="0.3">
      <c r="A27" s="42">
        <v>42421.460474537038</v>
      </c>
      <c r="B27" s="43">
        <v>6600</v>
      </c>
      <c r="C27" s="43">
        <v>110</v>
      </c>
      <c r="D27" s="44">
        <v>12</v>
      </c>
      <c r="E27" s="45">
        <v>14.05</v>
      </c>
      <c r="F27" s="46">
        <v>9.3000000000000007</v>
      </c>
      <c r="G27" s="47">
        <v>9.4</v>
      </c>
      <c r="H27" s="48">
        <v>9.35</v>
      </c>
      <c r="I27" s="49">
        <v>17.5</v>
      </c>
      <c r="J27" s="50">
        <v>17.5</v>
      </c>
      <c r="L27" s="43">
        <v>110</v>
      </c>
      <c r="M27" s="22">
        <f t="shared" si="7"/>
        <v>113.25958266567345</v>
      </c>
      <c r="N27" s="22">
        <f>4.187*$P$2*(Z27-Z26)/$P$1</f>
        <v>0</v>
      </c>
      <c r="O27" s="22">
        <f>4.187*$P$2*(Z27-$Z$5)/$P$1</f>
        <v>69.783333333333459</v>
      </c>
      <c r="P27" s="22">
        <f t="shared" si="8"/>
        <v>1980</v>
      </c>
      <c r="Q27" s="23">
        <f t="shared" si="9"/>
        <v>0.37753194221891151</v>
      </c>
      <c r="R27" s="23">
        <f t="shared" si="10"/>
        <v>0</v>
      </c>
      <c r="S27" s="23">
        <f>O27/P27</f>
        <v>3.5244107744107807E-2</v>
      </c>
      <c r="T27" s="81">
        <f t="shared" si="0"/>
        <v>2.7100271002710062E-3</v>
      </c>
      <c r="U27" s="24"/>
      <c r="V27" s="25">
        <f>V26+(D27-D26)</f>
        <v>3.3000000000000007</v>
      </c>
      <c r="W27" s="26">
        <f>W26+(E27-E26)</f>
        <v>5.3000000000000007</v>
      </c>
      <c r="X27" s="26">
        <f>X26+(I27-I26)</f>
        <v>6.1</v>
      </c>
      <c r="Y27" s="26">
        <f t="shared" si="11"/>
        <v>0.33333333333333393</v>
      </c>
      <c r="Z27" s="27">
        <f>(F27+G27+H27)/3</f>
        <v>9.3500000000000014</v>
      </c>
      <c r="AA27" s="27">
        <f>($M$2*$AA$2-M27)/(D27-I27)</f>
        <v>-3.9528031516957367</v>
      </c>
      <c r="AB27" s="28">
        <f>($AA$1*(D27-I27)+M27)/$AA$2</f>
        <v>153.91018370149655</v>
      </c>
      <c r="AC27" s="26">
        <f t="shared" si="12"/>
        <v>0</v>
      </c>
      <c r="AD27" s="29">
        <f t="shared" si="13"/>
        <v>153.91018370149655</v>
      </c>
    </row>
    <row r="28" spans="1:30" s="41" customFormat="1" x14ac:dyDescent="0.3">
      <c r="A28" s="42">
        <v>42421.463946759257</v>
      </c>
      <c r="B28" s="43">
        <v>6900</v>
      </c>
      <c r="C28" s="43">
        <v>115</v>
      </c>
      <c r="D28" s="44">
        <v>12.1</v>
      </c>
      <c r="E28" s="45">
        <v>14.25</v>
      </c>
      <c r="F28" s="46">
        <v>9.35</v>
      </c>
      <c r="G28" s="47">
        <v>9.4499999999999993</v>
      </c>
      <c r="H28" s="48">
        <v>9.4</v>
      </c>
      <c r="I28" s="49">
        <v>17.75</v>
      </c>
      <c r="J28" s="50">
        <v>17.649999999999999</v>
      </c>
      <c r="L28" s="43">
        <v>115</v>
      </c>
      <c r="M28" s="22">
        <f t="shared" si="7"/>
        <v>118.7844403566819</v>
      </c>
      <c r="N28" s="22">
        <f>4.187*$P$2*(Z28-Z27)/$P$1</f>
        <v>10.467499999999404</v>
      </c>
      <c r="O28" s="22">
        <f>4.187*$P$2*(Z28-$Z$5)/$P$1</f>
        <v>80.250833333332864</v>
      </c>
      <c r="P28" s="22">
        <f t="shared" si="8"/>
        <v>2070</v>
      </c>
      <c r="Q28" s="23">
        <f t="shared" si="9"/>
        <v>0.39594813452227301</v>
      </c>
      <c r="R28" s="23">
        <f t="shared" si="10"/>
        <v>0.11630555555554893</v>
      </c>
      <c r="S28" s="23">
        <f>O28/P28</f>
        <v>3.8768518518518293E-2</v>
      </c>
      <c r="T28" s="81">
        <f t="shared" si="0"/>
        <v>2.9715762273901623E-3</v>
      </c>
      <c r="U28" s="24"/>
      <c r="V28" s="25">
        <f>V27+(D28-D27)</f>
        <v>3.4000000000000004</v>
      </c>
      <c r="W28" s="26">
        <f>W27+(E28-E27)</f>
        <v>5.5</v>
      </c>
      <c r="X28" s="26">
        <f>X27+(I28-I27)</f>
        <v>6.35</v>
      </c>
      <c r="Y28" s="26">
        <f t="shared" si="11"/>
        <v>0.38333333333333108</v>
      </c>
      <c r="Z28" s="27">
        <f>(F28+G28+H28)/3</f>
        <v>9.3999999999999986</v>
      </c>
      <c r="AA28" s="27">
        <f>($M$2*$AA$2-M28)/(D28-I28)</f>
        <v>-2.8700105563394867</v>
      </c>
      <c r="AB28" s="28">
        <f>($AA$1*(D28-I28)+M28)/$AA$2</f>
        <v>163.5209785704042</v>
      </c>
      <c r="AC28" s="26">
        <f t="shared" si="12"/>
        <v>0</v>
      </c>
      <c r="AD28" s="29">
        <f t="shared" si="13"/>
        <v>163.5209785704042</v>
      </c>
    </row>
    <row r="29" spans="1:30" s="41" customFormat="1" ht="19.5" thickBot="1" x14ac:dyDescent="0.35">
      <c r="A29" s="42">
        <v>42421.467418981483</v>
      </c>
      <c r="B29" s="43">
        <v>7200</v>
      </c>
      <c r="C29" s="43">
        <v>120</v>
      </c>
      <c r="D29" s="44">
        <v>12.25</v>
      </c>
      <c r="E29" s="45">
        <v>14.45</v>
      </c>
      <c r="F29" s="46">
        <v>9.35</v>
      </c>
      <c r="G29" s="47">
        <v>9.5</v>
      </c>
      <c r="H29" s="48">
        <v>9.4</v>
      </c>
      <c r="I29" s="49">
        <v>18.100000000000001</v>
      </c>
      <c r="J29" s="50">
        <v>18.100000000000001</v>
      </c>
      <c r="L29" s="43">
        <v>120</v>
      </c>
      <c r="M29" s="85">
        <f t="shared" si="7"/>
        <v>121.54686920218606</v>
      </c>
      <c r="N29" s="85">
        <f>4.187*$P$2*(Z29-Z28)/$P$1</f>
        <v>3.4891666666668408</v>
      </c>
      <c r="O29" s="85">
        <f>4.187*$P$2*(Z29-$Z$5)/$P$1</f>
        <v>83.739999999999696</v>
      </c>
      <c r="P29" s="85">
        <f t="shared" si="8"/>
        <v>2160</v>
      </c>
      <c r="Q29" s="75">
        <f t="shared" si="9"/>
        <v>0.40515623067395357</v>
      </c>
      <c r="R29" s="75">
        <f t="shared" si="10"/>
        <v>3.8768518518520451E-2</v>
      </c>
      <c r="S29" s="75">
        <f>O29/P29</f>
        <v>3.8768518518518376E-2</v>
      </c>
      <c r="T29" s="82">
        <f t="shared" si="0"/>
        <v>3.0303030303030199E-3</v>
      </c>
      <c r="U29" s="24"/>
      <c r="V29" s="25">
        <f>V28+(D29-D28)</f>
        <v>3.5500000000000007</v>
      </c>
      <c r="W29" s="26">
        <f>W28+(E29-E28)</f>
        <v>5.6999999999999993</v>
      </c>
      <c r="X29" s="26">
        <f>X28+(I29-I28)</f>
        <v>6.7000000000000011</v>
      </c>
      <c r="Y29" s="26">
        <f t="shared" si="11"/>
        <v>0.39999999999999858</v>
      </c>
      <c r="Z29" s="27">
        <f>(F29+G29+H29)/3</f>
        <v>9.4166666666666661</v>
      </c>
      <c r="AA29" s="27">
        <f>($M$2*$AA$2-M29)/(D29-I29)</f>
        <v>-2.299680478258793</v>
      </c>
      <c r="AB29" s="28">
        <f>($AA$1*(D29-I29)+M29)/$AA$2</f>
        <v>166.10415378263565</v>
      </c>
      <c r="AC29" s="26">
        <f t="shared" si="12"/>
        <v>0</v>
      </c>
      <c r="AD29" s="29">
        <f t="shared" si="13"/>
        <v>166.10415378263565</v>
      </c>
    </row>
    <row r="30" spans="1:30" ht="15.75" customHeight="1" thickTop="1" x14ac:dyDescent="0.3">
      <c r="A30" s="51"/>
      <c r="B30" s="52"/>
      <c r="C30" s="52"/>
      <c r="D30" s="53"/>
      <c r="E30" s="54"/>
      <c r="F30" s="55"/>
      <c r="G30" s="56"/>
      <c r="H30" s="57"/>
      <c r="I30" s="58"/>
      <c r="J30" s="59"/>
      <c r="L30" s="91" t="s">
        <v>30</v>
      </c>
      <c r="M30" s="73">
        <f>AVERAGE(M6:M29)</f>
        <v>66.183191090205497</v>
      </c>
      <c r="N30" s="73">
        <f t="shared" ref="N30:T30" si="14">AVERAGE(N6:N29)</f>
        <v>3.4891666666666548</v>
      </c>
      <c r="O30" s="73">
        <f t="shared" si="14"/>
        <v>40.270798611110969</v>
      </c>
      <c r="P30" s="73">
        <f t="shared" si="14"/>
        <v>1125</v>
      </c>
      <c r="Q30" s="14">
        <f t="shared" si="14"/>
        <v>0.22061063696735164</v>
      </c>
      <c r="R30" s="14">
        <f t="shared" si="14"/>
        <v>3.876851851851839E-2</v>
      </c>
      <c r="S30" s="14">
        <f t="shared" si="14"/>
        <v>3.4250431835749599E-2</v>
      </c>
      <c r="T30" s="92">
        <f t="shared" si="14"/>
        <v>2.6390531124950846E-3</v>
      </c>
      <c r="U30" s="24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x14ac:dyDescent="0.3">
      <c r="A31" s="51"/>
      <c r="B31" s="52"/>
      <c r="C31" s="52"/>
      <c r="D31" s="53"/>
      <c r="E31" s="54"/>
      <c r="F31" s="55"/>
      <c r="G31" s="56"/>
      <c r="H31" s="57"/>
      <c r="I31" s="58"/>
      <c r="J31" s="59"/>
      <c r="L31" s="83" t="s">
        <v>31</v>
      </c>
      <c r="M31" s="22">
        <f>MIN(M6:M29)</f>
        <v>2.7624288455042687</v>
      </c>
      <c r="N31" s="22">
        <f t="shared" ref="N31:T31" si="15">MIN(N6:N29)</f>
        <v>0</v>
      </c>
      <c r="O31" s="22">
        <f t="shared" si="15"/>
        <v>0</v>
      </c>
      <c r="P31" s="22">
        <f t="shared" si="15"/>
        <v>90</v>
      </c>
      <c r="Q31" s="23">
        <f t="shared" si="15"/>
        <v>9.208096151680896E-3</v>
      </c>
      <c r="R31" s="23">
        <f t="shared" si="15"/>
        <v>0</v>
      </c>
      <c r="S31" s="23">
        <f t="shared" si="15"/>
        <v>0</v>
      </c>
      <c r="T31" s="74">
        <f t="shared" si="15"/>
        <v>0</v>
      </c>
      <c r="U31" s="30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9.5" thickBot="1" x14ac:dyDescent="0.35">
      <c r="A32" s="51"/>
      <c r="B32" s="52"/>
      <c r="C32" s="52"/>
      <c r="D32" s="53"/>
      <c r="E32" s="54"/>
      <c r="F32" s="55"/>
      <c r="G32" s="56"/>
      <c r="H32" s="57"/>
      <c r="I32" s="58"/>
      <c r="J32" s="59"/>
      <c r="L32" s="84" t="s">
        <v>32</v>
      </c>
      <c r="M32" s="85">
        <f>MAX(M6:M29)</f>
        <v>121.54686920218606</v>
      </c>
      <c r="N32" s="85">
        <f t="shared" ref="N32:T32" si="16">MAX(N6:N29)</f>
        <v>17.445833333333088</v>
      </c>
      <c r="O32" s="85">
        <f t="shared" si="16"/>
        <v>83.739999999999696</v>
      </c>
      <c r="P32" s="85">
        <f t="shared" si="16"/>
        <v>2160</v>
      </c>
      <c r="Q32" s="75">
        <f t="shared" si="16"/>
        <v>0.40515623067395357</v>
      </c>
      <c r="R32" s="75">
        <f t="shared" si="16"/>
        <v>0.19384259259258987</v>
      </c>
      <c r="S32" s="75">
        <f t="shared" si="16"/>
        <v>6.4614197530863282E-2</v>
      </c>
      <c r="T32" s="76">
        <f t="shared" si="16"/>
        <v>6.9444444444443695E-3</v>
      </c>
      <c r="U32" s="30"/>
    </row>
    <row r="33" spans="1:10" ht="19.5" thickTop="1" x14ac:dyDescent="0.3">
      <c r="A33" s="51"/>
      <c r="B33" s="52"/>
      <c r="C33" s="52"/>
      <c r="D33" s="53"/>
      <c r="E33" s="54"/>
      <c r="F33" s="55"/>
      <c r="G33" s="56"/>
      <c r="H33" s="57"/>
      <c r="I33" s="58"/>
      <c r="J33" s="59"/>
    </row>
    <row r="34" spans="1:10" x14ac:dyDescent="0.3">
      <c r="A34" s="51"/>
      <c r="B34" s="52"/>
      <c r="C34" s="52"/>
      <c r="D34" s="53"/>
      <c r="E34" s="54"/>
      <c r="F34" s="55"/>
      <c r="G34" s="56"/>
      <c r="H34" s="57"/>
      <c r="I34" s="58"/>
      <c r="J34" s="59"/>
    </row>
    <row r="35" spans="1:10" x14ac:dyDescent="0.3">
      <c r="A35" s="51"/>
      <c r="B35" s="52"/>
      <c r="C35" s="52"/>
      <c r="D35" s="53"/>
      <c r="E35" s="54"/>
      <c r="F35" s="55"/>
      <c r="G35" s="56"/>
      <c r="H35" s="57"/>
      <c r="I35" s="58"/>
      <c r="J35" s="59"/>
    </row>
    <row r="36" spans="1:1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</row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zoomScale="70" zoomScaleNormal="70" workbookViewId="0">
      <selection activeCell="M30" sqref="M30:T30"/>
    </sheetView>
  </sheetViews>
  <sheetFormatPr defaultColWidth="11.42578125" defaultRowHeight="18.75" x14ac:dyDescent="0.3"/>
  <cols>
    <col min="1" max="1" width="27.140625" style="60" customWidth="1"/>
    <col min="2" max="2" width="8.5703125" style="60" customWidth="1"/>
    <col min="3" max="3" width="9" style="60" customWidth="1"/>
    <col min="4" max="4" width="8.28515625" style="60" customWidth="1"/>
    <col min="5" max="5" width="7.5703125" style="60" customWidth="1"/>
    <col min="6" max="6" width="7.42578125" style="60" customWidth="1"/>
    <col min="7" max="10" width="7.28515625" style="60" customWidth="1"/>
    <col min="11" max="11" width="11.42578125" style="60"/>
    <col min="12" max="12" width="10.42578125" style="60" customWidth="1"/>
    <col min="13" max="13" width="13.140625" style="60" customWidth="1"/>
    <col min="14" max="14" width="12.5703125" style="60" customWidth="1"/>
    <col min="15" max="15" width="11.42578125" style="60"/>
    <col min="16" max="16" width="16.140625" style="60" customWidth="1"/>
    <col min="17" max="17" width="10.5703125" style="60" customWidth="1"/>
    <col min="18" max="18" width="10" style="60" customWidth="1"/>
    <col min="19" max="19" width="11.140625" style="60" customWidth="1"/>
    <col min="20" max="20" width="11.140625" style="61" customWidth="1"/>
    <col min="21" max="21" width="10.5703125" style="60" customWidth="1"/>
    <col min="22" max="22" width="9.42578125" style="60" customWidth="1"/>
    <col min="23" max="24" width="11.42578125" style="60"/>
    <col min="25" max="25" width="10.28515625" style="60" customWidth="1"/>
    <col min="26" max="26" width="14.7109375" style="60" customWidth="1"/>
    <col min="27" max="27" width="11.7109375" style="60" customWidth="1"/>
    <col min="28" max="28" width="10.42578125" style="60" customWidth="1"/>
    <col min="29" max="16384" width="11.42578125" style="60"/>
  </cols>
  <sheetData>
    <row r="1" spans="1:30" ht="23.25" customHeight="1" x14ac:dyDescent="0.3">
      <c r="A1" s="64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0">
        <v>0</v>
      </c>
      <c r="L1" s="1" t="s">
        <v>0</v>
      </c>
      <c r="M1" s="31">
        <f>T30</f>
        <v>9.8960626318833752E-4</v>
      </c>
      <c r="O1" s="2" t="s">
        <v>1</v>
      </c>
      <c r="P1" s="3">
        <v>0.2</v>
      </c>
      <c r="Z1" s="2" t="s">
        <v>2</v>
      </c>
      <c r="AA1" s="3">
        <v>8</v>
      </c>
    </row>
    <row r="2" spans="1:30" ht="24" customHeight="1" thickBot="1" x14ac:dyDescent="0.4">
      <c r="A2" s="66" t="s">
        <v>58</v>
      </c>
      <c r="B2" s="65"/>
      <c r="C2" s="65"/>
      <c r="D2" s="65"/>
      <c r="E2" s="65"/>
      <c r="F2" s="65"/>
      <c r="G2" s="65"/>
      <c r="H2" s="65"/>
      <c r="I2" s="65"/>
      <c r="J2" s="65"/>
      <c r="L2" s="4" t="s">
        <v>3</v>
      </c>
      <c r="M2" s="5">
        <v>500</v>
      </c>
      <c r="O2" s="6" t="s">
        <v>4</v>
      </c>
      <c r="P2" s="7">
        <v>15</v>
      </c>
      <c r="Z2" s="6" t="s">
        <v>5</v>
      </c>
      <c r="AA2" s="8">
        <v>0.45</v>
      </c>
    </row>
    <row r="3" spans="1:30" ht="23.25" customHeight="1" thickBot="1" x14ac:dyDescent="0.35">
      <c r="A3" s="67" t="s">
        <v>6</v>
      </c>
      <c r="B3" s="69" t="s">
        <v>7</v>
      </c>
      <c r="C3" s="70"/>
      <c r="D3" s="71" t="s">
        <v>8</v>
      </c>
      <c r="E3" s="72"/>
      <c r="F3" s="72"/>
      <c r="G3" s="72"/>
      <c r="H3" s="72"/>
      <c r="I3" s="72"/>
      <c r="J3" s="70"/>
      <c r="V3" s="62" t="s">
        <v>38</v>
      </c>
      <c r="W3" s="63"/>
      <c r="X3" s="63"/>
      <c r="Y3" s="63"/>
      <c r="Z3" s="63"/>
    </row>
    <row r="4" spans="1:30" ht="128.25" customHeight="1" thickTop="1" thickBot="1" x14ac:dyDescent="0.35">
      <c r="A4" s="68"/>
      <c r="B4" s="32" t="s">
        <v>9</v>
      </c>
      <c r="C4" s="32" t="s">
        <v>10</v>
      </c>
      <c r="D4" s="33" t="s">
        <v>11</v>
      </c>
      <c r="E4" s="34" t="s">
        <v>12</v>
      </c>
      <c r="F4" s="35" t="s">
        <v>13</v>
      </c>
      <c r="G4" s="36" t="s">
        <v>14</v>
      </c>
      <c r="H4" s="37" t="s">
        <v>15</v>
      </c>
      <c r="I4" s="38" t="s">
        <v>16</v>
      </c>
      <c r="J4" s="39" t="s">
        <v>17</v>
      </c>
      <c r="L4" s="86" t="s">
        <v>18</v>
      </c>
      <c r="M4" s="87" t="s">
        <v>19</v>
      </c>
      <c r="N4" s="87" t="s">
        <v>33</v>
      </c>
      <c r="O4" s="87" t="s">
        <v>20</v>
      </c>
      <c r="P4" s="87" t="s">
        <v>21</v>
      </c>
      <c r="Q4" s="87" t="s">
        <v>22</v>
      </c>
      <c r="R4" s="87" t="s">
        <v>23</v>
      </c>
      <c r="S4" s="87" t="s">
        <v>24</v>
      </c>
      <c r="T4" s="88" t="s">
        <v>69</v>
      </c>
      <c r="U4" s="9"/>
      <c r="V4" s="10" t="s">
        <v>37</v>
      </c>
      <c r="W4" s="11" t="s">
        <v>36</v>
      </c>
      <c r="X4" s="11" t="s">
        <v>35</v>
      </c>
      <c r="Y4" s="11" t="s">
        <v>34</v>
      </c>
      <c r="Z4" s="11" t="s">
        <v>25</v>
      </c>
      <c r="AA4" s="11" t="s">
        <v>26</v>
      </c>
      <c r="AB4" s="11" t="s">
        <v>27</v>
      </c>
      <c r="AC4" s="11" t="s">
        <v>28</v>
      </c>
      <c r="AD4" s="12" t="s">
        <v>29</v>
      </c>
    </row>
    <row r="5" spans="1:30" ht="19.5" thickTop="1" x14ac:dyDescent="0.3">
      <c r="A5" s="42">
        <v>42458.718842592592</v>
      </c>
      <c r="B5" s="43">
        <v>0</v>
      </c>
      <c r="C5" s="43">
        <v>0</v>
      </c>
      <c r="D5" s="44">
        <v>12.2</v>
      </c>
      <c r="E5" s="45">
        <v>15.75</v>
      </c>
      <c r="F5" s="46">
        <v>11.55</v>
      </c>
      <c r="G5" s="47">
        <v>11.7</v>
      </c>
      <c r="H5" s="48">
        <v>11.75</v>
      </c>
      <c r="I5" s="49">
        <v>27</v>
      </c>
      <c r="J5" s="50">
        <v>27.35</v>
      </c>
      <c r="L5" s="43">
        <v>0</v>
      </c>
      <c r="M5" s="77">
        <f>4187*$M$1*(E5-D5)/$P$1</f>
        <v>73.546795275459857</v>
      </c>
      <c r="N5" s="77">
        <f>4.187*$P$2*(Z5-Z5)/$P$1</f>
        <v>0</v>
      </c>
      <c r="O5" s="77">
        <f t="shared" ref="O5:O29" si="0">4.187*$P$2*(Z5-$Z$5)/$P$1</f>
        <v>0</v>
      </c>
      <c r="P5" s="77">
        <f>$M$2*B5/1000</f>
        <v>0</v>
      </c>
      <c r="Q5" s="78">
        <f>4187*$M$1*(E5-D5)/($P$1*$M$2)</f>
        <v>0.14709359055091972</v>
      </c>
      <c r="R5" s="79">
        <v>0</v>
      </c>
      <c r="S5" s="79">
        <v>0</v>
      </c>
      <c r="T5" s="80">
        <f t="shared" ref="T5:T29" si="1">O5/(300*4.187*$P$2*(E5-D5))</f>
        <v>0</v>
      </c>
      <c r="U5" s="16"/>
      <c r="V5" s="17">
        <f>D5-D5</f>
        <v>0</v>
      </c>
      <c r="W5" s="18">
        <f>E5-E5</f>
        <v>0</v>
      </c>
      <c r="X5" s="18">
        <f>I5-I5</f>
        <v>0</v>
      </c>
      <c r="Y5" s="18">
        <f>Z5-Z5</f>
        <v>0</v>
      </c>
      <c r="Z5" s="19">
        <f t="shared" ref="Z5:Z29" si="2">(F5+G5+H5)/3</f>
        <v>11.666666666666666</v>
      </c>
      <c r="AA5" s="19">
        <f t="shared" ref="AA5:AA29" si="3">($M$2*$AA$2-M5)/(D5-I5)</f>
        <v>-10.233324643550009</v>
      </c>
      <c r="AB5" s="20">
        <f t="shared" ref="AB5:AB29" si="4">($AA$1*(D5-I5)+M5)/$AA$2</f>
        <v>-99.673788276755886</v>
      </c>
      <c r="AC5" s="18">
        <f t="shared" ref="AC5:AD20" si="5">IF(AA5&gt;0,AA5,0)</f>
        <v>0</v>
      </c>
      <c r="AD5" s="21">
        <f t="shared" si="5"/>
        <v>0</v>
      </c>
    </row>
    <row r="6" spans="1:30" x14ac:dyDescent="0.3">
      <c r="A6" s="42">
        <v>42458.722314814811</v>
      </c>
      <c r="B6" s="43">
        <v>300</v>
      </c>
      <c r="C6" s="43">
        <v>5</v>
      </c>
      <c r="D6" s="44">
        <v>12.7</v>
      </c>
      <c r="E6" s="45">
        <v>16.55</v>
      </c>
      <c r="F6" s="46">
        <v>11.55</v>
      </c>
      <c r="G6" s="47">
        <v>11.75</v>
      </c>
      <c r="H6" s="48">
        <v>12</v>
      </c>
      <c r="I6" s="49">
        <v>28.2</v>
      </c>
      <c r="J6" s="50">
        <v>28.45</v>
      </c>
      <c r="L6" s="43">
        <v>5</v>
      </c>
      <c r="M6" s="22">
        <f t="shared" ref="M6:M29" si="6">4187*$M$1*(E6-D6)/$P$1</f>
        <v>79.762017411414234</v>
      </c>
      <c r="N6" s="22">
        <f t="shared" ref="N6:N29" si="7">4.187*$P$2*(Z6-Z5)/$P$1</f>
        <v>31.402499999999893</v>
      </c>
      <c r="O6" s="22">
        <f t="shared" si="0"/>
        <v>31.402499999999893</v>
      </c>
      <c r="P6" s="22">
        <f t="shared" ref="P6:P29" si="8">$M$2*B6/1000</f>
        <v>150</v>
      </c>
      <c r="Q6" s="23">
        <f t="shared" ref="Q6:Q29" si="9">4187*$M$1*(E6-D6)/($P$1*$M$2)</f>
        <v>0.15952403482282848</v>
      </c>
      <c r="R6" s="23">
        <f>1000*N6/((B6-B5)*$M$2)</f>
        <v>0.20934999999999929</v>
      </c>
      <c r="S6" s="23">
        <f>O6/P6</f>
        <v>0.20934999999999929</v>
      </c>
      <c r="T6" s="81">
        <f t="shared" si="1"/>
        <v>4.3290043290043122E-4</v>
      </c>
      <c r="U6" s="24"/>
      <c r="V6" s="25">
        <f>V5+(D6-D5)</f>
        <v>0.5</v>
      </c>
      <c r="W6" s="26">
        <f>W5+(E6-E5)</f>
        <v>0.80000000000000071</v>
      </c>
      <c r="X6" s="26">
        <f t="shared" ref="X6:X29" si="10">X5+(I6-I5)</f>
        <v>1.1999999999999993</v>
      </c>
      <c r="Y6" s="26">
        <f t="shared" ref="Y6:Y29" si="11">Y5+(Z6-Z5)</f>
        <v>9.9999999999999645E-2</v>
      </c>
      <c r="Z6" s="27">
        <f t="shared" si="2"/>
        <v>11.766666666666666</v>
      </c>
      <c r="AA6" s="27">
        <f t="shared" si="3"/>
        <v>-9.3701924250700497</v>
      </c>
      <c r="AB6" s="28">
        <f t="shared" si="4"/>
        <v>-98.306627974635035</v>
      </c>
      <c r="AC6" s="26">
        <f t="shared" si="5"/>
        <v>0</v>
      </c>
      <c r="AD6" s="29">
        <f t="shared" si="5"/>
        <v>0</v>
      </c>
    </row>
    <row r="7" spans="1:30" x14ac:dyDescent="0.3">
      <c r="A7" s="42">
        <v>42458.725787037038</v>
      </c>
      <c r="B7" s="43">
        <v>600</v>
      </c>
      <c r="C7" s="43">
        <v>10</v>
      </c>
      <c r="D7" s="44">
        <v>13.35</v>
      </c>
      <c r="E7" s="45">
        <v>17.350000000000001</v>
      </c>
      <c r="F7" s="46">
        <v>11.6</v>
      </c>
      <c r="G7" s="47">
        <v>12</v>
      </c>
      <c r="H7" s="48">
        <v>12.05</v>
      </c>
      <c r="I7" s="49">
        <v>28.7</v>
      </c>
      <c r="J7" s="50">
        <v>29.1</v>
      </c>
      <c r="L7" s="43">
        <v>10</v>
      </c>
      <c r="M7" s="22">
        <f t="shared" si="6"/>
        <v>82.869628479391409</v>
      </c>
      <c r="N7" s="22">
        <f t="shared" si="7"/>
        <v>36.636250000000707</v>
      </c>
      <c r="O7" s="22">
        <f t="shared" si="0"/>
        <v>68.03875000000059</v>
      </c>
      <c r="P7" s="22">
        <f t="shared" si="8"/>
        <v>300</v>
      </c>
      <c r="Q7" s="23">
        <f t="shared" si="9"/>
        <v>0.16573925695878283</v>
      </c>
      <c r="R7" s="23">
        <f t="shared" ref="R7:R29" si="12">1000*N7/((B7-B6)*$M$2)</f>
        <v>0.24424166666667138</v>
      </c>
      <c r="S7" s="23">
        <f t="shared" ref="S7:S29" si="13">O7/P7</f>
        <v>0.22679583333333531</v>
      </c>
      <c r="T7" s="81">
        <f t="shared" si="1"/>
        <v>9.0277777777778511E-4</v>
      </c>
      <c r="U7" s="24"/>
      <c r="V7" s="25">
        <f>V6+(D7-D6)</f>
        <v>1.1500000000000004</v>
      </c>
      <c r="W7" s="26">
        <f>W6+(E7-E6)</f>
        <v>1.6000000000000014</v>
      </c>
      <c r="X7" s="26">
        <f t="shared" si="10"/>
        <v>1.6999999999999993</v>
      </c>
      <c r="Y7" s="26">
        <f t="shared" si="11"/>
        <v>0.21666666666666856</v>
      </c>
      <c r="Z7" s="27">
        <f t="shared" si="2"/>
        <v>11.883333333333335</v>
      </c>
      <c r="AA7" s="27">
        <f t="shared" si="3"/>
        <v>-9.2593075909191285</v>
      </c>
      <c r="AB7" s="28">
        <f t="shared" si="4"/>
        <v>-88.734158934685752</v>
      </c>
      <c r="AC7" s="26">
        <f t="shared" si="5"/>
        <v>0</v>
      </c>
      <c r="AD7" s="29">
        <f>IF(AB7&gt;0,AB7,0)</f>
        <v>0</v>
      </c>
    </row>
    <row r="8" spans="1:30" x14ac:dyDescent="0.3">
      <c r="A8" s="42">
        <v>42458.729259259257</v>
      </c>
      <c r="B8" s="43">
        <v>900</v>
      </c>
      <c r="C8" s="43">
        <v>15</v>
      </c>
      <c r="D8" s="44">
        <v>14</v>
      </c>
      <c r="E8" s="45">
        <v>18.149999999999999</v>
      </c>
      <c r="F8" s="46">
        <v>11.6</v>
      </c>
      <c r="G8" s="47">
        <v>12.05</v>
      </c>
      <c r="H8" s="48">
        <v>12.1</v>
      </c>
      <c r="I8" s="49">
        <v>29</v>
      </c>
      <c r="J8" s="50">
        <v>29.2</v>
      </c>
      <c r="L8" s="43">
        <v>15</v>
      </c>
      <c r="M8" s="22">
        <f t="shared" si="6"/>
        <v>85.977239547368526</v>
      </c>
      <c r="N8" s="22">
        <f t="shared" si="7"/>
        <v>10.467499999999404</v>
      </c>
      <c r="O8" s="22">
        <f t="shared" si="0"/>
        <v>78.506250000000009</v>
      </c>
      <c r="P8" s="22">
        <f t="shared" si="8"/>
        <v>450</v>
      </c>
      <c r="Q8" s="23">
        <f t="shared" si="9"/>
        <v>0.17195447909473707</v>
      </c>
      <c r="R8" s="23">
        <f t="shared" si="12"/>
        <v>6.9783333333329353E-2</v>
      </c>
      <c r="S8" s="23">
        <f t="shared" si="13"/>
        <v>0.17445833333333335</v>
      </c>
      <c r="T8" s="81">
        <f t="shared" si="1"/>
        <v>1.0040160642570282E-3</v>
      </c>
      <c r="U8" s="24"/>
      <c r="V8" s="25">
        <f>V7+(D8-D7)</f>
        <v>1.8000000000000007</v>
      </c>
      <c r="W8" s="26">
        <f>W7+(E8-E7)</f>
        <v>2.3999999999999986</v>
      </c>
      <c r="X8" s="26">
        <f t="shared" si="10"/>
        <v>2</v>
      </c>
      <c r="Y8" s="26">
        <f t="shared" si="11"/>
        <v>0.25</v>
      </c>
      <c r="Z8" s="27">
        <f t="shared" si="2"/>
        <v>11.916666666666666</v>
      </c>
      <c r="AA8" s="27">
        <f t="shared" si="3"/>
        <v>-9.2681840301754317</v>
      </c>
      <c r="AB8" s="28">
        <f t="shared" si="4"/>
        <v>-75.606134339181054</v>
      </c>
      <c r="AC8" s="26">
        <f t="shared" si="5"/>
        <v>0</v>
      </c>
      <c r="AD8" s="29">
        <f t="shared" si="5"/>
        <v>0</v>
      </c>
    </row>
    <row r="9" spans="1:30" x14ac:dyDescent="0.3">
      <c r="A9" s="42">
        <v>42458.732743055552</v>
      </c>
      <c r="B9" s="43">
        <v>1201</v>
      </c>
      <c r="C9" s="43">
        <v>20</v>
      </c>
      <c r="D9" s="44">
        <v>14.35</v>
      </c>
      <c r="E9" s="45">
        <v>19.55</v>
      </c>
      <c r="F9" s="46">
        <v>11.65</v>
      </c>
      <c r="G9" s="47">
        <v>12.05</v>
      </c>
      <c r="H9" s="48">
        <v>12.2</v>
      </c>
      <c r="I9" s="49">
        <v>29.2</v>
      </c>
      <c r="J9" s="50">
        <v>29.4</v>
      </c>
      <c r="L9" s="43">
        <v>20</v>
      </c>
      <c r="M9" s="22">
        <f t="shared" si="6"/>
        <v>107.73051702320882</v>
      </c>
      <c r="N9" s="22">
        <f t="shared" si="7"/>
        <v>15.701250000000783</v>
      </c>
      <c r="O9" s="22">
        <f t="shared" si="0"/>
        <v>94.207500000000792</v>
      </c>
      <c r="P9" s="22">
        <f t="shared" si="8"/>
        <v>600.5</v>
      </c>
      <c r="Q9" s="23">
        <f t="shared" si="9"/>
        <v>0.21546103404641767</v>
      </c>
      <c r="R9" s="23">
        <f t="shared" si="12"/>
        <v>0.10432724252492215</v>
      </c>
      <c r="S9" s="23">
        <f t="shared" si="13"/>
        <v>0.1568817651956716</v>
      </c>
      <c r="T9" s="81">
        <f t="shared" si="1"/>
        <v>9.6153846153846929E-4</v>
      </c>
      <c r="U9" s="24"/>
      <c r="V9" s="25">
        <f>V8+(D9-D8)</f>
        <v>2.1500000000000004</v>
      </c>
      <c r="W9" s="26">
        <f>W8+(E9-E8)</f>
        <v>3.8000000000000007</v>
      </c>
      <c r="X9" s="26">
        <f t="shared" si="10"/>
        <v>2.1999999999999993</v>
      </c>
      <c r="Y9" s="26">
        <f t="shared" si="11"/>
        <v>0.30000000000000249</v>
      </c>
      <c r="Z9" s="27">
        <f t="shared" si="2"/>
        <v>11.966666666666669</v>
      </c>
      <c r="AA9" s="27">
        <f t="shared" si="3"/>
        <v>-7.8969348805919992</v>
      </c>
      <c r="AB9" s="28">
        <f t="shared" si="4"/>
        <v>-24.598851059535953</v>
      </c>
      <c r="AC9" s="26">
        <f t="shared" si="5"/>
        <v>0</v>
      </c>
      <c r="AD9" s="29">
        <f t="shared" si="5"/>
        <v>0</v>
      </c>
    </row>
    <row r="10" spans="1:30" x14ac:dyDescent="0.3">
      <c r="A10" s="42">
        <v>42458.736203703702</v>
      </c>
      <c r="B10" s="43">
        <v>1500</v>
      </c>
      <c r="C10" s="43">
        <v>25</v>
      </c>
      <c r="D10" s="44">
        <v>14.65</v>
      </c>
      <c r="E10" s="45">
        <v>25.65</v>
      </c>
      <c r="F10" s="46">
        <v>11.65</v>
      </c>
      <c r="G10" s="47">
        <v>12.15</v>
      </c>
      <c r="H10" s="48">
        <v>12.25</v>
      </c>
      <c r="I10" s="49">
        <v>29.2</v>
      </c>
      <c r="J10" s="50">
        <v>29.4</v>
      </c>
      <c r="L10" s="43">
        <v>25</v>
      </c>
      <c r="M10" s="22">
        <f t="shared" si="6"/>
        <v>227.89147831832625</v>
      </c>
      <c r="N10" s="22">
        <f t="shared" si="7"/>
        <v>15.701249999999108</v>
      </c>
      <c r="O10" s="22">
        <f t="shared" si="0"/>
        <v>109.9087499999999</v>
      </c>
      <c r="P10" s="22">
        <f t="shared" si="8"/>
        <v>750</v>
      </c>
      <c r="Q10" s="23">
        <f t="shared" si="9"/>
        <v>0.45578295663665253</v>
      </c>
      <c r="R10" s="23">
        <f t="shared" si="12"/>
        <v>0.10502508361203418</v>
      </c>
      <c r="S10" s="23">
        <f t="shared" si="13"/>
        <v>0.14654499999999987</v>
      </c>
      <c r="T10" s="81">
        <f t="shared" si="1"/>
        <v>5.3030303030302981E-4</v>
      </c>
      <c r="U10" s="24"/>
      <c r="V10" s="25">
        <f>V9+(D10-D9)</f>
        <v>2.4500000000000011</v>
      </c>
      <c r="W10" s="26">
        <f>W9+(E10-E9)</f>
        <v>9.8999999999999986</v>
      </c>
      <c r="X10" s="26">
        <f t="shared" si="10"/>
        <v>2.1999999999999993</v>
      </c>
      <c r="Y10" s="26">
        <f t="shared" si="11"/>
        <v>0.34999999999999964</v>
      </c>
      <c r="Z10" s="27">
        <f t="shared" si="2"/>
        <v>12.016666666666666</v>
      </c>
      <c r="AA10" s="27">
        <f t="shared" si="3"/>
        <v>0.19872703218737114</v>
      </c>
      <c r="AB10" s="28">
        <f t="shared" si="4"/>
        <v>247.75884070739167</v>
      </c>
      <c r="AC10" s="26">
        <f t="shared" si="5"/>
        <v>0.19872703218737114</v>
      </c>
      <c r="AD10" s="29">
        <f t="shared" si="5"/>
        <v>247.75884070739167</v>
      </c>
    </row>
    <row r="11" spans="1:30" x14ac:dyDescent="0.3">
      <c r="A11" s="42">
        <v>42458.739675925928</v>
      </c>
      <c r="B11" s="43">
        <v>1800</v>
      </c>
      <c r="C11" s="43">
        <v>30</v>
      </c>
      <c r="D11" s="44">
        <v>15.25</v>
      </c>
      <c r="E11" s="45">
        <v>29.65</v>
      </c>
      <c r="F11" s="46">
        <v>11.7</v>
      </c>
      <c r="G11" s="47">
        <v>12.2</v>
      </c>
      <c r="H11" s="48">
        <v>12.3</v>
      </c>
      <c r="I11" s="49">
        <v>29.2</v>
      </c>
      <c r="J11" s="50">
        <v>29.5</v>
      </c>
      <c r="L11" s="43">
        <v>30</v>
      </c>
      <c r="M11" s="22">
        <f t="shared" si="6"/>
        <v>298.33066252580892</v>
      </c>
      <c r="N11" s="22">
        <f t="shared" si="7"/>
        <v>15.701250000000783</v>
      </c>
      <c r="O11" s="22">
        <f t="shared" si="0"/>
        <v>125.61000000000067</v>
      </c>
      <c r="P11" s="22">
        <f t="shared" si="8"/>
        <v>900</v>
      </c>
      <c r="Q11" s="23">
        <f t="shared" si="9"/>
        <v>0.59666132505161795</v>
      </c>
      <c r="R11" s="23">
        <f t="shared" si="12"/>
        <v>0.10467500000000522</v>
      </c>
      <c r="S11" s="23">
        <f t="shared" si="13"/>
        <v>0.13956666666666742</v>
      </c>
      <c r="T11" s="81">
        <f t="shared" si="1"/>
        <v>4.6296296296296537E-4</v>
      </c>
      <c r="U11" s="24"/>
      <c r="V11" s="25">
        <f>V10+(D11-D10)</f>
        <v>3.0500000000000007</v>
      </c>
      <c r="W11" s="26">
        <f>W10+(E11-E10)</f>
        <v>13.899999999999999</v>
      </c>
      <c r="X11" s="26">
        <f t="shared" si="10"/>
        <v>2.1999999999999993</v>
      </c>
      <c r="Y11" s="26">
        <f t="shared" si="11"/>
        <v>0.40000000000000213</v>
      </c>
      <c r="Z11" s="27">
        <f t="shared" si="2"/>
        <v>12.066666666666668</v>
      </c>
      <c r="AA11" s="27">
        <f t="shared" si="3"/>
        <v>5.2566783172622884</v>
      </c>
      <c r="AB11" s="28">
        <f t="shared" si="4"/>
        <v>414.95702783513093</v>
      </c>
      <c r="AC11" s="26">
        <f t="shared" si="5"/>
        <v>5.2566783172622884</v>
      </c>
      <c r="AD11" s="29">
        <f t="shared" si="5"/>
        <v>414.95702783513093</v>
      </c>
    </row>
    <row r="12" spans="1:30" x14ac:dyDescent="0.3">
      <c r="A12" s="42">
        <v>42458.743159722217</v>
      </c>
      <c r="B12" s="43">
        <v>2101</v>
      </c>
      <c r="C12" s="43">
        <v>35</v>
      </c>
      <c r="D12" s="44">
        <v>15.7</v>
      </c>
      <c r="E12" s="45">
        <v>32.35</v>
      </c>
      <c r="F12" s="46">
        <v>11.7</v>
      </c>
      <c r="G12" s="47">
        <v>12.25</v>
      </c>
      <c r="H12" s="48">
        <v>12.4</v>
      </c>
      <c r="I12" s="49">
        <v>29.25</v>
      </c>
      <c r="J12" s="50">
        <v>29.45</v>
      </c>
      <c r="L12" s="43">
        <v>35</v>
      </c>
      <c r="M12" s="22">
        <f t="shared" si="6"/>
        <v>344.94482854546663</v>
      </c>
      <c r="N12" s="22">
        <f t="shared" si="7"/>
        <v>15.701249999999666</v>
      </c>
      <c r="O12" s="22">
        <f t="shared" si="0"/>
        <v>141.31125000000034</v>
      </c>
      <c r="P12" s="22">
        <f t="shared" si="8"/>
        <v>1050.5</v>
      </c>
      <c r="Q12" s="23">
        <f t="shared" si="9"/>
        <v>0.68988965709093331</v>
      </c>
      <c r="R12" s="23">
        <f t="shared" si="12"/>
        <v>0.10432724252491472</v>
      </c>
      <c r="S12" s="23">
        <f t="shared" si="13"/>
        <v>0.13451808662541678</v>
      </c>
      <c r="T12" s="81">
        <f t="shared" si="1"/>
        <v>4.5045045045045143E-4</v>
      </c>
      <c r="U12" s="24"/>
      <c r="V12" s="25">
        <f>V11+(D12-D11)</f>
        <v>3.5</v>
      </c>
      <c r="W12" s="26">
        <f>W11+(E12-E11)</f>
        <v>16.600000000000001</v>
      </c>
      <c r="X12" s="26">
        <f t="shared" si="10"/>
        <v>2.25</v>
      </c>
      <c r="Y12" s="26">
        <f t="shared" si="11"/>
        <v>0.45000000000000107</v>
      </c>
      <c r="Z12" s="27">
        <f t="shared" si="2"/>
        <v>12.116666666666667</v>
      </c>
      <c r="AA12" s="27">
        <f t="shared" si="3"/>
        <v>8.8520168668241048</v>
      </c>
      <c r="AB12" s="28">
        <f t="shared" si="4"/>
        <v>525.65517454548137</v>
      </c>
      <c r="AC12" s="26">
        <f t="shared" si="5"/>
        <v>8.8520168668241048</v>
      </c>
      <c r="AD12" s="29">
        <f t="shared" si="5"/>
        <v>525.65517454548137</v>
      </c>
    </row>
    <row r="13" spans="1:30" x14ac:dyDescent="0.3">
      <c r="A13" s="42">
        <v>42458.746631944443</v>
      </c>
      <c r="B13" s="43">
        <v>2401</v>
      </c>
      <c r="C13" s="43">
        <v>40</v>
      </c>
      <c r="D13" s="44">
        <v>16.3</v>
      </c>
      <c r="E13" s="45">
        <v>33.1</v>
      </c>
      <c r="F13" s="46">
        <v>11.75</v>
      </c>
      <c r="G13" s="47">
        <v>12.3</v>
      </c>
      <c r="H13" s="48">
        <v>12.5</v>
      </c>
      <c r="I13" s="49">
        <v>29.3</v>
      </c>
      <c r="J13" s="50">
        <v>29.55</v>
      </c>
      <c r="L13" s="43">
        <v>40</v>
      </c>
      <c r="M13" s="22">
        <f t="shared" si="6"/>
        <v>348.05243961344377</v>
      </c>
      <c r="N13" s="22">
        <f t="shared" si="7"/>
        <v>20.93499999999937</v>
      </c>
      <c r="O13" s="22">
        <f t="shared" si="0"/>
        <v>162.24624999999969</v>
      </c>
      <c r="P13" s="22">
        <f t="shared" si="8"/>
        <v>1200.5</v>
      </c>
      <c r="Q13" s="23">
        <f t="shared" si="9"/>
        <v>0.69610487922688757</v>
      </c>
      <c r="R13" s="23">
        <f t="shared" si="12"/>
        <v>0.13956666666666248</v>
      </c>
      <c r="S13" s="23">
        <f t="shared" si="13"/>
        <v>0.13514889629321089</v>
      </c>
      <c r="T13" s="81">
        <f t="shared" si="1"/>
        <v>5.1256613756613643E-4</v>
      </c>
      <c r="U13" s="24"/>
      <c r="V13" s="25">
        <f>V12+(D13-D12)</f>
        <v>4.1000000000000014</v>
      </c>
      <c r="W13" s="26">
        <f>W12+(E13-E12)</f>
        <v>17.350000000000001</v>
      </c>
      <c r="X13" s="26">
        <f t="shared" si="10"/>
        <v>2.3000000000000007</v>
      </c>
      <c r="Y13" s="26">
        <f t="shared" si="11"/>
        <v>0.51666666666666572</v>
      </c>
      <c r="Z13" s="27">
        <f t="shared" si="2"/>
        <v>12.183333333333332</v>
      </c>
      <c r="AA13" s="27">
        <f t="shared" si="3"/>
        <v>9.4655722779572127</v>
      </c>
      <c r="AB13" s="28">
        <f t="shared" si="4"/>
        <v>542.33875469654174</v>
      </c>
      <c r="AC13" s="26">
        <f t="shared" si="5"/>
        <v>9.4655722779572127</v>
      </c>
      <c r="AD13" s="29">
        <f t="shared" si="5"/>
        <v>542.33875469654174</v>
      </c>
    </row>
    <row r="14" spans="1:30" x14ac:dyDescent="0.3">
      <c r="A14" s="42">
        <v>42458.750104166669</v>
      </c>
      <c r="B14" s="43">
        <v>2701</v>
      </c>
      <c r="C14" s="43">
        <v>45</v>
      </c>
      <c r="D14" s="44">
        <v>17</v>
      </c>
      <c r="E14" s="45">
        <v>37.200000000000003</v>
      </c>
      <c r="F14" s="46">
        <v>11.75</v>
      </c>
      <c r="G14" s="47">
        <v>12.4</v>
      </c>
      <c r="H14" s="48">
        <v>12.6</v>
      </c>
      <c r="I14" s="49">
        <v>29.35</v>
      </c>
      <c r="J14" s="50">
        <v>29.6</v>
      </c>
      <c r="L14" s="43">
        <v>45</v>
      </c>
      <c r="M14" s="22">
        <f t="shared" si="6"/>
        <v>418.49162382092658</v>
      </c>
      <c r="N14" s="22">
        <f t="shared" si="7"/>
        <v>20.935000000000485</v>
      </c>
      <c r="O14" s="22">
        <f t="shared" si="0"/>
        <v>183.18125000000018</v>
      </c>
      <c r="P14" s="22">
        <f t="shared" si="8"/>
        <v>1350.5</v>
      </c>
      <c r="Q14" s="23">
        <f t="shared" si="9"/>
        <v>0.83698324764185317</v>
      </c>
      <c r="R14" s="23">
        <f t="shared" si="12"/>
        <v>0.13956666666666989</v>
      </c>
      <c r="S14" s="23">
        <f t="shared" si="13"/>
        <v>0.13563957793409862</v>
      </c>
      <c r="T14" s="81">
        <f t="shared" si="1"/>
        <v>4.8129812981298161E-4</v>
      </c>
      <c r="U14" s="24"/>
      <c r="V14" s="25">
        <f>V13+(D14-D13)</f>
        <v>4.8000000000000007</v>
      </c>
      <c r="W14" s="26">
        <f>W13+(E14-E13)</f>
        <v>21.450000000000003</v>
      </c>
      <c r="X14" s="26">
        <f t="shared" si="10"/>
        <v>2.3500000000000014</v>
      </c>
      <c r="Y14" s="26">
        <f t="shared" si="11"/>
        <v>0.58333333333333393</v>
      </c>
      <c r="Z14" s="27">
        <f t="shared" si="2"/>
        <v>12.25</v>
      </c>
      <c r="AA14" s="27">
        <f t="shared" si="3"/>
        <v>15.667337961208627</v>
      </c>
      <c r="AB14" s="28">
        <f t="shared" si="4"/>
        <v>710.42583071317017</v>
      </c>
      <c r="AC14" s="26">
        <f t="shared" si="5"/>
        <v>15.667337961208627</v>
      </c>
      <c r="AD14" s="29">
        <f t="shared" si="5"/>
        <v>710.42583071317017</v>
      </c>
    </row>
    <row r="15" spans="1:30" x14ac:dyDescent="0.3">
      <c r="A15" s="42">
        <v>42458.753576388888</v>
      </c>
      <c r="B15" s="43">
        <v>3001</v>
      </c>
      <c r="C15" s="43">
        <v>50</v>
      </c>
      <c r="D15" s="44">
        <v>17.45</v>
      </c>
      <c r="E15" s="45">
        <v>38.4</v>
      </c>
      <c r="F15" s="46">
        <v>12</v>
      </c>
      <c r="G15" s="47">
        <v>12.45</v>
      </c>
      <c r="H15" s="48">
        <v>12.7</v>
      </c>
      <c r="I15" s="49">
        <v>29.45</v>
      </c>
      <c r="J15" s="50">
        <v>29.65</v>
      </c>
      <c r="L15" s="43">
        <v>50</v>
      </c>
      <c r="M15" s="22">
        <f t="shared" si="6"/>
        <v>434.02967916081235</v>
      </c>
      <c r="N15" s="22">
        <f t="shared" si="7"/>
        <v>41.869999999999848</v>
      </c>
      <c r="O15" s="22">
        <f t="shared" si="0"/>
        <v>225.05125000000007</v>
      </c>
      <c r="P15" s="22">
        <f t="shared" si="8"/>
        <v>1500.5</v>
      </c>
      <c r="Q15" s="23">
        <f t="shared" si="9"/>
        <v>0.86805935832162473</v>
      </c>
      <c r="R15" s="23">
        <f t="shared" si="12"/>
        <v>0.27913333333333229</v>
      </c>
      <c r="S15" s="23">
        <f t="shared" si="13"/>
        <v>0.14998417194268582</v>
      </c>
      <c r="T15" s="81">
        <f t="shared" si="1"/>
        <v>5.7014054627419798E-4</v>
      </c>
      <c r="U15" s="24"/>
      <c r="V15" s="25">
        <f>V14+(D15-D14)</f>
        <v>5.25</v>
      </c>
      <c r="W15" s="26">
        <f>W14+(E15-E14)</f>
        <v>22.65</v>
      </c>
      <c r="X15" s="26">
        <f t="shared" si="10"/>
        <v>2.4499999999999993</v>
      </c>
      <c r="Y15" s="26">
        <f t="shared" si="11"/>
        <v>0.71666666666666679</v>
      </c>
      <c r="Z15" s="27">
        <f t="shared" si="2"/>
        <v>12.383333333333333</v>
      </c>
      <c r="AA15" s="27">
        <f t="shared" si="3"/>
        <v>17.419139930067697</v>
      </c>
      <c r="AB15" s="28">
        <f t="shared" si="4"/>
        <v>751.17706480180516</v>
      </c>
      <c r="AC15" s="26">
        <f t="shared" si="5"/>
        <v>17.419139930067697</v>
      </c>
      <c r="AD15" s="29">
        <f t="shared" si="5"/>
        <v>751.17706480180516</v>
      </c>
    </row>
    <row r="16" spans="1:30" x14ac:dyDescent="0.3">
      <c r="A16" s="42">
        <v>42458.757048611107</v>
      </c>
      <c r="B16" s="43">
        <v>3301</v>
      </c>
      <c r="C16" s="43">
        <v>55</v>
      </c>
      <c r="D16" s="44">
        <v>17.75</v>
      </c>
      <c r="E16" s="45">
        <v>39.450000000000003</v>
      </c>
      <c r="F16" s="46">
        <v>12.05</v>
      </c>
      <c r="G16" s="47">
        <v>12.55</v>
      </c>
      <c r="H16" s="48">
        <v>13</v>
      </c>
      <c r="I16" s="49">
        <v>29.35</v>
      </c>
      <c r="J16" s="50">
        <v>29.65</v>
      </c>
      <c r="L16" s="43">
        <v>55</v>
      </c>
      <c r="M16" s="22">
        <f t="shared" si="6"/>
        <v>449.56773450069829</v>
      </c>
      <c r="N16" s="22">
        <f t="shared" si="7"/>
        <v>47.103750000000112</v>
      </c>
      <c r="O16" s="22">
        <f t="shared" si="0"/>
        <v>272.15500000000014</v>
      </c>
      <c r="P16" s="22">
        <f t="shared" si="8"/>
        <v>1650.5</v>
      </c>
      <c r="Q16" s="23">
        <f t="shared" si="9"/>
        <v>0.89913546900139663</v>
      </c>
      <c r="R16" s="23">
        <f t="shared" si="12"/>
        <v>0.31402500000000072</v>
      </c>
      <c r="S16" s="23">
        <f t="shared" si="13"/>
        <v>0.16489245683126333</v>
      </c>
      <c r="T16" s="81">
        <f t="shared" si="1"/>
        <v>6.6564260112647231E-4</v>
      </c>
      <c r="U16" s="24"/>
      <c r="V16" s="25">
        <f>V15+(D16-D15)</f>
        <v>5.5500000000000007</v>
      </c>
      <c r="W16" s="26">
        <f>W15+(E16-E15)</f>
        <v>23.700000000000003</v>
      </c>
      <c r="X16" s="26">
        <f t="shared" si="10"/>
        <v>2.3500000000000014</v>
      </c>
      <c r="Y16" s="26">
        <f t="shared" si="11"/>
        <v>0.86666666666666714</v>
      </c>
      <c r="Z16" s="27">
        <f t="shared" si="2"/>
        <v>12.533333333333333</v>
      </c>
      <c r="AA16" s="27">
        <f t="shared" si="3"/>
        <v>19.359287456956746</v>
      </c>
      <c r="AB16" s="28">
        <f t="shared" si="4"/>
        <v>792.81718777932952</v>
      </c>
      <c r="AC16" s="26">
        <f t="shared" si="5"/>
        <v>19.359287456956746</v>
      </c>
      <c r="AD16" s="29">
        <f t="shared" si="5"/>
        <v>792.81718777932952</v>
      </c>
    </row>
    <row r="17" spans="1:30" x14ac:dyDescent="0.3">
      <c r="A17" s="42">
        <v>42458.760520833333</v>
      </c>
      <c r="B17" s="43">
        <v>3601</v>
      </c>
      <c r="C17" s="43">
        <v>60</v>
      </c>
      <c r="D17" s="44">
        <v>18.2</v>
      </c>
      <c r="E17" s="45">
        <v>40.200000000000003</v>
      </c>
      <c r="F17" s="46">
        <v>12.1</v>
      </c>
      <c r="G17" s="47">
        <v>12.65</v>
      </c>
      <c r="H17" s="48">
        <v>13.15</v>
      </c>
      <c r="I17" s="49">
        <v>29.55</v>
      </c>
      <c r="J17" s="50">
        <v>30.05</v>
      </c>
      <c r="L17" s="43">
        <v>60</v>
      </c>
      <c r="M17" s="22">
        <f t="shared" si="6"/>
        <v>455.78295663665261</v>
      </c>
      <c r="N17" s="22">
        <f t="shared" si="7"/>
        <v>31.402499999999893</v>
      </c>
      <c r="O17" s="22">
        <f t="shared" si="0"/>
        <v>303.55750000000006</v>
      </c>
      <c r="P17" s="22">
        <f t="shared" si="8"/>
        <v>1800.5</v>
      </c>
      <c r="Q17" s="23">
        <f t="shared" si="9"/>
        <v>0.91156591327330527</v>
      </c>
      <c r="R17" s="23">
        <f t="shared" si="12"/>
        <v>0.20934999999999929</v>
      </c>
      <c r="S17" s="23">
        <f t="shared" si="13"/>
        <v>0.16859622327131354</v>
      </c>
      <c r="T17" s="81">
        <f t="shared" si="1"/>
        <v>7.3232323232323216E-4</v>
      </c>
      <c r="U17" s="24"/>
      <c r="V17" s="25">
        <f>V16+(D17-D16)</f>
        <v>6</v>
      </c>
      <c r="W17" s="26">
        <f>W16+(E17-E16)</f>
        <v>24.450000000000003</v>
      </c>
      <c r="X17" s="26">
        <f t="shared" si="10"/>
        <v>2.5500000000000007</v>
      </c>
      <c r="Y17" s="26">
        <f t="shared" si="11"/>
        <v>0.96666666666666679</v>
      </c>
      <c r="Z17" s="27">
        <f t="shared" si="2"/>
        <v>12.633333333333333</v>
      </c>
      <c r="AA17" s="27">
        <f t="shared" si="3"/>
        <v>20.333300144198464</v>
      </c>
      <c r="AB17" s="28">
        <f t="shared" si="4"/>
        <v>811.07323697033905</v>
      </c>
      <c r="AC17" s="26">
        <f>IF(AA17&gt;0,AA17,0)</f>
        <v>20.333300144198464</v>
      </c>
      <c r="AD17" s="29">
        <f t="shared" si="5"/>
        <v>811.07323697033905</v>
      </c>
    </row>
    <row r="18" spans="1:30" x14ac:dyDescent="0.3">
      <c r="A18" s="42">
        <v>42458.763993055552</v>
      </c>
      <c r="B18" s="43">
        <v>3901</v>
      </c>
      <c r="C18" s="43">
        <v>65</v>
      </c>
      <c r="D18" s="44">
        <v>18.3</v>
      </c>
      <c r="E18" s="45">
        <v>41.2</v>
      </c>
      <c r="F18" s="46">
        <v>12.15</v>
      </c>
      <c r="G18" s="47">
        <v>12.75</v>
      </c>
      <c r="H18" s="48">
        <v>13.3</v>
      </c>
      <c r="I18" s="49">
        <v>29.6</v>
      </c>
      <c r="J18" s="50">
        <v>30</v>
      </c>
      <c r="L18" s="43">
        <v>65</v>
      </c>
      <c r="M18" s="22">
        <f t="shared" si="6"/>
        <v>474.42862304451569</v>
      </c>
      <c r="N18" s="22">
        <f t="shared" si="7"/>
        <v>31.402500000000447</v>
      </c>
      <c r="O18" s="22">
        <f t="shared" si="0"/>
        <v>334.96000000000049</v>
      </c>
      <c r="P18" s="22">
        <f t="shared" si="8"/>
        <v>1950.5</v>
      </c>
      <c r="Q18" s="23">
        <f t="shared" si="9"/>
        <v>0.94885724608903144</v>
      </c>
      <c r="R18" s="23">
        <f t="shared" si="12"/>
        <v>0.20935000000000298</v>
      </c>
      <c r="S18" s="23">
        <f t="shared" si="13"/>
        <v>0.17173032555754961</v>
      </c>
      <c r="T18" s="81">
        <f t="shared" si="1"/>
        <v>7.7632217370208719E-4</v>
      </c>
      <c r="U18" s="24"/>
      <c r="V18" s="25">
        <f>V17+(D18-D17)</f>
        <v>6.1000000000000014</v>
      </c>
      <c r="W18" s="26">
        <f>W17+(E18-E17)</f>
        <v>25.450000000000003</v>
      </c>
      <c r="X18" s="26">
        <f t="shared" si="10"/>
        <v>2.6000000000000014</v>
      </c>
      <c r="Y18" s="26">
        <f t="shared" si="11"/>
        <v>1.0666666666666682</v>
      </c>
      <c r="Z18" s="27">
        <f t="shared" si="2"/>
        <v>12.733333333333334</v>
      </c>
      <c r="AA18" s="27">
        <f t="shared" si="3"/>
        <v>22.073329472965987</v>
      </c>
      <c r="AB18" s="28">
        <f t="shared" si="4"/>
        <v>853.39694009892378</v>
      </c>
      <c r="AC18" s="26">
        <f t="shared" ref="AC18:AD29" si="14">IF(AA18&gt;0,AA18,0)</f>
        <v>22.073329472965987</v>
      </c>
      <c r="AD18" s="29">
        <f t="shared" si="5"/>
        <v>853.39694009892378</v>
      </c>
    </row>
    <row r="19" spans="1:30" x14ac:dyDescent="0.3">
      <c r="A19" s="42">
        <v>42458.767465277779</v>
      </c>
      <c r="B19" s="43">
        <v>4201</v>
      </c>
      <c r="C19" s="43">
        <v>70</v>
      </c>
      <c r="D19" s="44">
        <v>18.45</v>
      </c>
      <c r="E19" s="45">
        <v>40.6</v>
      </c>
      <c r="F19" s="46">
        <v>12.2</v>
      </c>
      <c r="G19" s="47">
        <v>13.05</v>
      </c>
      <c r="H19" s="48">
        <v>13.4</v>
      </c>
      <c r="I19" s="49">
        <v>29.55</v>
      </c>
      <c r="J19" s="50">
        <v>30</v>
      </c>
      <c r="L19" s="43">
        <v>70</v>
      </c>
      <c r="M19" s="22">
        <f t="shared" si="6"/>
        <v>458.89056770462986</v>
      </c>
      <c r="N19" s="22">
        <f t="shared" si="7"/>
        <v>47.10374999999955</v>
      </c>
      <c r="O19" s="22">
        <f t="shared" si="0"/>
        <v>382.06375000000008</v>
      </c>
      <c r="P19" s="22">
        <f t="shared" si="8"/>
        <v>2100.5</v>
      </c>
      <c r="Q19" s="23">
        <f t="shared" si="9"/>
        <v>0.91778113540925976</v>
      </c>
      <c r="R19" s="23">
        <f t="shared" si="12"/>
        <v>0.314024999999997</v>
      </c>
      <c r="S19" s="23">
        <f t="shared" si="13"/>
        <v>0.18189181147345873</v>
      </c>
      <c r="T19" s="81">
        <f t="shared" si="1"/>
        <v>9.1547529470780039E-4</v>
      </c>
      <c r="U19" s="24"/>
      <c r="V19" s="25">
        <f>V18+(D19-D18)</f>
        <v>6.25</v>
      </c>
      <c r="W19" s="26">
        <f>W18+(E19-E18)</f>
        <v>24.85</v>
      </c>
      <c r="X19" s="26">
        <f t="shared" si="10"/>
        <v>2.5500000000000007</v>
      </c>
      <c r="Y19" s="26">
        <f t="shared" si="11"/>
        <v>1.2166666666666668</v>
      </c>
      <c r="Z19" s="27">
        <f t="shared" si="2"/>
        <v>12.883333333333333</v>
      </c>
      <c r="AA19" s="27">
        <f t="shared" si="3"/>
        <v>21.071222315732417</v>
      </c>
      <c r="AB19" s="28">
        <f t="shared" si="4"/>
        <v>822.42348378806628</v>
      </c>
      <c r="AC19" s="26">
        <f t="shared" si="14"/>
        <v>21.071222315732417</v>
      </c>
      <c r="AD19" s="29">
        <f t="shared" si="5"/>
        <v>822.42348378806628</v>
      </c>
    </row>
    <row r="20" spans="1:30" x14ac:dyDescent="0.3">
      <c r="A20" s="42">
        <v>42458.770937499998</v>
      </c>
      <c r="B20" s="43">
        <v>4501</v>
      </c>
      <c r="C20" s="43">
        <v>75</v>
      </c>
      <c r="D20" s="44">
        <v>18.600000000000001</v>
      </c>
      <c r="E20" s="45">
        <v>40.35</v>
      </c>
      <c r="F20" s="46">
        <v>12.25</v>
      </c>
      <c r="G20" s="47">
        <v>13.15</v>
      </c>
      <c r="H20" s="48">
        <v>13.55</v>
      </c>
      <c r="I20" s="49">
        <v>29.5</v>
      </c>
      <c r="J20" s="50">
        <v>30.05</v>
      </c>
      <c r="L20" s="43">
        <v>75</v>
      </c>
      <c r="M20" s="22">
        <f t="shared" si="6"/>
        <v>450.60360485669065</v>
      </c>
      <c r="N20" s="22">
        <f t="shared" si="7"/>
        <v>31.402500000000447</v>
      </c>
      <c r="O20" s="22">
        <f t="shared" si="0"/>
        <v>413.46625000000051</v>
      </c>
      <c r="P20" s="22">
        <f t="shared" si="8"/>
        <v>2250.5</v>
      </c>
      <c r="Q20" s="23">
        <f t="shared" si="9"/>
        <v>0.90120720971338131</v>
      </c>
      <c r="R20" s="23">
        <f t="shared" si="12"/>
        <v>0.20935000000000298</v>
      </c>
      <c r="S20" s="23">
        <f t="shared" si="13"/>
        <v>0.18372195067762742</v>
      </c>
      <c r="T20" s="81">
        <f t="shared" si="1"/>
        <v>1.0089399744572169E-3</v>
      </c>
      <c r="U20" s="24"/>
      <c r="V20" s="25">
        <f>V19+(D20-D19)</f>
        <v>6.4000000000000021</v>
      </c>
      <c r="W20" s="26">
        <f>W19+(E20-E19)</f>
        <v>24.6</v>
      </c>
      <c r="X20" s="26">
        <f t="shared" si="10"/>
        <v>2.5</v>
      </c>
      <c r="Y20" s="26">
        <f t="shared" si="11"/>
        <v>1.3166666666666682</v>
      </c>
      <c r="Z20" s="27">
        <f t="shared" si="2"/>
        <v>12.983333333333334</v>
      </c>
      <c r="AA20" s="27">
        <f t="shared" si="3"/>
        <v>20.69757842721933</v>
      </c>
      <c r="AB20" s="28">
        <f t="shared" si="4"/>
        <v>807.56356634820145</v>
      </c>
      <c r="AC20" s="26">
        <f t="shared" si="14"/>
        <v>20.69757842721933</v>
      </c>
      <c r="AD20" s="29">
        <f t="shared" si="5"/>
        <v>807.56356634820145</v>
      </c>
    </row>
    <row r="21" spans="1:30" x14ac:dyDescent="0.3">
      <c r="A21" s="42">
        <v>42458.774409722217</v>
      </c>
      <c r="B21" s="43">
        <v>4801</v>
      </c>
      <c r="C21" s="43">
        <v>80</v>
      </c>
      <c r="D21" s="44">
        <v>18.55</v>
      </c>
      <c r="E21" s="45">
        <v>43.1</v>
      </c>
      <c r="F21" s="46">
        <v>12.25</v>
      </c>
      <c r="G21" s="47">
        <v>13.3</v>
      </c>
      <c r="H21" s="48">
        <v>13.7</v>
      </c>
      <c r="I21" s="49">
        <v>29.6</v>
      </c>
      <c r="J21" s="50">
        <v>30.05</v>
      </c>
      <c r="L21" s="43">
        <v>80</v>
      </c>
      <c r="M21" s="22">
        <f t="shared" si="6"/>
        <v>508.61234479226459</v>
      </c>
      <c r="N21" s="22">
        <f t="shared" si="7"/>
        <v>31.402499999999893</v>
      </c>
      <c r="O21" s="22">
        <f t="shared" si="0"/>
        <v>444.86875000000038</v>
      </c>
      <c r="P21" s="22">
        <f t="shared" si="8"/>
        <v>2400.5</v>
      </c>
      <c r="Q21" s="23">
        <f t="shared" si="9"/>
        <v>1.0172246895845292</v>
      </c>
      <c r="R21" s="23">
        <f t="shared" si="12"/>
        <v>0.20934999999999929</v>
      </c>
      <c r="S21" s="23">
        <f t="shared" si="13"/>
        <v>0.18532337013122283</v>
      </c>
      <c r="T21" s="81">
        <f t="shared" si="1"/>
        <v>9.6175605340574849E-4</v>
      </c>
      <c r="U21" s="24"/>
      <c r="V21" s="25">
        <f>V20+(D21-D20)</f>
        <v>6.3500000000000014</v>
      </c>
      <c r="W21" s="26">
        <f>W20+(E21-E20)</f>
        <v>27.35</v>
      </c>
      <c r="X21" s="26">
        <f t="shared" si="10"/>
        <v>2.6000000000000014</v>
      </c>
      <c r="Y21" s="26">
        <f t="shared" si="11"/>
        <v>1.4166666666666679</v>
      </c>
      <c r="Z21" s="27">
        <f t="shared" si="2"/>
        <v>13.083333333333334</v>
      </c>
      <c r="AA21" s="27">
        <f t="shared" si="3"/>
        <v>25.666275546811274</v>
      </c>
      <c r="AB21" s="28">
        <f t="shared" si="4"/>
        <v>933.80521064947686</v>
      </c>
      <c r="AC21" s="26">
        <f t="shared" si="14"/>
        <v>25.666275546811274</v>
      </c>
      <c r="AD21" s="29">
        <f t="shared" si="14"/>
        <v>933.80521064947686</v>
      </c>
    </row>
    <row r="22" spans="1:30" x14ac:dyDescent="0.3">
      <c r="A22" s="42">
        <v>42458.777881944443</v>
      </c>
      <c r="B22" s="43">
        <v>5101</v>
      </c>
      <c r="C22" s="43">
        <v>85</v>
      </c>
      <c r="D22" s="44">
        <v>18.55</v>
      </c>
      <c r="E22" s="45">
        <v>42.75</v>
      </c>
      <c r="F22" s="46">
        <v>12.35</v>
      </c>
      <c r="G22" s="47">
        <v>13.45</v>
      </c>
      <c r="H22" s="48">
        <v>14.1</v>
      </c>
      <c r="I22" s="49">
        <v>29.55</v>
      </c>
      <c r="J22" s="50">
        <v>30</v>
      </c>
      <c r="L22" s="43">
        <v>85</v>
      </c>
      <c r="M22" s="22">
        <f t="shared" si="6"/>
        <v>501.36125230031786</v>
      </c>
      <c r="N22" s="22">
        <f t="shared" si="7"/>
        <v>68.038749999999482</v>
      </c>
      <c r="O22" s="22">
        <f t="shared" si="0"/>
        <v>512.9074999999998</v>
      </c>
      <c r="P22" s="22">
        <f t="shared" si="8"/>
        <v>2550.5</v>
      </c>
      <c r="Q22" s="23">
        <f t="shared" si="9"/>
        <v>1.0027225046006358</v>
      </c>
      <c r="R22" s="23">
        <f t="shared" si="12"/>
        <v>0.45359166666666317</v>
      </c>
      <c r="S22" s="23">
        <f t="shared" si="13"/>
        <v>0.20110076455596934</v>
      </c>
      <c r="T22" s="81">
        <f t="shared" si="1"/>
        <v>1.1248852157943062E-3</v>
      </c>
      <c r="U22" s="24"/>
      <c r="V22" s="25">
        <f>V21+(D22-D21)</f>
        <v>6.3500000000000014</v>
      </c>
      <c r="W22" s="26">
        <f>W21+(E22-E21)</f>
        <v>27</v>
      </c>
      <c r="X22" s="26">
        <f t="shared" si="10"/>
        <v>2.5500000000000007</v>
      </c>
      <c r="Y22" s="26">
        <f t="shared" si="11"/>
        <v>1.6333333333333329</v>
      </c>
      <c r="Z22" s="27">
        <f t="shared" si="2"/>
        <v>13.299999999999999</v>
      </c>
      <c r="AA22" s="27">
        <f t="shared" si="3"/>
        <v>25.123750209119805</v>
      </c>
      <c r="AB22" s="28">
        <f t="shared" si="4"/>
        <v>918.58056066737299</v>
      </c>
      <c r="AC22" s="26">
        <f t="shared" si="14"/>
        <v>25.123750209119805</v>
      </c>
      <c r="AD22" s="29">
        <f t="shared" si="14"/>
        <v>918.58056066737299</v>
      </c>
    </row>
    <row r="23" spans="1:30" x14ac:dyDescent="0.3">
      <c r="A23" s="42">
        <v>42458.781354166669</v>
      </c>
      <c r="B23" s="43">
        <v>5401</v>
      </c>
      <c r="C23" s="43">
        <v>90</v>
      </c>
      <c r="D23" s="44">
        <v>18.45</v>
      </c>
      <c r="E23" s="45">
        <v>42.1</v>
      </c>
      <c r="F23" s="46">
        <v>12.4</v>
      </c>
      <c r="G23" s="47">
        <v>13.6</v>
      </c>
      <c r="H23" s="48">
        <v>14.35</v>
      </c>
      <c r="I23" s="49">
        <v>29.6</v>
      </c>
      <c r="J23" s="50">
        <v>30.05</v>
      </c>
      <c r="L23" s="43">
        <v>90</v>
      </c>
      <c r="M23" s="22">
        <f t="shared" si="6"/>
        <v>489.96667838440158</v>
      </c>
      <c r="N23" s="22">
        <f t="shared" si="7"/>
        <v>47.103750000000673</v>
      </c>
      <c r="O23" s="22">
        <f t="shared" si="0"/>
        <v>560.01125000000059</v>
      </c>
      <c r="P23" s="22">
        <f t="shared" si="8"/>
        <v>2700.5</v>
      </c>
      <c r="Q23" s="23">
        <f t="shared" si="9"/>
        <v>0.97993335676880322</v>
      </c>
      <c r="R23" s="23">
        <f t="shared" si="12"/>
        <v>0.31402500000000444</v>
      </c>
      <c r="S23" s="23">
        <f t="shared" si="13"/>
        <v>0.20737317163488264</v>
      </c>
      <c r="T23" s="81">
        <f t="shared" si="1"/>
        <v>1.2567535823349786E-3</v>
      </c>
      <c r="U23" s="24"/>
      <c r="V23" s="25">
        <f>V22+(D23-D22)</f>
        <v>6.25</v>
      </c>
      <c r="W23" s="26">
        <f>W22+(E23-E22)</f>
        <v>26.35</v>
      </c>
      <c r="X23" s="26">
        <f t="shared" si="10"/>
        <v>2.6000000000000014</v>
      </c>
      <c r="Y23" s="26">
        <f t="shared" si="11"/>
        <v>1.783333333333335</v>
      </c>
      <c r="Z23" s="27">
        <f t="shared" si="2"/>
        <v>13.450000000000001</v>
      </c>
      <c r="AA23" s="27">
        <f t="shared" si="3"/>
        <v>23.763827657793858</v>
      </c>
      <c r="AB23" s="28">
        <f t="shared" si="4"/>
        <v>890.59261863200334</v>
      </c>
      <c r="AC23" s="26">
        <f t="shared" si="14"/>
        <v>23.763827657793858</v>
      </c>
      <c r="AD23" s="29">
        <f t="shared" si="14"/>
        <v>890.59261863200334</v>
      </c>
    </row>
    <row r="24" spans="1:30" x14ac:dyDescent="0.3">
      <c r="A24" s="42">
        <v>42458.784826388888</v>
      </c>
      <c r="B24" s="43">
        <v>5701</v>
      </c>
      <c r="C24" s="43">
        <v>95</v>
      </c>
      <c r="D24" s="44">
        <v>18.399999999999999</v>
      </c>
      <c r="E24" s="45">
        <v>41.45</v>
      </c>
      <c r="F24" s="46">
        <v>12.45</v>
      </c>
      <c r="G24" s="47">
        <v>13.75</v>
      </c>
      <c r="H24" s="48">
        <v>14.55</v>
      </c>
      <c r="I24" s="49">
        <v>29.7</v>
      </c>
      <c r="J24" s="50">
        <v>30.05</v>
      </c>
      <c r="L24" s="43">
        <v>95</v>
      </c>
      <c r="M24" s="22">
        <f t="shared" si="6"/>
        <v>477.53623411249293</v>
      </c>
      <c r="N24" s="22">
        <f t="shared" si="7"/>
        <v>41.869999999999848</v>
      </c>
      <c r="O24" s="22">
        <f t="shared" si="0"/>
        <v>601.88125000000036</v>
      </c>
      <c r="P24" s="22">
        <f t="shared" si="8"/>
        <v>2850.5</v>
      </c>
      <c r="Q24" s="23">
        <f t="shared" si="9"/>
        <v>0.95507246822498582</v>
      </c>
      <c r="R24" s="23">
        <f t="shared" si="12"/>
        <v>0.27913333333333229</v>
      </c>
      <c r="S24" s="23">
        <f t="shared" si="13"/>
        <v>0.2111493597614455</v>
      </c>
      <c r="T24" s="81">
        <f t="shared" si="1"/>
        <v>1.3858761147264404E-3</v>
      </c>
      <c r="U24" s="24"/>
      <c r="V24" s="25">
        <f>V23+(D24-D23)</f>
        <v>6.1999999999999993</v>
      </c>
      <c r="W24" s="26">
        <f>W23+(E24-E23)</f>
        <v>25.700000000000003</v>
      </c>
      <c r="X24" s="26">
        <f t="shared" si="10"/>
        <v>2.6999999999999993</v>
      </c>
      <c r="Y24" s="26">
        <f t="shared" si="11"/>
        <v>1.9166666666666679</v>
      </c>
      <c r="Z24" s="27">
        <f t="shared" si="2"/>
        <v>13.583333333333334</v>
      </c>
      <c r="AA24" s="27">
        <f t="shared" si="3"/>
        <v>22.348339301990524</v>
      </c>
      <c r="AB24" s="28">
        <f t="shared" si="4"/>
        <v>860.30274247220655</v>
      </c>
      <c r="AC24" s="26">
        <f t="shared" si="14"/>
        <v>22.348339301990524</v>
      </c>
      <c r="AD24" s="29">
        <f t="shared" si="14"/>
        <v>860.30274247220655</v>
      </c>
    </row>
    <row r="25" spans="1:30" x14ac:dyDescent="0.3">
      <c r="A25" s="42">
        <v>42458.788298611107</v>
      </c>
      <c r="B25" s="43">
        <v>6001</v>
      </c>
      <c r="C25" s="43">
        <v>100</v>
      </c>
      <c r="D25" s="44">
        <v>18.399999999999999</v>
      </c>
      <c r="E25" s="45">
        <v>41.3</v>
      </c>
      <c r="F25" s="46">
        <v>12.5</v>
      </c>
      <c r="G25" s="47">
        <v>14.1</v>
      </c>
      <c r="H25" s="48">
        <v>14.75</v>
      </c>
      <c r="I25" s="49">
        <v>29.55</v>
      </c>
      <c r="J25" s="50">
        <v>29.7</v>
      </c>
      <c r="L25" s="43">
        <v>100</v>
      </c>
      <c r="M25" s="22">
        <f t="shared" si="6"/>
        <v>474.42862304451563</v>
      </c>
      <c r="N25" s="22">
        <f t="shared" si="7"/>
        <v>62.804999999999787</v>
      </c>
      <c r="O25" s="22">
        <f t="shared" si="0"/>
        <v>664.68625000000009</v>
      </c>
      <c r="P25" s="22">
        <f t="shared" si="8"/>
        <v>3000.5</v>
      </c>
      <c r="Q25" s="23">
        <f t="shared" si="9"/>
        <v>0.94885724608903133</v>
      </c>
      <c r="R25" s="23">
        <f t="shared" si="12"/>
        <v>0.41869999999999857</v>
      </c>
      <c r="S25" s="23">
        <f t="shared" si="13"/>
        <v>0.2215251624729212</v>
      </c>
      <c r="T25" s="81">
        <f t="shared" si="1"/>
        <v>1.5405143134400777E-3</v>
      </c>
      <c r="U25" s="24"/>
      <c r="V25" s="25">
        <f>V24+(D25-D24)</f>
        <v>6.1999999999999993</v>
      </c>
      <c r="W25" s="26">
        <f>W24+(E25-E24)</f>
        <v>25.549999999999997</v>
      </c>
      <c r="X25" s="26">
        <f t="shared" si="10"/>
        <v>2.5500000000000007</v>
      </c>
      <c r="Y25" s="26">
        <f t="shared" si="11"/>
        <v>2.1166666666666671</v>
      </c>
      <c r="Z25" s="27">
        <f t="shared" si="2"/>
        <v>13.783333333333333</v>
      </c>
      <c r="AA25" s="27">
        <f t="shared" si="3"/>
        <v>22.370280093678527</v>
      </c>
      <c r="AB25" s="28">
        <f t="shared" si="4"/>
        <v>856.06360676559029</v>
      </c>
      <c r="AC25" s="26">
        <f t="shared" si="14"/>
        <v>22.370280093678527</v>
      </c>
      <c r="AD25" s="29">
        <f t="shared" si="14"/>
        <v>856.06360676559029</v>
      </c>
    </row>
    <row r="26" spans="1:30" x14ac:dyDescent="0.3">
      <c r="A26" s="42">
        <v>42458.791770833333</v>
      </c>
      <c r="B26" s="43">
        <v>6301</v>
      </c>
      <c r="C26" s="43">
        <v>105</v>
      </c>
      <c r="D26" s="44">
        <v>18.350000000000001</v>
      </c>
      <c r="E26" s="45">
        <v>41.5</v>
      </c>
      <c r="F26" s="46">
        <v>12.55</v>
      </c>
      <c r="G26" s="47">
        <v>14.25</v>
      </c>
      <c r="H26" s="48">
        <v>15.1</v>
      </c>
      <c r="I26" s="49">
        <v>29.5</v>
      </c>
      <c r="J26" s="50">
        <v>29.7</v>
      </c>
      <c r="L26" s="43">
        <v>105</v>
      </c>
      <c r="M26" s="22">
        <f t="shared" si="6"/>
        <v>479.60797482447759</v>
      </c>
      <c r="N26" s="22">
        <f t="shared" si="7"/>
        <v>57.571250000000077</v>
      </c>
      <c r="O26" s="22">
        <f t="shared" si="0"/>
        <v>722.25750000000028</v>
      </c>
      <c r="P26" s="22">
        <f t="shared" si="8"/>
        <v>3150.5</v>
      </c>
      <c r="Q26" s="23">
        <f t="shared" si="9"/>
        <v>0.95921594964895518</v>
      </c>
      <c r="R26" s="23">
        <f t="shared" si="12"/>
        <v>0.38380833333333386</v>
      </c>
      <c r="S26" s="23">
        <f t="shared" si="13"/>
        <v>0.22925170607840034</v>
      </c>
      <c r="T26" s="81">
        <f t="shared" si="1"/>
        <v>1.6558675305975528E-3</v>
      </c>
      <c r="U26" s="24"/>
      <c r="V26" s="25">
        <f>V25+(D26-D25)</f>
        <v>6.1500000000000021</v>
      </c>
      <c r="W26" s="26">
        <f>W25+(E26-E25)</f>
        <v>25.75</v>
      </c>
      <c r="X26" s="26">
        <f t="shared" si="10"/>
        <v>2.5</v>
      </c>
      <c r="Y26" s="26">
        <f t="shared" si="11"/>
        <v>2.3000000000000007</v>
      </c>
      <c r="Z26" s="27">
        <f t="shared" si="2"/>
        <v>13.966666666666667</v>
      </c>
      <c r="AA26" s="27">
        <f t="shared" si="3"/>
        <v>22.834795948383643</v>
      </c>
      <c r="AB26" s="28">
        <f t="shared" si="4"/>
        <v>867.57327738772801</v>
      </c>
      <c r="AC26" s="26">
        <f t="shared" si="14"/>
        <v>22.834795948383643</v>
      </c>
      <c r="AD26" s="29">
        <f t="shared" si="14"/>
        <v>867.57327738772801</v>
      </c>
    </row>
    <row r="27" spans="1:30" x14ac:dyDescent="0.3">
      <c r="A27" s="42">
        <v>42458.795243055552</v>
      </c>
      <c r="B27" s="43">
        <v>6601</v>
      </c>
      <c r="C27" s="43">
        <v>110</v>
      </c>
      <c r="D27" s="44">
        <v>18.399999999999999</v>
      </c>
      <c r="E27" s="45">
        <v>41.7</v>
      </c>
      <c r="F27" s="46">
        <v>12.6</v>
      </c>
      <c r="G27" s="47">
        <v>14.4</v>
      </c>
      <c r="H27" s="48">
        <v>15.3</v>
      </c>
      <c r="I27" s="49">
        <v>29.35</v>
      </c>
      <c r="J27" s="50">
        <v>29.75</v>
      </c>
      <c r="L27" s="43">
        <v>110</v>
      </c>
      <c r="M27" s="22">
        <f t="shared" si="6"/>
        <v>482.71558589245484</v>
      </c>
      <c r="N27" s="22">
        <f t="shared" si="7"/>
        <v>41.869999999999848</v>
      </c>
      <c r="O27" s="22">
        <f t="shared" si="0"/>
        <v>764.12750000000017</v>
      </c>
      <c r="P27" s="22">
        <f t="shared" si="8"/>
        <v>3300.5</v>
      </c>
      <c r="Q27" s="23">
        <f t="shared" si="9"/>
        <v>0.96543117178490978</v>
      </c>
      <c r="R27" s="23">
        <f t="shared" si="12"/>
        <v>0.27913333333333229</v>
      </c>
      <c r="S27" s="23">
        <f t="shared" si="13"/>
        <v>0.23151870928647181</v>
      </c>
      <c r="T27" s="81">
        <f t="shared" si="1"/>
        <v>1.7405817835002382E-3</v>
      </c>
      <c r="U27" s="24"/>
      <c r="V27" s="25">
        <f>V26+(D27-D26)</f>
        <v>6.1999999999999993</v>
      </c>
      <c r="W27" s="26">
        <f>W26+(E27-E26)</f>
        <v>25.950000000000003</v>
      </c>
      <c r="X27" s="26">
        <f t="shared" si="10"/>
        <v>2.3500000000000014</v>
      </c>
      <c r="Y27" s="26">
        <f t="shared" si="11"/>
        <v>2.4333333333333336</v>
      </c>
      <c r="Z27" s="27">
        <f t="shared" si="2"/>
        <v>14.1</v>
      </c>
      <c r="AA27" s="27">
        <f t="shared" si="3"/>
        <v>23.535669944516417</v>
      </c>
      <c r="AB27" s="28">
        <f t="shared" si="4"/>
        <v>878.03463531656621</v>
      </c>
      <c r="AC27" s="26">
        <f t="shared" si="14"/>
        <v>23.535669944516417</v>
      </c>
      <c r="AD27" s="29">
        <f t="shared" si="14"/>
        <v>878.03463531656621</v>
      </c>
    </row>
    <row r="28" spans="1:30" x14ac:dyDescent="0.3">
      <c r="A28" s="42">
        <v>42458.798715277779</v>
      </c>
      <c r="B28" s="43">
        <v>6901</v>
      </c>
      <c r="C28" s="43">
        <v>115</v>
      </c>
      <c r="D28" s="44">
        <v>18.399999999999999</v>
      </c>
      <c r="E28" s="45">
        <v>42.25</v>
      </c>
      <c r="F28" s="46">
        <v>12.7</v>
      </c>
      <c r="G28" s="47">
        <v>14.55</v>
      </c>
      <c r="H28" s="48">
        <v>15.45</v>
      </c>
      <c r="I28" s="49">
        <v>29.3</v>
      </c>
      <c r="J28" s="50">
        <v>29.65</v>
      </c>
      <c r="L28" s="43">
        <v>115</v>
      </c>
      <c r="M28" s="22">
        <f t="shared" si="6"/>
        <v>494.11015980837112</v>
      </c>
      <c r="N28" s="22">
        <f t="shared" si="7"/>
        <v>41.87000000000041</v>
      </c>
      <c r="O28" s="22">
        <f t="shared" si="0"/>
        <v>805.99750000000051</v>
      </c>
      <c r="P28" s="22">
        <f t="shared" si="8"/>
        <v>3450.5</v>
      </c>
      <c r="Q28" s="23">
        <f t="shared" si="9"/>
        <v>0.98822031961674228</v>
      </c>
      <c r="R28" s="23">
        <f t="shared" si="12"/>
        <v>0.27913333333333606</v>
      </c>
      <c r="S28" s="23">
        <f t="shared" si="13"/>
        <v>0.23358861034632677</v>
      </c>
      <c r="T28" s="81">
        <f t="shared" si="1"/>
        <v>1.7936175168879577E-3</v>
      </c>
      <c r="U28" s="24"/>
      <c r="V28" s="25">
        <f>V27+(D28-D27)</f>
        <v>6.1999999999999993</v>
      </c>
      <c r="W28" s="26">
        <f>W27+(E28-E27)</f>
        <v>26.5</v>
      </c>
      <c r="X28" s="26">
        <f t="shared" si="10"/>
        <v>2.3000000000000007</v>
      </c>
      <c r="Y28" s="26">
        <f t="shared" si="11"/>
        <v>2.5666666666666682</v>
      </c>
      <c r="Z28" s="27">
        <f t="shared" si="2"/>
        <v>14.233333333333334</v>
      </c>
      <c r="AA28" s="27">
        <f t="shared" si="3"/>
        <v>24.689005487006519</v>
      </c>
      <c r="AB28" s="28">
        <f t="shared" si="4"/>
        <v>904.24479957415792</v>
      </c>
      <c r="AC28" s="26">
        <f t="shared" si="14"/>
        <v>24.689005487006519</v>
      </c>
      <c r="AD28" s="29">
        <f t="shared" si="14"/>
        <v>904.24479957415792</v>
      </c>
    </row>
    <row r="29" spans="1:30" ht="19.5" thickBot="1" x14ac:dyDescent="0.35">
      <c r="A29" s="42">
        <v>42458.802187499998</v>
      </c>
      <c r="B29" s="43">
        <v>7201</v>
      </c>
      <c r="C29" s="43">
        <v>120</v>
      </c>
      <c r="D29" s="44">
        <v>18.45</v>
      </c>
      <c r="E29" s="45">
        <v>42.2</v>
      </c>
      <c r="F29" s="46">
        <v>12.75</v>
      </c>
      <c r="G29" s="47">
        <v>14.7</v>
      </c>
      <c r="H29" s="48">
        <v>15.6</v>
      </c>
      <c r="I29" s="49">
        <v>29.35</v>
      </c>
      <c r="J29" s="50">
        <v>29.65</v>
      </c>
      <c r="L29" s="43">
        <v>120</v>
      </c>
      <c r="M29" s="89">
        <f t="shared" si="6"/>
        <v>492.03841909638641</v>
      </c>
      <c r="N29" s="89">
        <f t="shared" si="7"/>
        <v>36.636249999999592</v>
      </c>
      <c r="O29" s="89">
        <f t="shared" si="0"/>
        <v>842.63375000000008</v>
      </c>
      <c r="P29" s="89">
        <f t="shared" si="8"/>
        <v>3600.5</v>
      </c>
      <c r="Q29" s="90">
        <f t="shared" si="9"/>
        <v>0.98407683819277281</v>
      </c>
      <c r="R29" s="90">
        <f t="shared" si="12"/>
        <v>0.24424166666666394</v>
      </c>
      <c r="S29" s="90">
        <f t="shared" si="13"/>
        <v>0.23403242605193725</v>
      </c>
      <c r="T29" s="98">
        <f t="shared" si="1"/>
        <v>1.883040935672514E-3</v>
      </c>
      <c r="U29" s="24"/>
      <c r="V29" s="25">
        <f>V28+(D29-D28)</f>
        <v>6.25</v>
      </c>
      <c r="W29" s="26">
        <f>W28+(E29-E28)</f>
        <v>26.450000000000003</v>
      </c>
      <c r="X29" s="26">
        <f t="shared" si="10"/>
        <v>2.3500000000000014</v>
      </c>
      <c r="Y29" s="26">
        <f t="shared" si="11"/>
        <v>2.6833333333333336</v>
      </c>
      <c r="Z29" s="27">
        <f t="shared" si="2"/>
        <v>14.35</v>
      </c>
      <c r="AA29" s="27">
        <f t="shared" si="3"/>
        <v>24.498937531778566</v>
      </c>
      <c r="AB29" s="28">
        <f t="shared" si="4"/>
        <v>899.64093132530297</v>
      </c>
      <c r="AC29" s="26">
        <f t="shared" si="14"/>
        <v>24.498937531778566</v>
      </c>
      <c r="AD29" s="29">
        <f t="shared" si="14"/>
        <v>899.64093132530297</v>
      </c>
    </row>
    <row r="30" spans="1:30" ht="15.75" customHeight="1" thickTop="1" x14ac:dyDescent="0.3">
      <c r="A30" s="51"/>
      <c r="B30" s="52"/>
      <c r="C30" s="52"/>
      <c r="D30" s="53"/>
      <c r="E30" s="54"/>
      <c r="F30" s="55"/>
      <c r="G30" s="56"/>
      <c r="H30" s="57"/>
      <c r="I30" s="58"/>
      <c r="J30" s="59"/>
      <c r="L30" s="94" t="s">
        <v>30</v>
      </c>
      <c r="M30" s="95">
        <f>AVERAGE(M6:M29)</f>
        <v>379.90545306020982</v>
      </c>
      <c r="N30" s="95">
        <f t="shared" ref="N30:T30" si="15">AVERAGE(N6:N29)</f>
        <v>35.109739583333344</v>
      </c>
      <c r="O30" s="95">
        <f t="shared" si="15"/>
        <v>368.543229166667</v>
      </c>
      <c r="P30" s="95">
        <f t="shared" si="15"/>
        <v>1875.3958333333333</v>
      </c>
      <c r="Q30" s="99">
        <f t="shared" si="15"/>
        <v>0.7598109061204199</v>
      </c>
      <c r="R30" s="99">
        <f t="shared" si="15"/>
        <v>0.23405053758313363</v>
      </c>
      <c r="S30" s="99">
        <f t="shared" si="15"/>
        <v>0.18477434914396704</v>
      </c>
      <c r="T30" s="100">
        <f t="shared" si="15"/>
        <v>9.8960626318833752E-4</v>
      </c>
      <c r="U30" s="24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x14ac:dyDescent="0.3">
      <c r="A31" s="51"/>
      <c r="B31" s="52"/>
      <c r="C31" s="52"/>
      <c r="D31" s="53"/>
      <c r="E31" s="54"/>
      <c r="F31" s="55"/>
      <c r="G31" s="56"/>
      <c r="H31" s="57"/>
      <c r="I31" s="58"/>
      <c r="J31" s="59"/>
      <c r="L31" s="91" t="s">
        <v>31</v>
      </c>
      <c r="M31" s="13">
        <f>MIN(M6:M29)</f>
        <v>79.762017411414234</v>
      </c>
      <c r="N31" s="13">
        <f t="shared" ref="N31:T31" si="16">MIN(N6:N29)</f>
        <v>10.467499999999404</v>
      </c>
      <c r="O31" s="13">
        <f t="shared" si="16"/>
        <v>31.402499999999893</v>
      </c>
      <c r="P31" s="13">
        <f t="shared" si="16"/>
        <v>150</v>
      </c>
      <c r="Q31" s="90">
        <f t="shared" si="16"/>
        <v>0.15952403482282848</v>
      </c>
      <c r="R31" s="90">
        <f t="shared" si="16"/>
        <v>6.9783333333329353E-2</v>
      </c>
      <c r="S31" s="90">
        <f t="shared" si="16"/>
        <v>0.13451808662541678</v>
      </c>
      <c r="T31" s="98">
        <f t="shared" si="16"/>
        <v>4.3290043290043122E-4</v>
      </c>
      <c r="U31" s="30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9.5" thickBot="1" x14ac:dyDescent="0.35">
      <c r="A32" s="51"/>
      <c r="B32" s="52"/>
      <c r="C32" s="52"/>
      <c r="D32" s="53"/>
      <c r="E32" s="54"/>
      <c r="F32" s="55"/>
      <c r="G32" s="56"/>
      <c r="H32" s="57"/>
      <c r="I32" s="58"/>
      <c r="J32" s="59"/>
      <c r="L32" s="84" t="s">
        <v>32</v>
      </c>
      <c r="M32" s="85">
        <f>MAX(M6:M29)</f>
        <v>508.61234479226459</v>
      </c>
      <c r="N32" s="85">
        <f t="shared" ref="N32:T32" si="17">MAX(N6:N29)</f>
        <v>68.038749999999482</v>
      </c>
      <c r="O32" s="85">
        <f t="shared" si="17"/>
        <v>842.63375000000008</v>
      </c>
      <c r="P32" s="85">
        <f t="shared" si="17"/>
        <v>3600.5</v>
      </c>
      <c r="Q32" s="75">
        <f t="shared" si="17"/>
        <v>1.0172246895845292</v>
      </c>
      <c r="R32" s="75">
        <f t="shared" si="17"/>
        <v>0.45359166666666317</v>
      </c>
      <c r="S32" s="75">
        <f t="shared" si="17"/>
        <v>0.23403242605193725</v>
      </c>
      <c r="T32" s="82">
        <f t="shared" si="17"/>
        <v>1.883040935672514E-3</v>
      </c>
      <c r="U32" s="30"/>
    </row>
    <row r="33" spans="1:10" ht="19.5" thickTop="1" x14ac:dyDescent="0.3">
      <c r="A33" s="51"/>
      <c r="B33" s="52"/>
      <c r="C33" s="52"/>
      <c r="D33" s="53"/>
      <c r="E33" s="54"/>
      <c r="F33" s="55"/>
      <c r="G33" s="56"/>
      <c r="H33" s="57"/>
      <c r="I33" s="58"/>
      <c r="J33" s="59"/>
    </row>
    <row r="34" spans="1:10" x14ac:dyDescent="0.3">
      <c r="A34" s="51"/>
      <c r="B34" s="52"/>
      <c r="C34" s="52"/>
      <c r="D34" s="53"/>
      <c r="E34" s="54"/>
      <c r="F34" s="55"/>
      <c r="G34" s="56"/>
      <c r="H34" s="57"/>
      <c r="I34" s="58"/>
      <c r="J34" s="59"/>
    </row>
    <row r="35" spans="1:10" x14ac:dyDescent="0.3">
      <c r="A35" s="51"/>
      <c r="B35" s="52"/>
      <c r="C35" s="52"/>
      <c r="D35" s="53"/>
      <c r="E35" s="54"/>
      <c r="F35" s="55"/>
      <c r="G35" s="56"/>
      <c r="H35" s="57"/>
      <c r="I35" s="58"/>
      <c r="J35" s="59"/>
    </row>
    <row r="36" spans="1:1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</row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zoomScale="70" zoomScaleNormal="70" workbookViewId="0">
      <selection activeCell="L29" sqref="L5:L29"/>
    </sheetView>
  </sheetViews>
  <sheetFormatPr defaultColWidth="11.42578125" defaultRowHeight="18.75" x14ac:dyDescent="0.3"/>
  <cols>
    <col min="1" max="1" width="27.140625" style="60" customWidth="1"/>
    <col min="2" max="2" width="8.5703125" style="60" customWidth="1"/>
    <col min="3" max="3" width="9" style="60" customWidth="1"/>
    <col min="4" max="4" width="8.28515625" style="60" customWidth="1"/>
    <col min="5" max="5" width="7.5703125" style="60" customWidth="1"/>
    <col min="6" max="6" width="7.42578125" style="60" customWidth="1"/>
    <col min="7" max="10" width="7.28515625" style="60" customWidth="1"/>
    <col min="11" max="11" width="11.42578125" style="60"/>
    <col min="12" max="12" width="10.42578125" style="60" customWidth="1"/>
    <col min="13" max="13" width="13.140625" style="60" customWidth="1"/>
    <col min="14" max="14" width="12.5703125" style="60" customWidth="1"/>
    <col min="15" max="15" width="11.42578125" style="60"/>
    <col min="16" max="16" width="16.140625" style="60" customWidth="1"/>
    <col min="17" max="17" width="10.5703125" style="60" customWidth="1"/>
    <col min="18" max="18" width="10" style="60" customWidth="1"/>
    <col min="19" max="19" width="11.140625" style="60" customWidth="1"/>
    <col min="20" max="20" width="11.140625" style="61" customWidth="1"/>
    <col min="21" max="21" width="10.5703125" style="60" customWidth="1"/>
    <col min="22" max="22" width="9.42578125" style="60" customWidth="1"/>
    <col min="23" max="24" width="11.42578125" style="60"/>
    <col min="25" max="25" width="10.28515625" style="60" customWidth="1"/>
    <col min="26" max="26" width="14.7109375" style="60" customWidth="1"/>
    <col min="27" max="27" width="11.7109375" style="60" customWidth="1"/>
    <col min="28" max="28" width="10.42578125" style="60" customWidth="1"/>
    <col min="29" max="16384" width="11.42578125" style="60"/>
  </cols>
  <sheetData>
    <row r="1" spans="1:30" ht="23.25" customHeight="1" x14ac:dyDescent="0.3">
      <c r="A1" s="64" t="s">
        <v>59</v>
      </c>
      <c r="B1" s="65"/>
      <c r="C1" s="65"/>
      <c r="D1" s="65"/>
      <c r="E1" s="65"/>
      <c r="F1" s="65"/>
      <c r="G1" s="65"/>
      <c r="H1" s="65"/>
      <c r="I1" s="65"/>
      <c r="J1" s="65"/>
      <c r="K1" s="60">
        <v>0</v>
      </c>
      <c r="L1" s="1" t="s">
        <v>0</v>
      </c>
      <c r="M1" s="31">
        <f>T30</f>
        <v>2.3841833457952295E-3</v>
      </c>
      <c r="O1" s="2" t="s">
        <v>1</v>
      </c>
      <c r="P1" s="3">
        <v>0.2</v>
      </c>
      <c r="Z1" s="2" t="s">
        <v>2</v>
      </c>
      <c r="AA1" s="3">
        <v>8</v>
      </c>
    </row>
    <row r="2" spans="1:30" ht="24" customHeight="1" thickBot="1" x14ac:dyDescent="0.4">
      <c r="A2" s="66" t="s">
        <v>60</v>
      </c>
      <c r="B2" s="65"/>
      <c r="C2" s="65"/>
      <c r="D2" s="65"/>
      <c r="E2" s="65"/>
      <c r="F2" s="65"/>
      <c r="G2" s="65"/>
      <c r="H2" s="65"/>
      <c r="I2" s="65"/>
      <c r="J2" s="65"/>
      <c r="L2" s="4" t="s">
        <v>3</v>
      </c>
      <c r="M2" s="5">
        <v>100</v>
      </c>
      <c r="O2" s="6" t="s">
        <v>4</v>
      </c>
      <c r="P2" s="7">
        <v>15</v>
      </c>
      <c r="Z2" s="6" t="s">
        <v>5</v>
      </c>
      <c r="AA2" s="8">
        <v>0.45</v>
      </c>
    </row>
    <row r="3" spans="1:30" ht="23.25" customHeight="1" thickBot="1" x14ac:dyDescent="0.35">
      <c r="A3" s="67" t="s">
        <v>6</v>
      </c>
      <c r="B3" s="69" t="s">
        <v>7</v>
      </c>
      <c r="C3" s="70"/>
      <c r="D3" s="71" t="s">
        <v>8</v>
      </c>
      <c r="E3" s="72"/>
      <c r="F3" s="72"/>
      <c r="G3" s="72"/>
      <c r="H3" s="72"/>
      <c r="I3" s="72"/>
      <c r="J3" s="70"/>
      <c r="V3" s="62" t="s">
        <v>38</v>
      </c>
      <c r="W3" s="63"/>
      <c r="X3" s="63"/>
      <c r="Y3" s="63"/>
      <c r="Z3" s="63"/>
    </row>
    <row r="4" spans="1:30" ht="128.25" customHeight="1" thickTop="1" thickBot="1" x14ac:dyDescent="0.35">
      <c r="A4" s="68"/>
      <c r="B4" s="32" t="s">
        <v>9</v>
      </c>
      <c r="C4" s="32" t="s">
        <v>10</v>
      </c>
      <c r="D4" s="33" t="s">
        <v>11</v>
      </c>
      <c r="E4" s="34" t="s">
        <v>12</v>
      </c>
      <c r="F4" s="35" t="s">
        <v>13</v>
      </c>
      <c r="G4" s="36" t="s">
        <v>14</v>
      </c>
      <c r="H4" s="37" t="s">
        <v>15</v>
      </c>
      <c r="I4" s="38" t="s">
        <v>16</v>
      </c>
      <c r="J4" s="39" t="s">
        <v>17</v>
      </c>
      <c r="L4" s="86" t="s">
        <v>18</v>
      </c>
      <c r="M4" s="87" t="s">
        <v>19</v>
      </c>
      <c r="N4" s="87" t="s">
        <v>33</v>
      </c>
      <c r="O4" s="87" t="s">
        <v>20</v>
      </c>
      <c r="P4" s="87" t="s">
        <v>21</v>
      </c>
      <c r="Q4" s="87" t="s">
        <v>22</v>
      </c>
      <c r="R4" s="87" t="s">
        <v>23</v>
      </c>
      <c r="S4" s="87" t="s">
        <v>24</v>
      </c>
      <c r="T4" s="88" t="s">
        <v>69</v>
      </c>
      <c r="U4" s="9"/>
      <c r="V4" s="10" t="s">
        <v>37</v>
      </c>
      <c r="W4" s="11" t="s">
        <v>36</v>
      </c>
      <c r="X4" s="11" t="s">
        <v>35</v>
      </c>
      <c r="Y4" s="11" t="s">
        <v>34</v>
      </c>
      <c r="Z4" s="11" t="s">
        <v>25</v>
      </c>
      <c r="AA4" s="11" t="s">
        <v>26</v>
      </c>
      <c r="AB4" s="11" t="s">
        <v>27</v>
      </c>
      <c r="AC4" s="11" t="s">
        <v>28</v>
      </c>
      <c r="AD4" s="12" t="s">
        <v>29</v>
      </c>
    </row>
    <row r="5" spans="1:30" ht="19.5" thickTop="1" x14ac:dyDescent="0.3">
      <c r="A5" s="42">
        <v>42460.388611111113</v>
      </c>
      <c r="B5" s="43">
        <v>0</v>
      </c>
      <c r="C5" s="43">
        <v>0</v>
      </c>
      <c r="D5" s="44">
        <v>11.35</v>
      </c>
      <c r="E5" s="45">
        <v>14</v>
      </c>
      <c r="F5" s="46">
        <v>10.5</v>
      </c>
      <c r="G5" s="47">
        <v>10.6</v>
      </c>
      <c r="H5" s="48">
        <v>10.55</v>
      </c>
      <c r="I5" s="49">
        <v>18.399999999999999</v>
      </c>
      <c r="J5" s="50">
        <v>18.5</v>
      </c>
      <c r="L5" s="43">
        <v>0</v>
      </c>
      <c r="M5" s="77">
        <f>4187*$M$1*(E5-D5)/$P$1</f>
        <v>132.26912761219131</v>
      </c>
      <c r="N5" s="77">
        <f>4.187*$P$2*(Z5-Z5)/$P$1</f>
        <v>0</v>
      </c>
      <c r="O5" s="77">
        <f t="shared" ref="O5:O29" si="0">4.187*$P$2*(Z5-$Z$5)/$P$1</f>
        <v>0</v>
      </c>
      <c r="P5" s="77">
        <f>$M$2*B5/1000</f>
        <v>0</v>
      </c>
      <c r="Q5" s="78">
        <f>4187*$M$1*(E5-D5)/($P$1*$M$2)</f>
        <v>1.3226912761219132</v>
      </c>
      <c r="R5" s="79">
        <v>0</v>
      </c>
      <c r="S5" s="79">
        <v>0</v>
      </c>
      <c r="T5" s="80">
        <f t="shared" ref="T5:T29" si="1">O5/(300*4.187*$P$2*(E5-D5))</f>
        <v>0</v>
      </c>
      <c r="U5" s="16"/>
      <c r="V5" s="17">
        <f>D5-D5</f>
        <v>0</v>
      </c>
      <c r="W5" s="18">
        <f>E5-E5</f>
        <v>0</v>
      </c>
      <c r="X5" s="18">
        <f>I5-I5</f>
        <v>0</v>
      </c>
      <c r="Y5" s="18">
        <f>Z5-Z5</f>
        <v>0</v>
      </c>
      <c r="Z5" s="19">
        <f t="shared" ref="Z5:Z29" si="2">(F5+G5+H5)/3</f>
        <v>10.55</v>
      </c>
      <c r="AA5" s="19">
        <f t="shared" ref="AA5:AA29" si="3">($M$2*$AA$2-M5)/(D5-I5)</f>
        <v>12.378599661303735</v>
      </c>
      <c r="AB5" s="20">
        <f t="shared" ref="AB5:AB29" si="4">($AA$1*(D5-I5)+M5)/$AA$2</f>
        <v>168.59806136042516</v>
      </c>
      <c r="AC5" s="18">
        <f t="shared" ref="AC5:AD20" si="5">IF(AA5&gt;0,AA5,0)</f>
        <v>12.378599661303735</v>
      </c>
      <c r="AD5" s="21">
        <f t="shared" si="5"/>
        <v>168.59806136042516</v>
      </c>
    </row>
    <row r="6" spans="1:30" x14ac:dyDescent="0.3">
      <c r="A6" s="42">
        <v>42460.392083333332</v>
      </c>
      <c r="B6" s="43">
        <v>300</v>
      </c>
      <c r="C6" s="43">
        <v>5</v>
      </c>
      <c r="D6" s="44">
        <v>11.7</v>
      </c>
      <c r="E6" s="45">
        <v>14.25</v>
      </c>
      <c r="F6" s="46">
        <v>10.5</v>
      </c>
      <c r="G6" s="47">
        <v>10.6</v>
      </c>
      <c r="H6" s="48">
        <v>10.55</v>
      </c>
      <c r="I6" s="49">
        <v>18.5</v>
      </c>
      <c r="J6" s="50">
        <v>18.55</v>
      </c>
      <c r="L6" s="43">
        <v>5</v>
      </c>
      <c r="M6" s="22">
        <f t="shared" ref="M6:M29" si="6">4187*$M$1*(E6-D6)/$P$1</f>
        <v>127.27783977776902</v>
      </c>
      <c r="N6" s="22">
        <f t="shared" ref="N6:N29" si="7">4.187*$P$2*(Z6-Z5)/$P$1</f>
        <v>0</v>
      </c>
      <c r="O6" s="22">
        <f t="shared" si="0"/>
        <v>0</v>
      </c>
      <c r="P6" s="22">
        <f t="shared" ref="P6:P29" si="8">$M$2*B6/1000</f>
        <v>30</v>
      </c>
      <c r="Q6" s="23">
        <f t="shared" ref="Q6:Q29" si="9">4187*$M$1*(E6-D6)/($P$1*$M$2)</f>
        <v>1.2727783977776901</v>
      </c>
      <c r="R6" s="23">
        <f>1000*N6/((B6-B5)*$M$2)</f>
        <v>0</v>
      </c>
      <c r="S6" s="23">
        <f>O6/P6</f>
        <v>0</v>
      </c>
      <c r="T6" s="81">
        <f t="shared" si="1"/>
        <v>0</v>
      </c>
      <c r="U6" s="24"/>
      <c r="V6" s="25">
        <f>V5+(D6-D5)</f>
        <v>0.34999999999999964</v>
      </c>
      <c r="W6" s="26">
        <f>W5+(E6-E5)</f>
        <v>0.25</v>
      </c>
      <c r="X6" s="26">
        <f t="shared" ref="X6:X29" si="10">X5+(I6-I5)</f>
        <v>0.10000000000000142</v>
      </c>
      <c r="Y6" s="26">
        <f t="shared" ref="Y6:Y29" si="11">Y5+(Z6-Z5)</f>
        <v>0</v>
      </c>
      <c r="Z6" s="27">
        <f t="shared" si="2"/>
        <v>10.55</v>
      </c>
      <c r="AA6" s="27">
        <f t="shared" si="3"/>
        <v>12.099682320260149</v>
      </c>
      <c r="AB6" s="28">
        <f t="shared" si="4"/>
        <v>161.95075506170892</v>
      </c>
      <c r="AC6" s="26">
        <f t="shared" si="5"/>
        <v>12.099682320260149</v>
      </c>
      <c r="AD6" s="29">
        <f t="shared" si="5"/>
        <v>161.95075506170892</v>
      </c>
    </row>
    <row r="7" spans="1:30" x14ac:dyDescent="0.3">
      <c r="A7" s="42">
        <v>42460.395555555559</v>
      </c>
      <c r="B7" s="43">
        <v>600</v>
      </c>
      <c r="C7" s="43">
        <v>10</v>
      </c>
      <c r="D7" s="44">
        <v>12.15</v>
      </c>
      <c r="E7" s="45">
        <v>14.5</v>
      </c>
      <c r="F7" s="46">
        <v>10.5</v>
      </c>
      <c r="G7" s="47">
        <v>10.65</v>
      </c>
      <c r="H7" s="48">
        <v>10.6</v>
      </c>
      <c r="I7" s="49">
        <v>19.25</v>
      </c>
      <c r="J7" s="50">
        <v>19.350000000000001</v>
      </c>
      <c r="L7" s="43">
        <v>10</v>
      </c>
      <c r="M7" s="22">
        <f t="shared" si="6"/>
        <v>117.29526410892434</v>
      </c>
      <c r="N7" s="22">
        <f t="shared" si="7"/>
        <v>10.467499999999962</v>
      </c>
      <c r="O7" s="22">
        <f t="shared" si="0"/>
        <v>10.467499999999962</v>
      </c>
      <c r="P7" s="22">
        <f t="shared" si="8"/>
        <v>60</v>
      </c>
      <c r="Q7" s="23">
        <f t="shared" si="9"/>
        <v>1.1729526410892435</v>
      </c>
      <c r="R7" s="23">
        <f t="shared" ref="R7:R29" si="12">1000*N7/((B7-B6)*$M$2)</f>
        <v>0.34891666666666538</v>
      </c>
      <c r="S7" s="23">
        <f t="shared" ref="S7:S29" si="13">O7/P7</f>
        <v>0.17445833333333269</v>
      </c>
      <c r="T7" s="81">
        <f t="shared" si="1"/>
        <v>2.3640661938534194E-4</v>
      </c>
      <c r="U7" s="24"/>
      <c r="V7" s="25">
        <f>V6+(D7-D6)</f>
        <v>0.80000000000000071</v>
      </c>
      <c r="W7" s="26">
        <f>W6+(E7-E6)</f>
        <v>0.5</v>
      </c>
      <c r="X7" s="26">
        <f t="shared" si="10"/>
        <v>0.85000000000000142</v>
      </c>
      <c r="Y7" s="26">
        <f t="shared" si="11"/>
        <v>3.3333333333333215E-2</v>
      </c>
      <c r="Z7" s="27">
        <f t="shared" si="2"/>
        <v>10.583333333333334</v>
      </c>
      <c r="AA7" s="27">
        <f t="shared" si="3"/>
        <v>10.182431564637232</v>
      </c>
      <c r="AB7" s="28">
        <f t="shared" si="4"/>
        <v>134.43392024205409</v>
      </c>
      <c r="AC7" s="26">
        <f t="shared" si="5"/>
        <v>10.182431564637232</v>
      </c>
      <c r="AD7" s="29">
        <f>IF(AB7&gt;0,AB7,0)</f>
        <v>134.43392024205409</v>
      </c>
    </row>
    <row r="8" spans="1:30" x14ac:dyDescent="0.3">
      <c r="A8" s="42">
        <v>42460.399027777778</v>
      </c>
      <c r="B8" s="43">
        <v>900</v>
      </c>
      <c r="C8" s="43">
        <v>15</v>
      </c>
      <c r="D8" s="44">
        <v>12.45</v>
      </c>
      <c r="E8" s="45">
        <v>15</v>
      </c>
      <c r="F8" s="46">
        <v>10.5</v>
      </c>
      <c r="G8" s="47">
        <v>10.65</v>
      </c>
      <c r="H8" s="48">
        <v>10.6</v>
      </c>
      <c r="I8" s="49">
        <v>19.5</v>
      </c>
      <c r="J8" s="50">
        <v>19.600000000000001</v>
      </c>
      <c r="L8" s="43">
        <v>15</v>
      </c>
      <c r="M8" s="22">
        <f t="shared" si="6"/>
        <v>127.27783977776902</v>
      </c>
      <c r="N8" s="22">
        <f t="shared" si="7"/>
        <v>0</v>
      </c>
      <c r="O8" s="22">
        <f t="shared" si="0"/>
        <v>10.467499999999962</v>
      </c>
      <c r="P8" s="22">
        <f t="shared" si="8"/>
        <v>90</v>
      </c>
      <c r="Q8" s="23">
        <f t="shared" si="9"/>
        <v>1.2727783977776901</v>
      </c>
      <c r="R8" s="23">
        <f t="shared" si="12"/>
        <v>0</v>
      </c>
      <c r="S8" s="23">
        <f t="shared" si="13"/>
        <v>0.11630555555555513</v>
      </c>
      <c r="T8" s="81">
        <f t="shared" si="1"/>
        <v>2.1786492374727579E-4</v>
      </c>
      <c r="U8" s="24"/>
      <c r="V8" s="25">
        <f>V7+(D8-D7)</f>
        <v>1.0999999999999996</v>
      </c>
      <c r="W8" s="26">
        <f>W7+(E8-E7)</f>
        <v>1</v>
      </c>
      <c r="X8" s="26">
        <f t="shared" si="10"/>
        <v>1.1000000000000014</v>
      </c>
      <c r="Y8" s="26">
        <f t="shared" si="11"/>
        <v>3.3333333333333215E-2</v>
      </c>
      <c r="Z8" s="27">
        <f t="shared" si="2"/>
        <v>10.583333333333334</v>
      </c>
      <c r="AA8" s="27">
        <f t="shared" si="3"/>
        <v>11.670615571314753</v>
      </c>
      <c r="AB8" s="28">
        <f t="shared" si="4"/>
        <v>157.50631061726446</v>
      </c>
      <c r="AC8" s="26">
        <f t="shared" si="5"/>
        <v>11.670615571314753</v>
      </c>
      <c r="AD8" s="29">
        <f t="shared" si="5"/>
        <v>157.50631061726446</v>
      </c>
    </row>
    <row r="9" spans="1:30" x14ac:dyDescent="0.3">
      <c r="A9" s="42">
        <v>42460.402499999997</v>
      </c>
      <c r="B9" s="43">
        <v>1200</v>
      </c>
      <c r="C9" s="43">
        <v>20</v>
      </c>
      <c r="D9" s="44">
        <v>12.75</v>
      </c>
      <c r="E9" s="45">
        <v>15.25</v>
      </c>
      <c r="F9" s="46">
        <v>10.55</v>
      </c>
      <c r="G9" s="47">
        <v>10.65</v>
      </c>
      <c r="H9" s="48">
        <v>10.6</v>
      </c>
      <c r="I9" s="49">
        <v>19.7</v>
      </c>
      <c r="J9" s="50">
        <v>20</v>
      </c>
      <c r="L9" s="43">
        <v>20</v>
      </c>
      <c r="M9" s="22">
        <f t="shared" si="6"/>
        <v>124.78219586055782</v>
      </c>
      <c r="N9" s="22">
        <f t="shared" si="7"/>
        <v>5.2337500000002608</v>
      </c>
      <c r="O9" s="22">
        <f t="shared" si="0"/>
        <v>15.701250000000224</v>
      </c>
      <c r="P9" s="22">
        <f t="shared" si="8"/>
        <v>120</v>
      </c>
      <c r="Q9" s="23">
        <f t="shared" si="9"/>
        <v>1.2478219586055783</v>
      </c>
      <c r="R9" s="23">
        <f t="shared" si="12"/>
        <v>0.17445833333334204</v>
      </c>
      <c r="S9" s="23">
        <f t="shared" si="13"/>
        <v>0.13084375000000187</v>
      </c>
      <c r="T9" s="81">
        <f t="shared" si="1"/>
        <v>3.3333333333333804E-4</v>
      </c>
      <c r="U9" s="24"/>
      <c r="V9" s="25">
        <f>V8+(D9-D8)</f>
        <v>1.4000000000000004</v>
      </c>
      <c r="W9" s="26">
        <f>W8+(E9-E8)</f>
        <v>1.25</v>
      </c>
      <c r="X9" s="26">
        <f t="shared" si="10"/>
        <v>1.3000000000000007</v>
      </c>
      <c r="Y9" s="26">
        <f t="shared" si="11"/>
        <v>5.0000000000000711E-2</v>
      </c>
      <c r="Z9" s="27">
        <f t="shared" si="2"/>
        <v>10.600000000000001</v>
      </c>
      <c r="AA9" s="27">
        <f t="shared" si="3"/>
        <v>11.479452641806882</v>
      </c>
      <c r="AB9" s="28">
        <f t="shared" si="4"/>
        <v>153.73821302346184</v>
      </c>
      <c r="AC9" s="26">
        <f t="shared" si="5"/>
        <v>11.479452641806882</v>
      </c>
      <c r="AD9" s="29">
        <f t="shared" si="5"/>
        <v>153.73821302346184</v>
      </c>
    </row>
    <row r="10" spans="1:30" x14ac:dyDescent="0.3">
      <c r="A10" s="42">
        <v>42460.405972222223</v>
      </c>
      <c r="B10" s="43">
        <v>1500</v>
      </c>
      <c r="C10" s="43">
        <v>25</v>
      </c>
      <c r="D10" s="44">
        <v>13.2</v>
      </c>
      <c r="E10" s="45">
        <v>15.5</v>
      </c>
      <c r="F10" s="46">
        <v>10.55</v>
      </c>
      <c r="G10" s="47">
        <v>10.65</v>
      </c>
      <c r="H10" s="48">
        <v>10.65</v>
      </c>
      <c r="I10" s="49">
        <v>20.05</v>
      </c>
      <c r="J10" s="50">
        <v>20.2</v>
      </c>
      <c r="L10" s="43">
        <v>25</v>
      </c>
      <c r="M10" s="22">
        <f t="shared" si="6"/>
        <v>114.79962019171325</v>
      </c>
      <c r="N10" s="22">
        <f t="shared" si="7"/>
        <v>5.2337499999997021</v>
      </c>
      <c r="O10" s="22">
        <f t="shared" si="0"/>
        <v>20.934999999999924</v>
      </c>
      <c r="P10" s="22">
        <f t="shared" si="8"/>
        <v>150</v>
      </c>
      <c r="Q10" s="23">
        <f t="shared" si="9"/>
        <v>1.1479962019171324</v>
      </c>
      <c r="R10" s="23">
        <f t="shared" si="12"/>
        <v>0.17445833333332339</v>
      </c>
      <c r="S10" s="23">
        <f t="shared" si="13"/>
        <v>0.13956666666666617</v>
      </c>
      <c r="T10" s="81">
        <f t="shared" si="1"/>
        <v>4.8309178743961156E-4</v>
      </c>
      <c r="U10" s="24"/>
      <c r="V10" s="25">
        <f>V9+(D10-D9)</f>
        <v>1.8499999999999996</v>
      </c>
      <c r="W10" s="26">
        <f>W9+(E10-E9)</f>
        <v>1.5</v>
      </c>
      <c r="X10" s="26">
        <f t="shared" si="10"/>
        <v>1.6500000000000021</v>
      </c>
      <c r="Y10" s="26">
        <f t="shared" si="11"/>
        <v>6.666666666666643E-2</v>
      </c>
      <c r="Z10" s="27">
        <f t="shared" si="2"/>
        <v>10.616666666666667</v>
      </c>
      <c r="AA10" s="27">
        <f t="shared" si="3"/>
        <v>10.189725575432588</v>
      </c>
      <c r="AB10" s="28">
        <f t="shared" si="4"/>
        <v>133.33248931491829</v>
      </c>
      <c r="AC10" s="26">
        <f t="shared" si="5"/>
        <v>10.189725575432588</v>
      </c>
      <c r="AD10" s="29">
        <f t="shared" si="5"/>
        <v>133.33248931491829</v>
      </c>
    </row>
    <row r="11" spans="1:30" x14ac:dyDescent="0.3">
      <c r="A11" s="42">
        <v>42460.409444444442</v>
      </c>
      <c r="B11" s="43">
        <v>1800</v>
      </c>
      <c r="C11" s="43">
        <v>30</v>
      </c>
      <c r="D11" s="44">
        <v>13.45</v>
      </c>
      <c r="E11" s="45">
        <v>15.75</v>
      </c>
      <c r="F11" s="46">
        <v>10.55</v>
      </c>
      <c r="G11" s="47">
        <v>10.7</v>
      </c>
      <c r="H11" s="48">
        <v>10.65</v>
      </c>
      <c r="I11" s="49">
        <v>20.25</v>
      </c>
      <c r="J11" s="50">
        <v>20.350000000000001</v>
      </c>
      <c r="L11" s="43">
        <v>30</v>
      </c>
      <c r="M11" s="22">
        <f t="shared" si="6"/>
        <v>114.79962019171325</v>
      </c>
      <c r="N11" s="22">
        <f t="shared" si="7"/>
        <v>5.2337499999997021</v>
      </c>
      <c r="O11" s="22">
        <f t="shared" si="0"/>
        <v>26.16874999999963</v>
      </c>
      <c r="P11" s="22">
        <f t="shared" si="8"/>
        <v>180</v>
      </c>
      <c r="Q11" s="23">
        <f t="shared" si="9"/>
        <v>1.1479962019171324</v>
      </c>
      <c r="R11" s="23">
        <f t="shared" si="12"/>
        <v>0.17445833333332339</v>
      </c>
      <c r="S11" s="23">
        <f t="shared" si="13"/>
        <v>0.14538194444444238</v>
      </c>
      <c r="T11" s="81">
        <f t="shared" si="1"/>
        <v>6.038647342995081E-4</v>
      </c>
      <c r="U11" s="24"/>
      <c r="V11" s="25">
        <f>V10+(D11-D10)</f>
        <v>2.0999999999999996</v>
      </c>
      <c r="W11" s="26">
        <f>W10+(E11-E10)</f>
        <v>1.75</v>
      </c>
      <c r="X11" s="26">
        <f t="shared" si="10"/>
        <v>1.8500000000000014</v>
      </c>
      <c r="Y11" s="26">
        <f t="shared" si="11"/>
        <v>8.3333333333332149E-2</v>
      </c>
      <c r="Z11" s="27">
        <f t="shared" si="2"/>
        <v>10.633333333333333</v>
      </c>
      <c r="AA11" s="27">
        <f t="shared" si="3"/>
        <v>10.264650028193124</v>
      </c>
      <c r="AB11" s="28">
        <f t="shared" si="4"/>
        <v>134.22137820380721</v>
      </c>
      <c r="AC11" s="26">
        <f t="shared" si="5"/>
        <v>10.264650028193124</v>
      </c>
      <c r="AD11" s="29">
        <f t="shared" si="5"/>
        <v>134.22137820380721</v>
      </c>
    </row>
    <row r="12" spans="1:30" x14ac:dyDescent="0.3">
      <c r="A12" s="42">
        <v>42460.412916666668</v>
      </c>
      <c r="B12" s="43">
        <v>2100</v>
      </c>
      <c r="C12" s="43">
        <v>35</v>
      </c>
      <c r="D12" s="44">
        <v>13.7</v>
      </c>
      <c r="E12" s="45">
        <v>16.2</v>
      </c>
      <c r="F12" s="46">
        <v>10.6</v>
      </c>
      <c r="G12" s="47">
        <v>10.7</v>
      </c>
      <c r="H12" s="48">
        <v>10.7</v>
      </c>
      <c r="I12" s="49">
        <v>20.399999999999999</v>
      </c>
      <c r="J12" s="50">
        <v>20.45</v>
      </c>
      <c r="L12" s="43">
        <v>35</v>
      </c>
      <c r="M12" s="22">
        <f t="shared" si="6"/>
        <v>124.78219586055782</v>
      </c>
      <c r="N12" s="22">
        <f t="shared" si="7"/>
        <v>10.467499999999962</v>
      </c>
      <c r="O12" s="22">
        <f t="shared" si="0"/>
        <v>36.636249999999592</v>
      </c>
      <c r="P12" s="22">
        <f t="shared" si="8"/>
        <v>210</v>
      </c>
      <c r="Q12" s="23">
        <f t="shared" si="9"/>
        <v>1.2478219586055783</v>
      </c>
      <c r="R12" s="23">
        <f t="shared" si="12"/>
        <v>0.34891666666666538</v>
      </c>
      <c r="S12" s="23">
        <f t="shared" si="13"/>
        <v>0.17445833333333138</v>
      </c>
      <c r="T12" s="81">
        <f t="shared" si="1"/>
        <v>7.7777777777776895E-4</v>
      </c>
      <c r="U12" s="24"/>
      <c r="V12" s="25">
        <f>V11+(D12-D11)</f>
        <v>2.3499999999999996</v>
      </c>
      <c r="W12" s="26">
        <f>W11+(E12-E11)</f>
        <v>2.1999999999999993</v>
      </c>
      <c r="X12" s="26">
        <f t="shared" si="10"/>
        <v>2</v>
      </c>
      <c r="Y12" s="26">
        <f t="shared" si="11"/>
        <v>0.11666666666666536</v>
      </c>
      <c r="Z12" s="27">
        <f t="shared" si="2"/>
        <v>10.666666666666666</v>
      </c>
      <c r="AA12" s="27">
        <f t="shared" si="3"/>
        <v>11.90779042694893</v>
      </c>
      <c r="AB12" s="28">
        <f t="shared" si="4"/>
        <v>158.18265746790627</v>
      </c>
      <c r="AC12" s="26">
        <f t="shared" si="5"/>
        <v>11.90779042694893</v>
      </c>
      <c r="AD12" s="29">
        <f t="shared" si="5"/>
        <v>158.18265746790627</v>
      </c>
    </row>
    <row r="13" spans="1:30" x14ac:dyDescent="0.3">
      <c r="A13" s="42">
        <v>42460.416388888887</v>
      </c>
      <c r="B13" s="43">
        <v>2400</v>
      </c>
      <c r="C13" s="43">
        <v>40</v>
      </c>
      <c r="D13" s="44">
        <v>14.15</v>
      </c>
      <c r="E13" s="45">
        <v>16.45</v>
      </c>
      <c r="F13" s="46">
        <v>10.6</v>
      </c>
      <c r="G13" s="47">
        <v>10.75</v>
      </c>
      <c r="H13" s="48">
        <v>10.75</v>
      </c>
      <c r="I13" s="49">
        <v>20.45</v>
      </c>
      <c r="J13" s="50">
        <v>20.6</v>
      </c>
      <c r="L13" s="43">
        <v>40</v>
      </c>
      <c r="M13" s="22">
        <f t="shared" si="6"/>
        <v>114.79962019171315</v>
      </c>
      <c r="N13" s="22">
        <f t="shared" si="7"/>
        <v>10.467500000000522</v>
      </c>
      <c r="O13" s="22">
        <f t="shared" si="0"/>
        <v>47.103750000000112</v>
      </c>
      <c r="P13" s="22">
        <f t="shared" si="8"/>
        <v>240</v>
      </c>
      <c r="Q13" s="23">
        <f t="shared" si="9"/>
        <v>1.1479962019171315</v>
      </c>
      <c r="R13" s="23">
        <f t="shared" si="12"/>
        <v>0.34891666666668408</v>
      </c>
      <c r="S13" s="23">
        <f t="shared" si="13"/>
        <v>0.19626562500000047</v>
      </c>
      <c r="T13" s="81">
        <f t="shared" si="1"/>
        <v>1.0869565217391333E-3</v>
      </c>
      <c r="U13" s="24"/>
      <c r="V13" s="25">
        <f>V12+(D13-D12)</f>
        <v>2.8000000000000007</v>
      </c>
      <c r="W13" s="26">
        <f>W12+(E13-E12)</f>
        <v>2.4499999999999993</v>
      </c>
      <c r="X13" s="26">
        <f t="shared" si="10"/>
        <v>2.0500000000000007</v>
      </c>
      <c r="Y13" s="26">
        <f t="shared" si="11"/>
        <v>0.15000000000000036</v>
      </c>
      <c r="Z13" s="27">
        <f t="shared" si="2"/>
        <v>10.700000000000001</v>
      </c>
      <c r="AA13" s="27">
        <f t="shared" si="3"/>
        <v>11.079304792335423</v>
      </c>
      <c r="AB13" s="28">
        <f t="shared" si="4"/>
        <v>143.11026709269589</v>
      </c>
      <c r="AC13" s="26">
        <f t="shared" si="5"/>
        <v>11.079304792335423</v>
      </c>
      <c r="AD13" s="29">
        <f t="shared" si="5"/>
        <v>143.11026709269589</v>
      </c>
    </row>
    <row r="14" spans="1:30" x14ac:dyDescent="0.3">
      <c r="A14" s="42">
        <v>42460.419861111113</v>
      </c>
      <c r="B14" s="43">
        <v>2700</v>
      </c>
      <c r="C14" s="43">
        <v>45</v>
      </c>
      <c r="D14" s="44">
        <v>14.4</v>
      </c>
      <c r="E14" s="45">
        <v>16.7</v>
      </c>
      <c r="F14" s="46">
        <v>10.6</v>
      </c>
      <c r="G14" s="47">
        <v>10.75</v>
      </c>
      <c r="H14" s="48">
        <v>10.75</v>
      </c>
      <c r="I14" s="49">
        <v>20.6</v>
      </c>
      <c r="J14" s="50">
        <v>20.65</v>
      </c>
      <c r="L14" s="43">
        <v>45</v>
      </c>
      <c r="M14" s="22">
        <f t="shared" si="6"/>
        <v>114.79962019171315</v>
      </c>
      <c r="N14" s="22">
        <f t="shared" si="7"/>
        <v>0</v>
      </c>
      <c r="O14" s="22">
        <f t="shared" si="0"/>
        <v>47.103750000000112</v>
      </c>
      <c r="P14" s="22">
        <f t="shared" si="8"/>
        <v>270</v>
      </c>
      <c r="Q14" s="23">
        <f t="shared" si="9"/>
        <v>1.1479962019171315</v>
      </c>
      <c r="R14" s="23">
        <f t="shared" si="12"/>
        <v>0</v>
      </c>
      <c r="S14" s="23">
        <f t="shared" si="13"/>
        <v>0.17445833333333374</v>
      </c>
      <c r="T14" s="81">
        <f t="shared" si="1"/>
        <v>1.0869565217391333E-3</v>
      </c>
      <c r="U14" s="24"/>
      <c r="V14" s="25">
        <f>V13+(D14-D13)</f>
        <v>3.0500000000000007</v>
      </c>
      <c r="W14" s="26">
        <f>W13+(E14-E13)</f>
        <v>2.6999999999999993</v>
      </c>
      <c r="X14" s="26">
        <f t="shared" si="10"/>
        <v>2.2000000000000028</v>
      </c>
      <c r="Y14" s="26">
        <f t="shared" si="11"/>
        <v>0.15000000000000036</v>
      </c>
      <c r="Z14" s="27">
        <f t="shared" si="2"/>
        <v>10.700000000000001</v>
      </c>
      <c r="AA14" s="27">
        <f t="shared" si="3"/>
        <v>11.258003256727925</v>
      </c>
      <c r="AB14" s="28">
        <f t="shared" si="4"/>
        <v>144.88804487047364</v>
      </c>
      <c r="AC14" s="26">
        <f t="shared" si="5"/>
        <v>11.258003256727925</v>
      </c>
      <c r="AD14" s="29">
        <f t="shared" si="5"/>
        <v>144.88804487047364</v>
      </c>
    </row>
    <row r="15" spans="1:30" x14ac:dyDescent="0.3">
      <c r="A15" s="42">
        <v>42460.423333333332</v>
      </c>
      <c r="B15" s="43">
        <v>3000</v>
      </c>
      <c r="C15" s="43">
        <v>50</v>
      </c>
      <c r="D15" s="44">
        <v>14.6</v>
      </c>
      <c r="E15" s="45">
        <v>17.100000000000001</v>
      </c>
      <c r="F15" s="46">
        <v>10.6</v>
      </c>
      <c r="G15" s="47">
        <v>10.75</v>
      </c>
      <c r="H15" s="48">
        <v>11</v>
      </c>
      <c r="I15" s="49">
        <v>20.65</v>
      </c>
      <c r="J15" s="50">
        <v>20.75</v>
      </c>
      <c r="L15" s="43">
        <v>50</v>
      </c>
      <c r="M15" s="22">
        <f t="shared" si="6"/>
        <v>124.78219586055791</v>
      </c>
      <c r="N15" s="22">
        <f t="shared" si="7"/>
        <v>26.16874999999963</v>
      </c>
      <c r="O15" s="22">
        <f t="shared" si="0"/>
        <v>73.272499999999738</v>
      </c>
      <c r="P15" s="22">
        <f t="shared" si="8"/>
        <v>300</v>
      </c>
      <c r="Q15" s="23">
        <f t="shared" si="9"/>
        <v>1.2478219586055792</v>
      </c>
      <c r="R15" s="23">
        <f t="shared" si="12"/>
        <v>0.87229166666665425</v>
      </c>
      <c r="S15" s="23">
        <f t="shared" si="13"/>
        <v>0.2442416666666658</v>
      </c>
      <c r="T15" s="81">
        <f t="shared" si="1"/>
        <v>1.5555555555555485E-3</v>
      </c>
      <c r="U15" s="24"/>
      <c r="V15" s="25">
        <f>V14+(D15-D14)</f>
        <v>3.25</v>
      </c>
      <c r="W15" s="26">
        <f>W14+(E15-E14)</f>
        <v>3.1000000000000014</v>
      </c>
      <c r="X15" s="26">
        <f t="shared" si="10"/>
        <v>2.25</v>
      </c>
      <c r="Y15" s="26">
        <f t="shared" si="11"/>
        <v>0.2333333333333325</v>
      </c>
      <c r="Z15" s="27">
        <f t="shared" si="2"/>
        <v>10.783333333333333</v>
      </c>
      <c r="AA15" s="27">
        <f t="shared" si="3"/>
        <v>13.187139811662465</v>
      </c>
      <c r="AB15" s="28">
        <f t="shared" si="4"/>
        <v>169.73821302346204</v>
      </c>
      <c r="AC15" s="26">
        <f t="shared" si="5"/>
        <v>13.187139811662465</v>
      </c>
      <c r="AD15" s="29">
        <f t="shared" si="5"/>
        <v>169.73821302346204</v>
      </c>
    </row>
    <row r="16" spans="1:30" x14ac:dyDescent="0.3">
      <c r="A16" s="42">
        <v>42460.426805555559</v>
      </c>
      <c r="B16" s="43">
        <v>3300</v>
      </c>
      <c r="C16" s="43">
        <v>55</v>
      </c>
      <c r="D16" s="44">
        <v>15.05</v>
      </c>
      <c r="E16" s="45">
        <v>17.3</v>
      </c>
      <c r="F16" s="46">
        <v>10.65</v>
      </c>
      <c r="G16" s="47">
        <v>11</v>
      </c>
      <c r="H16" s="48">
        <v>11</v>
      </c>
      <c r="I16" s="49">
        <v>20.75</v>
      </c>
      <c r="J16" s="50">
        <v>21.05</v>
      </c>
      <c r="L16" s="43">
        <v>55</v>
      </c>
      <c r="M16" s="22">
        <f t="shared" si="6"/>
        <v>112.30397627450205</v>
      </c>
      <c r="N16" s="22">
        <f t="shared" si="7"/>
        <v>31.402499999999893</v>
      </c>
      <c r="O16" s="22">
        <f t="shared" si="0"/>
        <v>104.67499999999963</v>
      </c>
      <c r="P16" s="22">
        <f t="shared" si="8"/>
        <v>330</v>
      </c>
      <c r="Q16" s="23">
        <f t="shared" si="9"/>
        <v>1.1230397627450206</v>
      </c>
      <c r="R16" s="23">
        <f t="shared" si="12"/>
        <v>1.0467499999999965</v>
      </c>
      <c r="S16" s="23">
        <f t="shared" si="13"/>
        <v>0.31719696969696859</v>
      </c>
      <c r="T16" s="81">
        <f t="shared" si="1"/>
        <v>2.4691358024691266E-3</v>
      </c>
      <c r="U16" s="24"/>
      <c r="V16" s="25">
        <f>V15+(D16-D15)</f>
        <v>3.7000000000000011</v>
      </c>
      <c r="W16" s="26">
        <f>W15+(E16-E15)</f>
        <v>3.3000000000000007</v>
      </c>
      <c r="X16" s="26">
        <f t="shared" si="10"/>
        <v>2.3500000000000014</v>
      </c>
      <c r="Y16" s="26">
        <f t="shared" si="11"/>
        <v>0.33333333333333215</v>
      </c>
      <c r="Z16" s="27">
        <f t="shared" si="2"/>
        <v>10.883333333333333</v>
      </c>
      <c r="AA16" s="27">
        <f t="shared" si="3"/>
        <v>11.807715135877555</v>
      </c>
      <c r="AB16" s="28">
        <f t="shared" si="4"/>
        <v>148.23105838778233</v>
      </c>
      <c r="AC16" s="26">
        <f t="shared" si="5"/>
        <v>11.807715135877555</v>
      </c>
      <c r="AD16" s="29">
        <f t="shared" si="5"/>
        <v>148.23105838778233</v>
      </c>
    </row>
    <row r="17" spans="1:30" x14ac:dyDescent="0.3">
      <c r="A17" s="42">
        <v>42460.430277777778</v>
      </c>
      <c r="B17" s="43">
        <v>3600</v>
      </c>
      <c r="C17" s="43">
        <v>60</v>
      </c>
      <c r="D17" s="44">
        <v>15.25</v>
      </c>
      <c r="E17" s="45">
        <v>17.55</v>
      </c>
      <c r="F17" s="46">
        <v>10.65</v>
      </c>
      <c r="G17" s="47">
        <v>11.05</v>
      </c>
      <c r="H17" s="48">
        <v>11</v>
      </c>
      <c r="I17" s="49">
        <v>21.1</v>
      </c>
      <c r="J17" s="50">
        <v>21.2</v>
      </c>
      <c r="L17" s="43">
        <v>60</v>
      </c>
      <c r="M17" s="22">
        <f t="shared" si="6"/>
        <v>114.79962019171325</v>
      </c>
      <c r="N17" s="22">
        <f t="shared" si="7"/>
        <v>5.2337500000002608</v>
      </c>
      <c r="O17" s="22">
        <f t="shared" si="0"/>
        <v>109.9087499999999</v>
      </c>
      <c r="P17" s="22">
        <f t="shared" si="8"/>
        <v>360</v>
      </c>
      <c r="Q17" s="23">
        <f t="shared" si="9"/>
        <v>1.1479962019171324</v>
      </c>
      <c r="R17" s="23">
        <f t="shared" si="12"/>
        <v>0.17445833333334204</v>
      </c>
      <c r="S17" s="23">
        <f t="shared" si="13"/>
        <v>0.30530208333333303</v>
      </c>
      <c r="T17" s="81">
        <f t="shared" si="1"/>
        <v>2.5362318840579674E-3</v>
      </c>
      <c r="U17" s="24"/>
      <c r="V17" s="25">
        <f>V16+(D17-D16)</f>
        <v>3.9000000000000004</v>
      </c>
      <c r="W17" s="26">
        <f>W16+(E17-E16)</f>
        <v>3.5500000000000007</v>
      </c>
      <c r="X17" s="26">
        <f t="shared" si="10"/>
        <v>2.7000000000000028</v>
      </c>
      <c r="Y17" s="26">
        <f t="shared" si="11"/>
        <v>0.34999999999999964</v>
      </c>
      <c r="Z17" s="27">
        <f t="shared" si="2"/>
        <v>10.9</v>
      </c>
      <c r="AA17" s="27">
        <f t="shared" si="3"/>
        <v>11.931559007130467</v>
      </c>
      <c r="AB17" s="28">
        <f t="shared" si="4"/>
        <v>151.11026709269606</v>
      </c>
      <c r="AC17" s="26">
        <f>IF(AA17&gt;0,AA17,0)</f>
        <v>11.931559007130467</v>
      </c>
      <c r="AD17" s="29">
        <f t="shared" si="5"/>
        <v>151.11026709269606</v>
      </c>
    </row>
    <row r="18" spans="1:30" x14ac:dyDescent="0.3">
      <c r="A18" s="42">
        <v>42460.433749999997</v>
      </c>
      <c r="B18" s="43">
        <v>3900</v>
      </c>
      <c r="C18" s="43">
        <v>65</v>
      </c>
      <c r="D18" s="44">
        <v>15.45</v>
      </c>
      <c r="E18" s="45">
        <v>17.75</v>
      </c>
      <c r="F18" s="46">
        <v>10.7</v>
      </c>
      <c r="G18" s="47">
        <v>11.05</v>
      </c>
      <c r="H18" s="48">
        <v>11.05</v>
      </c>
      <c r="I18" s="49">
        <v>21.25</v>
      </c>
      <c r="J18" s="50">
        <v>21.3</v>
      </c>
      <c r="L18" s="43">
        <v>65</v>
      </c>
      <c r="M18" s="22">
        <f t="shared" si="6"/>
        <v>114.79962019171325</v>
      </c>
      <c r="N18" s="22">
        <f t="shared" si="7"/>
        <v>10.467499999999404</v>
      </c>
      <c r="O18" s="22">
        <f t="shared" si="0"/>
        <v>120.3762499999993</v>
      </c>
      <c r="P18" s="22">
        <f t="shared" si="8"/>
        <v>390</v>
      </c>
      <c r="Q18" s="23">
        <f t="shared" si="9"/>
        <v>1.1479962019171324</v>
      </c>
      <c r="R18" s="23">
        <f t="shared" si="12"/>
        <v>0.34891666666664678</v>
      </c>
      <c r="S18" s="23">
        <f t="shared" si="13"/>
        <v>0.30865705128204951</v>
      </c>
      <c r="T18" s="81">
        <f t="shared" si="1"/>
        <v>2.7777777777777605E-3</v>
      </c>
      <c r="U18" s="24"/>
      <c r="V18" s="25">
        <f>V17+(D18-D17)</f>
        <v>4.0999999999999996</v>
      </c>
      <c r="W18" s="26">
        <f>W17+(E18-E17)</f>
        <v>3.75</v>
      </c>
      <c r="X18" s="26">
        <f t="shared" si="10"/>
        <v>2.8500000000000014</v>
      </c>
      <c r="Y18" s="26">
        <f t="shared" si="11"/>
        <v>0.38333333333333108</v>
      </c>
      <c r="Z18" s="27">
        <f t="shared" si="2"/>
        <v>10.933333333333332</v>
      </c>
      <c r="AA18" s="27">
        <f t="shared" si="3"/>
        <v>12.034417274433316</v>
      </c>
      <c r="AB18" s="28">
        <f t="shared" si="4"/>
        <v>151.99915598158498</v>
      </c>
      <c r="AC18" s="26">
        <f t="shared" ref="AC18:AD29" si="14">IF(AA18&gt;0,AA18,0)</f>
        <v>12.034417274433316</v>
      </c>
      <c r="AD18" s="29">
        <f t="shared" si="5"/>
        <v>151.99915598158498</v>
      </c>
    </row>
    <row r="19" spans="1:30" x14ac:dyDescent="0.3">
      <c r="A19" s="42">
        <v>42460.437222222223</v>
      </c>
      <c r="B19" s="43">
        <v>4200</v>
      </c>
      <c r="C19" s="43">
        <v>70</v>
      </c>
      <c r="D19" s="44">
        <v>15.65</v>
      </c>
      <c r="E19" s="45">
        <v>18.149999999999999</v>
      </c>
      <c r="F19" s="46">
        <v>10.7</v>
      </c>
      <c r="G19" s="47">
        <v>11.05</v>
      </c>
      <c r="H19" s="48">
        <v>11.1</v>
      </c>
      <c r="I19" s="49">
        <v>21.3</v>
      </c>
      <c r="J19" s="50">
        <v>21.4</v>
      </c>
      <c r="L19" s="43">
        <v>70</v>
      </c>
      <c r="M19" s="22">
        <f t="shared" si="6"/>
        <v>124.78219586055774</v>
      </c>
      <c r="N19" s="22">
        <f t="shared" si="7"/>
        <v>5.2337500000008186</v>
      </c>
      <c r="O19" s="22">
        <f t="shared" si="0"/>
        <v>125.61000000000011</v>
      </c>
      <c r="P19" s="22">
        <f t="shared" si="8"/>
        <v>420</v>
      </c>
      <c r="Q19" s="23">
        <f t="shared" si="9"/>
        <v>1.2478219586055774</v>
      </c>
      <c r="R19" s="23">
        <f t="shared" si="12"/>
        <v>0.17445833333336061</v>
      </c>
      <c r="S19" s="23">
        <f t="shared" si="13"/>
        <v>0.29907142857142882</v>
      </c>
      <c r="T19" s="81">
        <f t="shared" si="1"/>
        <v>2.6666666666666705E-3</v>
      </c>
      <c r="U19" s="24"/>
      <c r="V19" s="25">
        <f>V18+(D19-D18)</f>
        <v>4.3000000000000007</v>
      </c>
      <c r="W19" s="26">
        <f>W18+(E19-E18)</f>
        <v>4.1499999999999986</v>
      </c>
      <c r="X19" s="26">
        <f t="shared" si="10"/>
        <v>2.9000000000000021</v>
      </c>
      <c r="Y19" s="26">
        <f t="shared" si="11"/>
        <v>0.40000000000000036</v>
      </c>
      <c r="Z19" s="27">
        <f t="shared" si="2"/>
        <v>10.950000000000001</v>
      </c>
      <c r="AA19" s="27">
        <f t="shared" si="3"/>
        <v>14.120742630187209</v>
      </c>
      <c r="AB19" s="28">
        <f t="shared" si="4"/>
        <v>176.84932413457273</v>
      </c>
      <c r="AC19" s="26">
        <f t="shared" si="14"/>
        <v>14.120742630187209</v>
      </c>
      <c r="AD19" s="29">
        <f t="shared" si="5"/>
        <v>176.84932413457273</v>
      </c>
    </row>
    <row r="20" spans="1:30" x14ac:dyDescent="0.3">
      <c r="A20" s="42">
        <v>42460.440694444442</v>
      </c>
      <c r="B20" s="43">
        <v>4500</v>
      </c>
      <c r="C20" s="43">
        <v>75</v>
      </c>
      <c r="D20" s="44">
        <v>16.05</v>
      </c>
      <c r="E20" s="45">
        <v>18.3</v>
      </c>
      <c r="F20" s="46">
        <v>10.7</v>
      </c>
      <c r="G20" s="47">
        <v>11.1</v>
      </c>
      <c r="H20" s="48">
        <v>11.1</v>
      </c>
      <c r="I20" s="49">
        <v>21.4</v>
      </c>
      <c r="J20" s="50">
        <v>21.45</v>
      </c>
      <c r="L20" s="43">
        <v>75</v>
      </c>
      <c r="M20" s="22">
        <f t="shared" si="6"/>
        <v>112.30397627450205</v>
      </c>
      <c r="N20" s="22">
        <f t="shared" si="7"/>
        <v>5.2337499999997021</v>
      </c>
      <c r="O20" s="22">
        <f t="shared" si="0"/>
        <v>130.84374999999983</v>
      </c>
      <c r="P20" s="22">
        <f t="shared" si="8"/>
        <v>450</v>
      </c>
      <c r="Q20" s="23">
        <f t="shared" si="9"/>
        <v>1.1230397627450206</v>
      </c>
      <c r="R20" s="23">
        <f t="shared" si="12"/>
        <v>0.17445833333332339</v>
      </c>
      <c r="S20" s="23">
        <f t="shared" si="13"/>
        <v>0.29076388888888849</v>
      </c>
      <c r="T20" s="81">
        <f t="shared" si="1"/>
        <v>3.0864197530864152E-3</v>
      </c>
      <c r="U20" s="24"/>
      <c r="V20" s="25">
        <f>V19+(D20-D19)</f>
        <v>4.7000000000000011</v>
      </c>
      <c r="W20" s="26">
        <f>W19+(E20-E19)</f>
        <v>4.3000000000000007</v>
      </c>
      <c r="X20" s="26">
        <f t="shared" si="10"/>
        <v>3</v>
      </c>
      <c r="Y20" s="26">
        <f t="shared" si="11"/>
        <v>0.41666666666666607</v>
      </c>
      <c r="Z20" s="27">
        <f t="shared" si="2"/>
        <v>10.966666666666667</v>
      </c>
      <c r="AA20" s="27">
        <f t="shared" si="3"/>
        <v>12.580182481215342</v>
      </c>
      <c r="AB20" s="28">
        <f t="shared" si="4"/>
        <v>154.45328061000458</v>
      </c>
      <c r="AC20" s="26">
        <f t="shared" si="14"/>
        <v>12.580182481215342</v>
      </c>
      <c r="AD20" s="29">
        <f t="shared" si="5"/>
        <v>154.45328061000458</v>
      </c>
    </row>
    <row r="21" spans="1:30" x14ac:dyDescent="0.3">
      <c r="A21" s="42">
        <v>42460.444166666668</v>
      </c>
      <c r="B21" s="43">
        <v>4800</v>
      </c>
      <c r="C21" s="43">
        <v>80</v>
      </c>
      <c r="D21" s="44">
        <v>16.2</v>
      </c>
      <c r="E21" s="45">
        <v>18.5</v>
      </c>
      <c r="F21" s="46">
        <v>10.75</v>
      </c>
      <c r="G21" s="47">
        <v>11.15</v>
      </c>
      <c r="H21" s="48">
        <v>11.15</v>
      </c>
      <c r="I21" s="49">
        <v>21.45</v>
      </c>
      <c r="J21" s="50">
        <v>21.5</v>
      </c>
      <c r="L21" s="43">
        <v>80</v>
      </c>
      <c r="M21" s="22">
        <f t="shared" si="6"/>
        <v>114.79962019171325</v>
      </c>
      <c r="N21" s="22">
        <f t="shared" si="7"/>
        <v>15.701249999999666</v>
      </c>
      <c r="O21" s="22">
        <f t="shared" si="0"/>
        <v>146.54499999999948</v>
      </c>
      <c r="P21" s="22">
        <f t="shared" si="8"/>
        <v>480</v>
      </c>
      <c r="Q21" s="23">
        <f t="shared" si="9"/>
        <v>1.1479962019171324</v>
      </c>
      <c r="R21" s="23">
        <f t="shared" si="12"/>
        <v>0.52337499999998882</v>
      </c>
      <c r="S21" s="23">
        <f t="shared" si="13"/>
        <v>0.30530208333333225</v>
      </c>
      <c r="T21" s="81">
        <f t="shared" si="1"/>
        <v>3.381642512077281E-3</v>
      </c>
      <c r="U21" s="24"/>
      <c r="V21" s="25">
        <f>V20+(D21-D20)</f>
        <v>4.8499999999999996</v>
      </c>
      <c r="W21" s="26">
        <f>W20+(E21-E20)</f>
        <v>4.5</v>
      </c>
      <c r="X21" s="26">
        <f t="shared" si="10"/>
        <v>3.0500000000000007</v>
      </c>
      <c r="Y21" s="26">
        <f t="shared" si="11"/>
        <v>0.46666666666666501</v>
      </c>
      <c r="Z21" s="27">
        <f t="shared" si="2"/>
        <v>11.016666666666666</v>
      </c>
      <c r="AA21" s="27">
        <f t="shared" si="3"/>
        <v>13.295165750802523</v>
      </c>
      <c r="AB21" s="28">
        <f t="shared" si="4"/>
        <v>161.77693375936278</v>
      </c>
      <c r="AC21" s="26">
        <f t="shared" si="14"/>
        <v>13.295165750802523</v>
      </c>
      <c r="AD21" s="29">
        <f t="shared" si="14"/>
        <v>161.77693375936278</v>
      </c>
    </row>
    <row r="22" spans="1:30" x14ac:dyDescent="0.3">
      <c r="A22" s="42">
        <v>42460.447638888887</v>
      </c>
      <c r="B22" s="43">
        <v>5100</v>
      </c>
      <c r="C22" s="43">
        <v>85</v>
      </c>
      <c r="D22" s="44">
        <v>16.399999999999999</v>
      </c>
      <c r="E22" s="45">
        <v>18.649999999999999</v>
      </c>
      <c r="F22" s="46">
        <v>10.75</v>
      </c>
      <c r="G22" s="47">
        <v>11.15</v>
      </c>
      <c r="H22" s="48">
        <v>11.15</v>
      </c>
      <c r="I22" s="49">
        <v>21.55</v>
      </c>
      <c r="J22" s="50">
        <v>21.6</v>
      </c>
      <c r="L22" s="43">
        <v>85</v>
      </c>
      <c r="M22" s="22">
        <f t="shared" si="6"/>
        <v>112.30397627450205</v>
      </c>
      <c r="N22" s="22">
        <f t="shared" si="7"/>
        <v>0</v>
      </c>
      <c r="O22" s="22">
        <f t="shared" si="0"/>
        <v>146.54499999999948</v>
      </c>
      <c r="P22" s="22">
        <f t="shared" si="8"/>
        <v>510</v>
      </c>
      <c r="Q22" s="23">
        <f t="shared" si="9"/>
        <v>1.1230397627450206</v>
      </c>
      <c r="R22" s="23">
        <f t="shared" si="12"/>
        <v>0</v>
      </c>
      <c r="S22" s="23">
        <f t="shared" si="13"/>
        <v>0.28734313725490096</v>
      </c>
      <c r="T22" s="81">
        <f t="shared" si="1"/>
        <v>3.4567901234567773E-3</v>
      </c>
      <c r="U22" s="24"/>
      <c r="V22" s="25">
        <f>V21+(D22-D21)</f>
        <v>5.0499999999999989</v>
      </c>
      <c r="W22" s="26">
        <f>W21+(E22-E21)</f>
        <v>4.6499999999999986</v>
      </c>
      <c r="X22" s="26">
        <f t="shared" si="10"/>
        <v>3.1500000000000021</v>
      </c>
      <c r="Y22" s="26">
        <f t="shared" si="11"/>
        <v>0.46666666666666501</v>
      </c>
      <c r="Z22" s="27">
        <f t="shared" si="2"/>
        <v>11.016666666666666</v>
      </c>
      <c r="AA22" s="27">
        <f t="shared" si="3"/>
        <v>13.068733257184858</v>
      </c>
      <c r="AB22" s="28">
        <f t="shared" si="4"/>
        <v>158.00883616556007</v>
      </c>
      <c r="AC22" s="26">
        <f t="shared" si="14"/>
        <v>13.068733257184858</v>
      </c>
      <c r="AD22" s="29">
        <f t="shared" si="14"/>
        <v>158.00883616556007</v>
      </c>
    </row>
    <row r="23" spans="1:30" x14ac:dyDescent="0.3">
      <c r="A23" s="42">
        <v>42460.451111111113</v>
      </c>
      <c r="B23" s="43">
        <v>5400</v>
      </c>
      <c r="C23" s="43">
        <v>90</v>
      </c>
      <c r="D23" s="44">
        <v>16.55</v>
      </c>
      <c r="E23" s="45">
        <v>19.05</v>
      </c>
      <c r="F23" s="46">
        <v>10.75</v>
      </c>
      <c r="G23" s="47">
        <v>11.15</v>
      </c>
      <c r="H23" s="48">
        <v>11.2</v>
      </c>
      <c r="I23" s="49">
        <v>21.6</v>
      </c>
      <c r="J23" s="50">
        <v>21.7</v>
      </c>
      <c r="L23" s="43">
        <v>90</v>
      </c>
      <c r="M23" s="22">
        <f t="shared" si="6"/>
        <v>124.78219586055782</v>
      </c>
      <c r="N23" s="22">
        <f t="shared" si="7"/>
        <v>5.2337499999997021</v>
      </c>
      <c r="O23" s="22">
        <f t="shared" si="0"/>
        <v>151.77874999999921</v>
      </c>
      <c r="P23" s="22">
        <f t="shared" si="8"/>
        <v>540</v>
      </c>
      <c r="Q23" s="23">
        <f t="shared" si="9"/>
        <v>1.2478219586055783</v>
      </c>
      <c r="R23" s="23">
        <f t="shared" si="12"/>
        <v>0.17445833333332339</v>
      </c>
      <c r="S23" s="23">
        <f t="shared" si="13"/>
        <v>0.28107175925925781</v>
      </c>
      <c r="T23" s="81">
        <f t="shared" si="1"/>
        <v>3.2222222222222049E-3</v>
      </c>
      <c r="U23" s="24"/>
      <c r="V23" s="25">
        <f>V22+(D23-D22)</f>
        <v>5.2000000000000011</v>
      </c>
      <c r="W23" s="26">
        <f>W22+(E23-E22)</f>
        <v>5.0500000000000007</v>
      </c>
      <c r="X23" s="26">
        <f t="shared" si="10"/>
        <v>3.2000000000000028</v>
      </c>
      <c r="Y23" s="26">
        <f t="shared" si="11"/>
        <v>0.48333333333333073</v>
      </c>
      <c r="Z23" s="27">
        <f t="shared" si="2"/>
        <v>11.033333333333331</v>
      </c>
      <c r="AA23" s="27">
        <f t="shared" si="3"/>
        <v>15.798454625853031</v>
      </c>
      <c r="AB23" s="28">
        <f t="shared" si="4"/>
        <v>187.51599080123958</v>
      </c>
      <c r="AC23" s="26">
        <f t="shared" si="14"/>
        <v>15.798454625853031</v>
      </c>
      <c r="AD23" s="29">
        <f t="shared" si="14"/>
        <v>187.51599080123958</v>
      </c>
    </row>
    <row r="24" spans="1:30" x14ac:dyDescent="0.3">
      <c r="A24" s="42">
        <v>42460.454583333332</v>
      </c>
      <c r="B24" s="43">
        <v>5700</v>
      </c>
      <c r="C24" s="43">
        <v>95</v>
      </c>
      <c r="D24" s="44">
        <v>16.7</v>
      </c>
      <c r="E24" s="45">
        <v>19.2</v>
      </c>
      <c r="F24" s="46">
        <v>11</v>
      </c>
      <c r="G24" s="47">
        <v>11.2</v>
      </c>
      <c r="H24" s="48">
        <v>11.25</v>
      </c>
      <c r="I24" s="49">
        <v>21.65</v>
      </c>
      <c r="J24" s="50">
        <v>21.75</v>
      </c>
      <c r="L24" s="43">
        <v>95</v>
      </c>
      <c r="M24" s="22">
        <f t="shared" si="6"/>
        <v>124.78219586055782</v>
      </c>
      <c r="N24" s="22">
        <f t="shared" si="7"/>
        <v>36.636250000000707</v>
      </c>
      <c r="O24" s="22">
        <f t="shared" si="0"/>
        <v>188.41499999999988</v>
      </c>
      <c r="P24" s="22">
        <f t="shared" si="8"/>
        <v>570</v>
      </c>
      <c r="Q24" s="23">
        <f t="shared" si="9"/>
        <v>1.2478219586055783</v>
      </c>
      <c r="R24" s="23">
        <f t="shared" si="12"/>
        <v>1.2212083333333568</v>
      </c>
      <c r="S24" s="23">
        <f t="shared" si="13"/>
        <v>0.33055263157894715</v>
      </c>
      <c r="T24" s="81">
        <f t="shared" si="1"/>
        <v>3.9999999999999966E-3</v>
      </c>
      <c r="U24" s="24"/>
      <c r="V24" s="25">
        <f>V23+(D24-D23)</f>
        <v>5.35</v>
      </c>
      <c r="W24" s="26">
        <f>W23+(E24-E23)</f>
        <v>5.1999999999999993</v>
      </c>
      <c r="X24" s="26">
        <f t="shared" si="10"/>
        <v>3.25</v>
      </c>
      <c r="Y24" s="26">
        <f t="shared" si="11"/>
        <v>0.59999999999999964</v>
      </c>
      <c r="Z24" s="27">
        <f t="shared" si="2"/>
        <v>11.15</v>
      </c>
      <c r="AA24" s="27">
        <f t="shared" si="3"/>
        <v>16.117615325365218</v>
      </c>
      <c r="AB24" s="28">
        <f t="shared" si="4"/>
        <v>189.29376857901738</v>
      </c>
      <c r="AC24" s="26">
        <f t="shared" si="14"/>
        <v>16.117615325365218</v>
      </c>
      <c r="AD24" s="29">
        <f t="shared" si="14"/>
        <v>189.29376857901738</v>
      </c>
    </row>
    <row r="25" spans="1:30" x14ac:dyDescent="0.3">
      <c r="A25" s="42">
        <v>42460.458055555559</v>
      </c>
      <c r="B25" s="43">
        <v>6000</v>
      </c>
      <c r="C25" s="43">
        <v>100</v>
      </c>
      <c r="D25" s="44">
        <v>17.05</v>
      </c>
      <c r="E25" s="45">
        <v>19.350000000000001</v>
      </c>
      <c r="F25" s="46">
        <v>11</v>
      </c>
      <c r="G25" s="47">
        <v>11.2</v>
      </c>
      <c r="H25" s="48">
        <v>11.25</v>
      </c>
      <c r="I25" s="49">
        <v>22</v>
      </c>
      <c r="J25" s="50">
        <v>22.05</v>
      </c>
      <c r="L25" s="43">
        <v>100</v>
      </c>
      <c r="M25" s="22">
        <f t="shared" si="6"/>
        <v>114.79962019171325</v>
      </c>
      <c r="N25" s="22">
        <f t="shared" si="7"/>
        <v>0</v>
      </c>
      <c r="O25" s="22">
        <f t="shared" si="0"/>
        <v>188.41499999999988</v>
      </c>
      <c r="P25" s="22">
        <f t="shared" si="8"/>
        <v>600</v>
      </c>
      <c r="Q25" s="23">
        <f t="shared" si="9"/>
        <v>1.1479962019171324</v>
      </c>
      <c r="R25" s="23">
        <f t="shared" si="12"/>
        <v>0</v>
      </c>
      <c r="S25" s="23">
        <f t="shared" si="13"/>
        <v>0.31402499999999978</v>
      </c>
      <c r="T25" s="81">
        <f t="shared" si="1"/>
        <v>4.3478260869565175E-3</v>
      </c>
      <c r="U25" s="24"/>
      <c r="V25" s="25">
        <f>V24+(D25-D24)</f>
        <v>5.7000000000000011</v>
      </c>
      <c r="W25" s="26">
        <f>W24+(E25-E24)</f>
        <v>5.3500000000000014</v>
      </c>
      <c r="X25" s="26">
        <f t="shared" si="10"/>
        <v>3.6000000000000014</v>
      </c>
      <c r="Y25" s="26">
        <f t="shared" si="11"/>
        <v>0.59999999999999964</v>
      </c>
      <c r="Z25" s="27">
        <f t="shared" si="2"/>
        <v>11.15</v>
      </c>
      <c r="AA25" s="27">
        <f t="shared" si="3"/>
        <v>14.100933372063285</v>
      </c>
      <c r="AB25" s="28">
        <f t="shared" si="4"/>
        <v>167.11026709269612</v>
      </c>
      <c r="AC25" s="26">
        <f t="shared" si="14"/>
        <v>14.100933372063285</v>
      </c>
      <c r="AD25" s="29">
        <f t="shared" si="14"/>
        <v>167.11026709269612</v>
      </c>
    </row>
    <row r="26" spans="1:30" x14ac:dyDescent="0.3">
      <c r="A26" s="42">
        <v>42460.461527777778</v>
      </c>
      <c r="B26" s="43">
        <v>6300</v>
      </c>
      <c r="C26" s="43">
        <v>105</v>
      </c>
      <c r="D26" s="44">
        <v>17.2</v>
      </c>
      <c r="E26" s="45">
        <v>19.55</v>
      </c>
      <c r="F26" s="46">
        <v>11.05</v>
      </c>
      <c r="G26" s="47">
        <v>11.25</v>
      </c>
      <c r="H26" s="48">
        <v>11.3</v>
      </c>
      <c r="I26" s="49">
        <v>22.1</v>
      </c>
      <c r="J26" s="50">
        <v>22.15</v>
      </c>
      <c r="L26" s="43">
        <v>105</v>
      </c>
      <c r="M26" s="22">
        <f t="shared" si="6"/>
        <v>117.29526410892443</v>
      </c>
      <c r="N26" s="22">
        <f t="shared" si="7"/>
        <v>15.701250000000224</v>
      </c>
      <c r="O26" s="22">
        <f t="shared" si="0"/>
        <v>204.11625000000015</v>
      </c>
      <c r="P26" s="22">
        <f t="shared" si="8"/>
        <v>630</v>
      </c>
      <c r="Q26" s="23">
        <f t="shared" si="9"/>
        <v>1.1729526410892444</v>
      </c>
      <c r="R26" s="23">
        <f t="shared" si="12"/>
        <v>0.52337500000000747</v>
      </c>
      <c r="S26" s="23">
        <f t="shared" si="13"/>
        <v>0.32399404761904788</v>
      </c>
      <c r="T26" s="81">
        <f t="shared" si="1"/>
        <v>4.6099290780141841E-3</v>
      </c>
      <c r="U26" s="24"/>
      <c r="V26" s="25">
        <f>V25+(D26-D25)</f>
        <v>5.85</v>
      </c>
      <c r="W26" s="26">
        <f>W25+(E26-E25)</f>
        <v>5.5500000000000007</v>
      </c>
      <c r="X26" s="26">
        <f t="shared" si="10"/>
        <v>3.7000000000000028</v>
      </c>
      <c r="Y26" s="26">
        <f t="shared" si="11"/>
        <v>0.65000000000000036</v>
      </c>
      <c r="Z26" s="27">
        <f t="shared" si="2"/>
        <v>11.200000000000001</v>
      </c>
      <c r="AA26" s="27">
        <f t="shared" si="3"/>
        <v>14.754135532433549</v>
      </c>
      <c r="AB26" s="28">
        <f t="shared" si="4"/>
        <v>173.54503135316534</v>
      </c>
      <c r="AC26" s="26">
        <f t="shared" si="14"/>
        <v>14.754135532433549</v>
      </c>
      <c r="AD26" s="29">
        <f t="shared" si="14"/>
        <v>173.54503135316534</v>
      </c>
    </row>
    <row r="27" spans="1:30" x14ac:dyDescent="0.3">
      <c r="A27" s="42">
        <v>42460.464999999997</v>
      </c>
      <c r="B27" s="43">
        <v>6600</v>
      </c>
      <c r="C27" s="43">
        <v>110</v>
      </c>
      <c r="D27" s="44">
        <v>17.399999999999999</v>
      </c>
      <c r="E27" s="45">
        <v>19.649999999999999</v>
      </c>
      <c r="F27" s="46">
        <v>11.1</v>
      </c>
      <c r="G27" s="47">
        <v>11.3</v>
      </c>
      <c r="H27" s="48">
        <v>11.3</v>
      </c>
      <c r="I27" s="49">
        <v>22.15</v>
      </c>
      <c r="J27" s="50">
        <v>22.25</v>
      </c>
      <c r="L27" s="43">
        <v>110</v>
      </c>
      <c r="M27" s="22">
        <f t="shared" si="6"/>
        <v>112.30397627450205</v>
      </c>
      <c r="N27" s="22">
        <f t="shared" si="7"/>
        <v>10.467499999999962</v>
      </c>
      <c r="O27" s="22">
        <f t="shared" si="0"/>
        <v>214.58375000000009</v>
      </c>
      <c r="P27" s="22">
        <f t="shared" si="8"/>
        <v>660</v>
      </c>
      <c r="Q27" s="23">
        <f t="shared" si="9"/>
        <v>1.1230397627450206</v>
      </c>
      <c r="R27" s="23">
        <f t="shared" si="12"/>
        <v>0.34891666666666538</v>
      </c>
      <c r="S27" s="23">
        <f t="shared" si="13"/>
        <v>0.32512689393939409</v>
      </c>
      <c r="T27" s="81">
        <f t="shared" si="1"/>
        <v>5.0617283950617296E-3</v>
      </c>
      <c r="U27" s="24"/>
      <c r="V27" s="25">
        <f>V26+(D27-D26)</f>
        <v>6.0499999999999989</v>
      </c>
      <c r="W27" s="26">
        <f>W26+(E27-E26)</f>
        <v>5.6499999999999986</v>
      </c>
      <c r="X27" s="26">
        <f t="shared" si="10"/>
        <v>3.75</v>
      </c>
      <c r="Y27" s="26">
        <f t="shared" si="11"/>
        <v>0.68333333333333357</v>
      </c>
      <c r="Z27" s="27">
        <f t="shared" si="2"/>
        <v>11.233333333333334</v>
      </c>
      <c r="AA27" s="27">
        <f t="shared" si="3"/>
        <v>14.169258163053064</v>
      </c>
      <c r="AB27" s="28">
        <f t="shared" si="4"/>
        <v>165.11994727667121</v>
      </c>
      <c r="AC27" s="26">
        <f t="shared" si="14"/>
        <v>14.169258163053064</v>
      </c>
      <c r="AD27" s="29">
        <f t="shared" si="14"/>
        <v>165.11994727667121</v>
      </c>
    </row>
    <row r="28" spans="1:30" x14ac:dyDescent="0.3">
      <c r="A28" s="42">
        <v>42460.468472222223</v>
      </c>
      <c r="B28" s="43">
        <v>6900</v>
      </c>
      <c r="C28" s="43">
        <v>115</v>
      </c>
      <c r="D28" s="44">
        <v>17.5</v>
      </c>
      <c r="E28" s="45">
        <v>20</v>
      </c>
      <c r="F28" s="46">
        <v>11.05</v>
      </c>
      <c r="G28" s="47">
        <v>11.3</v>
      </c>
      <c r="H28" s="48">
        <v>11.35</v>
      </c>
      <c r="I28" s="49">
        <v>22.2</v>
      </c>
      <c r="J28" s="50">
        <v>22.25</v>
      </c>
      <c r="L28" s="43">
        <v>115</v>
      </c>
      <c r="M28" s="22">
        <f t="shared" si="6"/>
        <v>124.78219586055782</v>
      </c>
      <c r="N28" s="22">
        <f t="shared" si="7"/>
        <v>0</v>
      </c>
      <c r="O28" s="22">
        <f t="shared" si="0"/>
        <v>214.58375000000009</v>
      </c>
      <c r="P28" s="22">
        <f t="shared" si="8"/>
        <v>690</v>
      </c>
      <c r="Q28" s="23">
        <f t="shared" si="9"/>
        <v>1.2478219586055783</v>
      </c>
      <c r="R28" s="23">
        <f t="shared" si="12"/>
        <v>0</v>
      </c>
      <c r="S28" s="23">
        <f t="shared" si="13"/>
        <v>0.31099094202898564</v>
      </c>
      <c r="T28" s="81">
        <f t="shared" si="1"/>
        <v>4.5555555555555566E-3</v>
      </c>
      <c r="U28" s="24"/>
      <c r="V28" s="25">
        <f>V27+(D28-D27)</f>
        <v>6.15</v>
      </c>
      <c r="W28" s="26">
        <f>W27+(E28-E27)</f>
        <v>6</v>
      </c>
      <c r="X28" s="26">
        <f t="shared" si="10"/>
        <v>3.8000000000000007</v>
      </c>
      <c r="Y28" s="26">
        <f t="shared" si="11"/>
        <v>0.68333333333333357</v>
      </c>
      <c r="Z28" s="27">
        <f t="shared" si="2"/>
        <v>11.233333333333334</v>
      </c>
      <c r="AA28" s="27">
        <f t="shared" si="3"/>
        <v>16.974935289480388</v>
      </c>
      <c r="AB28" s="28">
        <f t="shared" si="4"/>
        <v>193.73821302346184</v>
      </c>
      <c r="AC28" s="26">
        <f t="shared" si="14"/>
        <v>16.974935289480388</v>
      </c>
      <c r="AD28" s="29">
        <f t="shared" si="14"/>
        <v>193.73821302346184</v>
      </c>
    </row>
    <row r="29" spans="1:30" ht="19.5" thickBot="1" x14ac:dyDescent="0.35">
      <c r="A29" s="42">
        <v>42460.471944444442</v>
      </c>
      <c r="B29" s="43">
        <v>7200</v>
      </c>
      <c r="C29" s="43">
        <v>120</v>
      </c>
      <c r="D29" s="44">
        <v>17.649999999999999</v>
      </c>
      <c r="E29" s="45">
        <v>20.149999999999999</v>
      </c>
      <c r="F29" s="46">
        <v>11.1</v>
      </c>
      <c r="G29" s="47">
        <v>11.3</v>
      </c>
      <c r="H29" s="48">
        <v>11.35</v>
      </c>
      <c r="I29" s="49">
        <v>22.25</v>
      </c>
      <c r="J29" s="50">
        <v>22.35</v>
      </c>
      <c r="L29" s="43">
        <v>120</v>
      </c>
      <c r="M29" s="85">
        <f t="shared" si="6"/>
        <v>124.78219586055782</v>
      </c>
      <c r="N29" s="85">
        <f t="shared" si="7"/>
        <v>5.2337499999997021</v>
      </c>
      <c r="O29" s="85">
        <f t="shared" si="0"/>
        <v>219.8174999999998</v>
      </c>
      <c r="P29" s="85">
        <f t="shared" si="8"/>
        <v>720</v>
      </c>
      <c r="Q29" s="75">
        <f t="shared" si="9"/>
        <v>1.2478219586055783</v>
      </c>
      <c r="R29" s="75">
        <f t="shared" si="12"/>
        <v>0.17445833333332339</v>
      </c>
      <c r="S29" s="75">
        <f t="shared" si="13"/>
        <v>0.30530208333333303</v>
      </c>
      <c r="T29" s="82">
        <f t="shared" si="1"/>
        <v>4.6666666666666618E-3</v>
      </c>
      <c r="U29" s="24"/>
      <c r="V29" s="25">
        <f>V28+(D29-D28)</f>
        <v>6.2999999999999989</v>
      </c>
      <c r="W29" s="26">
        <f>W28+(E29-E28)</f>
        <v>6.1499999999999986</v>
      </c>
      <c r="X29" s="26">
        <f t="shared" si="10"/>
        <v>3.8500000000000014</v>
      </c>
      <c r="Y29" s="26">
        <f t="shared" si="11"/>
        <v>0.69999999999999929</v>
      </c>
      <c r="Z29" s="27">
        <f t="shared" si="2"/>
        <v>11.25</v>
      </c>
      <c r="AA29" s="27">
        <f t="shared" si="3"/>
        <v>17.343955621860392</v>
      </c>
      <c r="AB29" s="28">
        <f t="shared" si="4"/>
        <v>195.51599080123958</v>
      </c>
      <c r="AC29" s="26">
        <f t="shared" si="14"/>
        <v>17.343955621860392</v>
      </c>
      <c r="AD29" s="29">
        <f t="shared" si="14"/>
        <v>195.51599080123958</v>
      </c>
    </row>
    <row r="30" spans="1:30" ht="15.75" customHeight="1" thickTop="1" x14ac:dyDescent="0.3">
      <c r="A30" s="51"/>
      <c r="B30" s="52"/>
      <c r="C30" s="52"/>
      <c r="D30" s="53"/>
      <c r="E30" s="54"/>
      <c r="F30" s="55"/>
      <c r="G30" s="56"/>
      <c r="H30" s="57"/>
      <c r="I30" s="58"/>
      <c r="J30" s="59"/>
      <c r="L30" s="94" t="s">
        <v>30</v>
      </c>
      <c r="M30" s="95">
        <f>AVERAGE(M6:M29)</f>
        <v>118.95902672039847</v>
      </c>
      <c r="N30" s="95">
        <f t="shared" ref="N30:T30" si="15">AVERAGE(N6:N29)</f>
        <v>9.1590624999999921</v>
      </c>
      <c r="O30" s="95">
        <f t="shared" si="15"/>
        <v>106.41958333333316</v>
      </c>
      <c r="P30" s="95">
        <f t="shared" si="15"/>
        <v>375</v>
      </c>
      <c r="Q30" s="78">
        <f t="shared" si="15"/>
        <v>1.1895902672039844</v>
      </c>
      <c r="R30" s="78">
        <f t="shared" si="15"/>
        <v>0.30530208333333292</v>
      </c>
      <c r="S30" s="78">
        <f t="shared" si="15"/>
        <v>0.24169500868554991</v>
      </c>
      <c r="T30" s="80">
        <f t="shared" si="15"/>
        <v>2.3841833457952295E-3</v>
      </c>
      <c r="U30" s="24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x14ac:dyDescent="0.3">
      <c r="A31" s="51"/>
      <c r="B31" s="52"/>
      <c r="C31" s="52"/>
      <c r="D31" s="53"/>
      <c r="E31" s="54"/>
      <c r="F31" s="55"/>
      <c r="G31" s="56"/>
      <c r="H31" s="57"/>
      <c r="I31" s="58"/>
      <c r="J31" s="59"/>
      <c r="L31" s="83" t="s">
        <v>31</v>
      </c>
      <c r="M31" s="22">
        <f>MIN(M6:M29)</f>
        <v>112.30397627450205</v>
      </c>
      <c r="N31" s="22">
        <f t="shared" ref="N31:T31" si="16">MIN(N6:N29)</f>
        <v>0</v>
      </c>
      <c r="O31" s="22">
        <f t="shared" si="16"/>
        <v>0</v>
      </c>
      <c r="P31" s="22">
        <f t="shared" si="16"/>
        <v>30</v>
      </c>
      <c r="Q31" s="23">
        <f t="shared" si="16"/>
        <v>1.1230397627450206</v>
      </c>
      <c r="R31" s="23">
        <f t="shared" si="16"/>
        <v>0</v>
      </c>
      <c r="S31" s="23">
        <f t="shared" si="16"/>
        <v>0</v>
      </c>
      <c r="T31" s="81">
        <f t="shared" si="16"/>
        <v>0</v>
      </c>
      <c r="U31" s="30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9.5" thickBot="1" x14ac:dyDescent="0.35">
      <c r="A32" s="51"/>
      <c r="B32" s="52"/>
      <c r="C32" s="52"/>
      <c r="D32" s="53"/>
      <c r="E32" s="54"/>
      <c r="F32" s="55"/>
      <c r="G32" s="56"/>
      <c r="H32" s="57"/>
      <c r="I32" s="58"/>
      <c r="J32" s="59"/>
      <c r="L32" s="84" t="s">
        <v>32</v>
      </c>
      <c r="M32" s="85">
        <f>MAX(M6:M29)</f>
        <v>127.27783977776902</v>
      </c>
      <c r="N32" s="85">
        <f t="shared" ref="N32:T32" si="17">MAX(N6:N29)</f>
        <v>36.636250000000707</v>
      </c>
      <c r="O32" s="85">
        <f t="shared" si="17"/>
        <v>219.8174999999998</v>
      </c>
      <c r="P32" s="85">
        <f t="shared" si="17"/>
        <v>720</v>
      </c>
      <c r="Q32" s="75">
        <f t="shared" si="17"/>
        <v>1.2727783977776901</v>
      </c>
      <c r="R32" s="75">
        <f t="shared" si="17"/>
        <v>1.2212083333333568</v>
      </c>
      <c r="S32" s="75">
        <f t="shared" si="17"/>
        <v>0.33055263157894715</v>
      </c>
      <c r="T32" s="82">
        <f t="shared" si="17"/>
        <v>5.0617283950617296E-3</v>
      </c>
      <c r="U32" s="30"/>
    </row>
    <row r="33" spans="1:10" ht="19.5" thickTop="1" x14ac:dyDescent="0.3">
      <c r="A33" s="51"/>
      <c r="B33" s="52"/>
      <c r="C33" s="52"/>
      <c r="D33" s="53"/>
      <c r="E33" s="54"/>
      <c r="F33" s="55"/>
      <c r="G33" s="56"/>
      <c r="H33" s="57"/>
      <c r="I33" s="58"/>
      <c r="J33" s="59"/>
    </row>
    <row r="34" spans="1:10" x14ac:dyDescent="0.3">
      <c r="A34" s="51"/>
      <c r="B34" s="52"/>
      <c r="C34" s="52"/>
      <c r="D34" s="53"/>
      <c r="E34" s="54"/>
      <c r="F34" s="55"/>
      <c r="G34" s="56"/>
      <c r="H34" s="57"/>
      <c r="I34" s="58"/>
      <c r="J34" s="59"/>
    </row>
    <row r="35" spans="1:10" x14ac:dyDescent="0.3">
      <c r="A35" s="51"/>
      <c r="B35" s="52"/>
      <c r="C35" s="52"/>
      <c r="D35" s="53"/>
      <c r="E35" s="54"/>
      <c r="F35" s="55"/>
      <c r="G35" s="56"/>
      <c r="H35" s="57"/>
      <c r="I35" s="58"/>
      <c r="J35" s="59"/>
    </row>
    <row r="36" spans="1:1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</row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zoomScale="70" zoomScaleNormal="70" workbookViewId="0">
      <selection activeCell="L29" sqref="L5:L29"/>
    </sheetView>
  </sheetViews>
  <sheetFormatPr defaultColWidth="11.42578125" defaultRowHeight="18.75" x14ac:dyDescent="0.3"/>
  <cols>
    <col min="1" max="1" width="27.140625" style="60" customWidth="1"/>
    <col min="2" max="2" width="8.5703125" style="60" customWidth="1"/>
    <col min="3" max="3" width="9" style="60" customWidth="1"/>
    <col min="4" max="4" width="8.28515625" style="60" customWidth="1"/>
    <col min="5" max="5" width="7.5703125" style="60" customWidth="1"/>
    <col min="6" max="6" width="7.42578125" style="60" customWidth="1"/>
    <col min="7" max="10" width="7.28515625" style="60" customWidth="1"/>
    <col min="11" max="11" width="11.42578125" style="60"/>
    <col min="12" max="12" width="10.42578125" style="60" customWidth="1"/>
    <col min="13" max="13" width="13.140625" style="60" customWidth="1"/>
    <col min="14" max="14" width="12.5703125" style="60" customWidth="1"/>
    <col min="15" max="15" width="11.42578125" style="60"/>
    <col min="16" max="16" width="16.140625" style="60" customWidth="1"/>
    <col min="17" max="17" width="10.5703125" style="60" customWidth="1"/>
    <col min="18" max="18" width="10" style="60" customWidth="1"/>
    <col min="19" max="19" width="11.140625" style="60" customWidth="1"/>
    <col min="20" max="20" width="11.140625" style="61" customWidth="1"/>
    <col min="21" max="21" width="10.5703125" style="60" customWidth="1"/>
    <col min="22" max="22" width="9.42578125" style="60" customWidth="1"/>
    <col min="23" max="24" width="11.42578125" style="60"/>
    <col min="25" max="25" width="10.28515625" style="60" customWidth="1"/>
    <col min="26" max="26" width="14.7109375" style="60" customWidth="1"/>
    <col min="27" max="27" width="11.7109375" style="60" customWidth="1"/>
    <col min="28" max="28" width="10.42578125" style="60" customWidth="1"/>
    <col min="29" max="16384" width="11.42578125" style="60"/>
  </cols>
  <sheetData>
    <row r="1" spans="1:30" ht="23.25" customHeight="1" x14ac:dyDescent="0.3">
      <c r="A1" s="64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0">
        <v>0</v>
      </c>
      <c r="L1" s="1" t="s">
        <v>0</v>
      </c>
      <c r="M1" s="31">
        <f>T30</f>
        <v>8.2458213367938129E-4</v>
      </c>
      <c r="O1" s="2" t="s">
        <v>1</v>
      </c>
      <c r="P1" s="3">
        <v>0.2</v>
      </c>
      <c r="Z1" s="2" t="s">
        <v>2</v>
      </c>
      <c r="AA1" s="3">
        <v>8</v>
      </c>
    </row>
    <row r="2" spans="1:30" ht="24" customHeight="1" thickBot="1" x14ac:dyDescent="0.4">
      <c r="A2" s="66" t="s">
        <v>62</v>
      </c>
      <c r="B2" s="65"/>
      <c r="C2" s="65"/>
      <c r="D2" s="65"/>
      <c r="E2" s="65"/>
      <c r="F2" s="65"/>
      <c r="G2" s="65"/>
      <c r="H2" s="65"/>
      <c r="I2" s="65"/>
      <c r="J2" s="65"/>
      <c r="L2" s="4" t="s">
        <v>3</v>
      </c>
      <c r="M2" s="5">
        <v>900</v>
      </c>
      <c r="O2" s="6" t="s">
        <v>4</v>
      </c>
      <c r="P2" s="7">
        <v>15</v>
      </c>
      <c r="Z2" s="6" t="s">
        <v>5</v>
      </c>
      <c r="AA2" s="8">
        <v>0.45</v>
      </c>
    </row>
    <row r="3" spans="1:30" ht="23.25" customHeight="1" thickBot="1" x14ac:dyDescent="0.35">
      <c r="A3" s="67" t="s">
        <v>6</v>
      </c>
      <c r="B3" s="69" t="s">
        <v>7</v>
      </c>
      <c r="C3" s="70"/>
      <c r="D3" s="71" t="s">
        <v>8</v>
      </c>
      <c r="E3" s="72"/>
      <c r="F3" s="72"/>
      <c r="G3" s="72"/>
      <c r="H3" s="72"/>
      <c r="I3" s="72"/>
      <c r="J3" s="70"/>
      <c r="V3" s="62" t="s">
        <v>38</v>
      </c>
      <c r="W3" s="63"/>
      <c r="X3" s="63"/>
      <c r="Y3" s="63"/>
      <c r="Z3" s="63"/>
    </row>
    <row r="4" spans="1:30" ht="128.25" customHeight="1" thickTop="1" thickBot="1" x14ac:dyDescent="0.35">
      <c r="A4" s="68"/>
      <c r="B4" s="32" t="s">
        <v>9</v>
      </c>
      <c r="C4" s="32" t="s">
        <v>10</v>
      </c>
      <c r="D4" s="33" t="s">
        <v>11</v>
      </c>
      <c r="E4" s="34" t="s">
        <v>12</v>
      </c>
      <c r="F4" s="35" t="s">
        <v>13</v>
      </c>
      <c r="G4" s="36" t="s">
        <v>14</v>
      </c>
      <c r="H4" s="37" t="s">
        <v>15</v>
      </c>
      <c r="I4" s="38" t="s">
        <v>16</v>
      </c>
      <c r="J4" s="39" t="s">
        <v>17</v>
      </c>
      <c r="L4" s="86" t="s">
        <v>18</v>
      </c>
      <c r="M4" s="87" t="s">
        <v>19</v>
      </c>
      <c r="N4" s="87" t="s">
        <v>33</v>
      </c>
      <c r="O4" s="87" t="s">
        <v>20</v>
      </c>
      <c r="P4" s="87" t="s">
        <v>21</v>
      </c>
      <c r="Q4" s="87" t="s">
        <v>22</v>
      </c>
      <c r="R4" s="87" t="s">
        <v>23</v>
      </c>
      <c r="S4" s="87" t="s">
        <v>24</v>
      </c>
      <c r="T4" s="88" t="s">
        <v>69</v>
      </c>
      <c r="U4" s="9"/>
      <c r="V4" s="10" t="s">
        <v>37</v>
      </c>
      <c r="W4" s="11" t="s">
        <v>36</v>
      </c>
      <c r="X4" s="11" t="s">
        <v>35</v>
      </c>
      <c r="Y4" s="11" t="s">
        <v>34</v>
      </c>
      <c r="Z4" s="11" t="s">
        <v>25</v>
      </c>
      <c r="AA4" s="11" t="s">
        <v>26</v>
      </c>
      <c r="AB4" s="11" t="s">
        <v>27</v>
      </c>
      <c r="AC4" s="11" t="s">
        <v>28</v>
      </c>
      <c r="AD4" s="12" t="s">
        <v>29</v>
      </c>
    </row>
    <row r="5" spans="1:30" ht="19.5" thickTop="1" x14ac:dyDescent="0.3">
      <c r="A5" s="42">
        <v>42460.524027777778</v>
      </c>
      <c r="B5" s="43">
        <v>0</v>
      </c>
      <c r="C5" s="43">
        <v>0</v>
      </c>
      <c r="D5" s="44">
        <v>12.25</v>
      </c>
      <c r="E5" s="45">
        <v>15.05</v>
      </c>
      <c r="F5" s="46">
        <v>11.15</v>
      </c>
      <c r="G5" s="47">
        <v>11.25</v>
      </c>
      <c r="H5" s="48">
        <v>11.25</v>
      </c>
      <c r="I5" s="49">
        <v>22.05</v>
      </c>
      <c r="J5" s="50">
        <v>22.15</v>
      </c>
      <c r="L5" s="43">
        <v>0</v>
      </c>
      <c r="M5" s="77">
        <f>4187*$M$1*(E5-D5)/$P$1</f>
        <v>48.335355512017983</v>
      </c>
      <c r="N5" s="77">
        <f>4.187*$P$2*(Z5-Z5)/$P$1</f>
        <v>0</v>
      </c>
      <c r="O5" s="77">
        <f t="shared" ref="O5:O29" si="0">4.187*$P$2*(Z5-$Z$5)/$P$1</f>
        <v>0</v>
      </c>
      <c r="P5" s="77">
        <f>$M$2*B5/1000</f>
        <v>0</v>
      </c>
      <c r="Q5" s="78">
        <f>4187*$M$1*(E5-D5)/($P$1*$M$2)</f>
        <v>5.3705950568908874E-2</v>
      </c>
      <c r="R5" s="79">
        <v>0</v>
      </c>
      <c r="S5" s="79">
        <v>0</v>
      </c>
      <c r="T5" s="80">
        <f t="shared" ref="T5:T29" si="1">O5/(300*4.187*$P$2*(E5-D5))</f>
        <v>0</v>
      </c>
      <c r="U5" s="16"/>
      <c r="V5" s="17">
        <f>D5-D5</f>
        <v>0</v>
      </c>
      <c r="W5" s="18">
        <f>E5-E5</f>
        <v>0</v>
      </c>
      <c r="X5" s="18">
        <f>I5-I5</f>
        <v>0</v>
      </c>
      <c r="Y5" s="18">
        <f>Z5-Z5</f>
        <v>0</v>
      </c>
      <c r="Z5" s="19">
        <f t="shared" ref="Z5:Z29" si="2">(F5+G5+H5)/3</f>
        <v>11.216666666666667</v>
      </c>
      <c r="AA5" s="19">
        <f t="shared" ref="AA5:AA29" si="3">($M$2*$AA$2-M5)/(D5-I5)</f>
        <v>-36.394351478365508</v>
      </c>
      <c r="AB5" s="20">
        <f t="shared" ref="AB5:AB29" si="4">($AA$1*(D5-I5)+M5)/$AA$2</f>
        <v>-66.810321084404492</v>
      </c>
      <c r="AC5" s="18">
        <f t="shared" ref="AC5:AD20" si="5">IF(AA5&gt;0,AA5,0)</f>
        <v>0</v>
      </c>
      <c r="AD5" s="21">
        <f t="shared" si="5"/>
        <v>0</v>
      </c>
    </row>
    <row r="6" spans="1:30" x14ac:dyDescent="0.3">
      <c r="A6" s="42">
        <v>42460.527499999997</v>
      </c>
      <c r="B6" s="43">
        <v>300</v>
      </c>
      <c r="C6" s="43">
        <v>5</v>
      </c>
      <c r="D6" s="44">
        <v>12.75</v>
      </c>
      <c r="E6" s="45">
        <v>15.55</v>
      </c>
      <c r="F6" s="46">
        <v>11.15</v>
      </c>
      <c r="G6" s="47">
        <v>11.3</v>
      </c>
      <c r="H6" s="48">
        <v>11.3</v>
      </c>
      <c r="I6" s="49">
        <v>22.05</v>
      </c>
      <c r="J6" s="50">
        <v>22.2</v>
      </c>
      <c r="L6" s="43">
        <v>5</v>
      </c>
      <c r="M6" s="22">
        <f t="shared" ref="M6:M29" si="6">4187*$M$1*(E6-D6)/$P$1</f>
        <v>48.335355512017983</v>
      </c>
      <c r="N6" s="22">
        <f t="shared" ref="N6:N29" si="7">4.187*$P$2*(Z6-Z5)/$P$1</f>
        <v>10.467499999999962</v>
      </c>
      <c r="O6" s="22">
        <f t="shared" si="0"/>
        <v>10.467499999999962</v>
      </c>
      <c r="P6" s="22">
        <f t="shared" ref="P6:P29" si="8">$M$2*B6/1000</f>
        <v>270</v>
      </c>
      <c r="Q6" s="23">
        <f t="shared" ref="Q6:Q29" si="9">4187*$M$1*(E6-D6)/($P$1*$M$2)</f>
        <v>5.3705950568908874E-2</v>
      </c>
      <c r="R6" s="23">
        <f>1000*N6/((B6-B5)*$M$2)</f>
        <v>3.8768518518518376E-2</v>
      </c>
      <c r="S6" s="23">
        <f>O6/P6</f>
        <v>3.8768518518518376E-2</v>
      </c>
      <c r="T6" s="81">
        <f t="shared" si="1"/>
        <v>1.984126984126976E-4</v>
      </c>
      <c r="U6" s="24"/>
      <c r="V6" s="25">
        <f>V5+(D6-D5)</f>
        <v>0.5</v>
      </c>
      <c r="W6" s="26">
        <f>W5+(E6-E5)</f>
        <v>0.5</v>
      </c>
      <c r="X6" s="26">
        <f t="shared" ref="X6:X29" si="10">X5+(I6-I5)</f>
        <v>0</v>
      </c>
      <c r="Y6" s="26">
        <f t="shared" ref="Y6:Y29" si="11">Y5+(Z6-Z5)</f>
        <v>3.3333333333333215E-2</v>
      </c>
      <c r="Z6" s="27">
        <f t="shared" si="2"/>
        <v>11.25</v>
      </c>
      <c r="AA6" s="27">
        <f t="shared" si="3"/>
        <v>-38.351037041718492</v>
      </c>
      <c r="AB6" s="28">
        <f t="shared" si="4"/>
        <v>-57.921432195515607</v>
      </c>
      <c r="AC6" s="26">
        <f t="shared" si="5"/>
        <v>0</v>
      </c>
      <c r="AD6" s="29">
        <f t="shared" si="5"/>
        <v>0</v>
      </c>
    </row>
    <row r="7" spans="1:30" x14ac:dyDescent="0.3">
      <c r="A7" s="42">
        <v>42460.530972222223</v>
      </c>
      <c r="B7" s="43">
        <v>600</v>
      </c>
      <c r="C7" s="43">
        <v>10</v>
      </c>
      <c r="D7" s="44">
        <v>13.45</v>
      </c>
      <c r="E7" s="45">
        <v>16.25</v>
      </c>
      <c r="F7" s="46">
        <v>11.15</v>
      </c>
      <c r="G7" s="47">
        <v>11.3</v>
      </c>
      <c r="H7" s="48">
        <v>11.35</v>
      </c>
      <c r="I7" s="49">
        <v>22.5</v>
      </c>
      <c r="J7" s="50">
        <v>22.6</v>
      </c>
      <c r="L7" s="43">
        <v>10</v>
      </c>
      <c r="M7" s="22">
        <f t="shared" si="6"/>
        <v>48.335355512017983</v>
      </c>
      <c r="N7" s="22">
        <f t="shared" si="7"/>
        <v>5.2337500000002608</v>
      </c>
      <c r="O7" s="22">
        <f t="shared" si="0"/>
        <v>15.701250000000224</v>
      </c>
      <c r="P7" s="22">
        <f t="shared" si="8"/>
        <v>540</v>
      </c>
      <c r="Q7" s="23">
        <f t="shared" si="9"/>
        <v>5.3705950568908874E-2</v>
      </c>
      <c r="R7" s="23">
        <f t="shared" ref="R7:R29" si="12">1000*N7/((B7-B6)*$M$2)</f>
        <v>1.9384259259260225E-2</v>
      </c>
      <c r="S7" s="23">
        <f t="shared" ref="S7:S29" si="13">O7/P7</f>
        <v>2.9076388888889304E-2</v>
      </c>
      <c r="T7" s="81">
        <f t="shared" si="1"/>
        <v>2.9761904761905171E-4</v>
      </c>
      <c r="U7" s="24"/>
      <c r="V7" s="25">
        <f>V6+(D7-D6)</f>
        <v>1.1999999999999993</v>
      </c>
      <c r="W7" s="26">
        <f>W6+(E7-E6)</f>
        <v>1.1999999999999993</v>
      </c>
      <c r="X7" s="26">
        <f t="shared" si="10"/>
        <v>0.44999999999999929</v>
      </c>
      <c r="Y7" s="26">
        <f t="shared" si="11"/>
        <v>5.0000000000000711E-2</v>
      </c>
      <c r="Z7" s="27">
        <f t="shared" si="2"/>
        <v>11.266666666666667</v>
      </c>
      <c r="AA7" s="27">
        <f t="shared" si="3"/>
        <v>-39.410457954473145</v>
      </c>
      <c r="AB7" s="28">
        <f t="shared" si="4"/>
        <v>-53.476987751071157</v>
      </c>
      <c r="AC7" s="26">
        <f t="shared" si="5"/>
        <v>0</v>
      </c>
      <c r="AD7" s="29">
        <f>IF(AB7&gt;0,AB7,0)</f>
        <v>0</v>
      </c>
    </row>
    <row r="8" spans="1:30" x14ac:dyDescent="0.3">
      <c r="A8" s="42">
        <v>42460.534444444442</v>
      </c>
      <c r="B8" s="43">
        <v>900</v>
      </c>
      <c r="C8" s="43">
        <v>15</v>
      </c>
      <c r="D8" s="44">
        <v>14</v>
      </c>
      <c r="E8" s="45">
        <v>19.75</v>
      </c>
      <c r="F8" s="46">
        <v>11.2</v>
      </c>
      <c r="G8" s="47">
        <v>11.35</v>
      </c>
      <c r="H8" s="48">
        <v>11.35</v>
      </c>
      <c r="I8" s="49">
        <v>22.7</v>
      </c>
      <c r="J8" s="50">
        <v>23.05</v>
      </c>
      <c r="L8" s="43">
        <v>15</v>
      </c>
      <c r="M8" s="22">
        <f t="shared" si="6"/>
        <v>99.26010506932262</v>
      </c>
      <c r="N8" s="22">
        <f t="shared" si="7"/>
        <v>10.467499999999404</v>
      </c>
      <c r="O8" s="22">
        <f t="shared" si="0"/>
        <v>26.16874999999963</v>
      </c>
      <c r="P8" s="22">
        <f t="shared" si="8"/>
        <v>810</v>
      </c>
      <c r="Q8" s="23">
        <f t="shared" si="9"/>
        <v>0.11028900563258071</v>
      </c>
      <c r="R8" s="23">
        <f t="shared" si="12"/>
        <v>3.8768518518516308E-2</v>
      </c>
      <c r="S8" s="23">
        <f t="shared" si="13"/>
        <v>3.2307098765431641E-2</v>
      </c>
      <c r="T8" s="81">
        <f t="shared" si="1"/>
        <v>2.4154589371980331E-4</v>
      </c>
      <c r="U8" s="24"/>
      <c r="V8" s="25">
        <f>V7+(D8-D7)</f>
        <v>1.75</v>
      </c>
      <c r="W8" s="26">
        <f>W7+(E8-E7)</f>
        <v>4.6999999999999993</v>
      </c>
      <c r="X8" s="26">
        <f t="shared" si="10"/>
        <v>0.64999999999999858</v>
      </c>
      <c r="Y8" s="26">
        <f t="shared" si="11"/>
        <v>8.3333333333332149E-2</v>
      </c>
      <c r="Z8" s="27">
        <f t="shared" si="2"/>
        <v>11.299999999999999</v>
      </c>
      <c r="AA8" s="27">
        <f t="shared" si="3"/>
        <v>-35.142516658698554</v>
      </c>
      <c r="AB8" s="28">
        <f t="shared" si="4"/>
        <v>65.911344598494722</v>
      </c>
      <c r="AC8" s="26">
        <f t="shared" si="5"/>
        <v>0</v>
      </c>
      <c r="AD8" s="29">
        <f t="shared" si="5"/>
        <v>65.911344598494722</v>
      </c>
    </row>
    <row r="9" spans="1:30" x14ac:dyDescent="0.3">
      <c r="A9" s="42">
        <v>42460.537916666668</v>
      </c>
      <c r="B9" s="43">
        <v>1200</v>
      </c>
      <c r="C9" s="43">
        <v>20</v>
      </c>
      <c r="D9" s="44">
        <v>14.3</v>
      </c>
      <c r="E9" s="45">
        <v>28.05</v>
      </c>
      <c r="F9" s="46">
        <v>11.2</v>
      </c>
      <c r="G9" s="47">
        <v>11.4</v>
      </c>
      <c r="H9" s="48">
        <v>11.4</v>
      </c>
      <c r="I9" s="49">
        <v>23.15</v>
      </c>
      <c r="J9" s="50">
        <v>23.25</v>
      </c>
      <c r="L9" s="43">
        <v>20</v>
      </c>
      <c r="M9" s="22">
        <f t="shared" si="6"/>
        <v>237.36112081794539</v>
      </c>
      <c r="N9" s="22">
        <f t="shared" si="7"/>
        <v>10.467500000000522</v>
      </c>
      <c r="O9" s="22">
        <f t="shared" si="0"/>
        <v>36.636250000000153</v>
      </c>
      <c r="P9" s="22">
        <f t="shared" si="8"/>
        <v>1080</v>
      </c>
      <c r="Q9" s="23">
        <f t="shared" si="9"/>
        <v>0.26373457868660599</v>
      </c>
      <c r="R9" s="23">
        <f t="shared" si="12"/>
        <v>3.8768518518520451E-2</v>
      </c>
      <c r="S9" s="23">
        <f t="shared" si="13"/>
        <v>3.3922453703703843E-2</v>
      </c>
      <c r="T9" s="81">
        <f t="shared" si="1"/>
        <v>1.4141414141414198E-4</v>
      </c>
      <c r="U9" s="24"/>
      <c r="V9" s="25">
        <f>V8+(D9-D8)</f>
        <v>2.0500000000000007</v>
      </c>
      <c r="W9" s="26">
        <f>W8+(E9-E8)</f>
        <v>13</v>
      </c>
      <c r="X9" s="26">
        <f t="shared" si="10"/>
        <v>1.0999999999999979</v>
      </c>
      <c r="Y9" s="26">
        <f t="shared" si="11"/>
        <v>0.11666666666666714</v>
      </c>
      <c r="Z9" s="27">
        <f t="shared" si="2"/>
        <v>11.333333333333334</v>
      </c>
      <c r="AA9" s="27">
        <f t="shared" si="3"/>
        <v>-18.942246235260413</v>
      </c>
      <c r="AB9" s="28">
        <f t="shared" si="4"/>
        <v>370.13582403987868</v>
      </c>
      <c r="AC9" s="26">
        <f t="shared" si="5"/>
        <v>0</v>
      </c>
      <c r="AD9" s="29">
        <f t="shared" si="5"/>
        <v>370.13582403987868</v>
      </c>
    </row>
    <row r="10" spans="1:30" x14ac:dyDescent="0.3">
      <c r="A10" s="42">
        <v>42460.541388888887</v>
      </c>
      <c r="B10" s="43">
        <v>1500</v>
      </c>
      <c r="C10" s="43">
        <v>25</v>
      </c>
      <c r="D10" s="44">
        <v>14.75</v>
      </c>
      <c r="E10" s="45">
        <v>33.25</v>
      </c>
      <c r="F10" s="46">
        <v>11.25</v>
      </c>
      <c r="G10" s="47">
        <v>11.4</v>
      </c>
      <c r="H10" s="48">
        <v>11.5</v>
      </c>
      <c r="I10" s="49">
        <v>23.3</v>
      </c>
      <c r="J10" s="50">
        <v>23.4</v>
      </c>
      <c r="L10" s="43">
        <v>25</v>
      </c>
      <c r="M10" s="22">
        <f t="shared" si="6"/>
        <v>319.35859891869018</v>
      </c>
      <c r="N10" s="22">
        <f t="shared" si="7"/>
        <v>15.701249999999666</v>
      </c>
      <c r="O10" s="22">
        <f t="shared" si="0"/>
        <v>52.337499999999814</v>
      </c>
      <c r="P10" s="22">
        <f t="shared" si="8"/>
        <v>1350</v>
      </c>
      <c r="Q10" s="23">
        <f t="shared" si="9"/>
        <v>0.35484288768743355</v>
      </c>
      <c r="R10" s="23">
        <f t="shared" si="12"/>
        <v>5.815277777777654E-2</v>
      </c>
      <c r="S10" s="23">
        <f t="shared" si="13"/>
        <v>3.8768518518518383E-2</v>
      </c>
      <c r="T10" s="81">
        <f t="shared" si="1"/>
        <v>1.501501501501496E-4</v>
      </c>
      <c r="U10" s="24"/>
      <c r="V10" s="25">
        <f>V9+(D10-D9)</f>
        <v>2.5</v>
      </c>
      <c r="W10" s="26">
        <f>W9+(E10-E9)</f>
        <v>18.2</v>
      </c>
      <c r="X10" s="26">
        <f t="shared" si="10"/>
        <v>1.25</v>
      </c>
      <c r="Y10" s="26">
        <f t="shared" si="11"/>
        <v>0.16666666666666607</v>
      </c>
      <c r="Z10" s="27">
        <f t="shared" si="2"/>
        <v>11.383333333333333</v>
      </c>
      <c r="AA10" s="27">
        <f t="shared" si="3"/>
        <v>-10.01653813816489</v>
      </c>
      <c r="AB10" s="28">
        <f t="shared" si="4"/>
        <v>557.68577537486703</v>
      </c>
      <c r="AC10" s="26">
        <f t="shared" si="5"/>
        <v>0</v>
      </c>
      <c r="AD10" s="29">
        <f t="shared" si="5"/>
        <v>557.68577537486703</v>
      </c>
    </row>
    <row r="11" spans="1:30" x14ac:dyDescent="0.3">
      <c r="A11" s="42">
        <v>42460.544861111113</v>
      </c>
      <c r="B11" s="43">
        <v>1800</v>
      </c>
      <c r="C11" s="43">
        <v>30</v>
      </c>
      <c r="D11" s="44">
        <v>15.4</v>
      </c>
      <c r="E11" s="45">
        <v>39.700000000000003</v>
      </c>
      <c r="F11" s="46">
        <v>11.25</v>
      </c>
      <c r="G11" s="47">
        <v>11.5</v>
      </c>
      <c r="H11" s="48">
        <v>11.55</v>
      </c>
      <c r="I11" s="49">
        <v>23.45</v>
      </c>
      <c r="J11" s="50">
        <v>23.6</v>
      </c>
      <c r="L11" s="43">
        <v>30</v>
      </c>
      <c r="M11" s="22">
        <f t="shared" si="6"/>
        <v>419.48183533644175</v>
      </c>
      <c r="N11" s="22">
        <f t="shared" si="7"/>
        <v>15.701249999999666</v>
      </c>
      <c r="O11" s="22">
        <f t="shared" si="0"/>
        <v>68.038749999999482</v>
      </c>
      <c r="P11" s="22">
        <f t="shared" si="8"/>
        <v>1620</v>
      </c>
      <c r="Q11" s="23">
        <f t="shared" si="9"/>
        <v>0.46609092815160197</v>
      </c>
      <c r="R11" s="23">
        <f t="shared" si="12"/>
        <v>5.815277777777654E-2</v>
      </c>
      <c r="S11" s="23">
        <f t="shared" si="13"/>
        <v>4.1999228395061407E-2</v>
      </c>
      <c r="T11" s="81">
        <f t="shared" si="1"/>
        <v>1.4860539551897456E-4</v>
      </c>
      <c r="U11" s="24"/>
      <c r="V11" s="25">
        <f>V10+(D11-D10)</f>
        <v>3.1500000000000004</v>
      </c>
      <c r="W11" s="26">
        <f>W10+(E11-E10)</f>
        <v>24.650000000000002</v>
      </c>
      <c r="X11" s="26">
        <f t="shared" si="10"/>
        <v>1.3999999999999986</v>
      </c>
      <c r="Y11" s="26">
        <f t="shared" si="11"/>
        <v>0.21666666666666501</v>
      </c>
      <c r="Z11" s="27">
        <f t="shared" si="2"/>
        <v>11.433333333333332</v>
      </c>
      <c r="AA11" s="27">
        <f t="shared" si="3"/>
        <v>1.7989857560797204</v>
      </c>
      <c r="AB11" s="28">
        <f t="shared" si="4"/>
        <v>789.07074519209277</v>
      </c>
      <c r="AC11" s="26">
        <f t="shared" si="5"/>
        <v>1.7989857560797204</v>
      </c>
      <c r="AD11" s="29">
        <f t="shared" si="5"/>
        <v>789.07074519209277</v>
      </c>
    </row>
    <row r="12" spans="1:30" x14ac:dyDescent="0.3">
      <c r="A12" s="42">
        <v>42460.548333333332</v>
      </c>
      <c r="B12" s="43">
        <v>2100</v>
      </c>
      <c r="C12" s="43">
        <v>35</v>
      </c>
      <c r="D12" s="44">
        <v>15.75</v>
      </c>
      <c r="E12" s="45">
        <v>43.1</v>
      </c>
      <c r="F12" s="46">
        <v>11.3</v>
      </c>
      <c r="G12" s="47">
        <v>11.55</v>
      </c>
      <c r="H12" s="48">
        <v>11.65</v>
      </c>
      <c r="I12" s="49">
        <v>23.5</v>
      </c>
      <c r="J12" s="50">
        <v>23.65</v>
      </c>
      <c r="L12" s="43">
        <v>35</v>
      </c>
      <c r="M12" s="22">
        <f t="shared" si="6"/>
        <v>472.13284759060411</v>
      </c>
      <c r="N12" s="22">
        <f t="shared" si="7"/>
        <v>20.935000000000485</v>
      </c>
      <c r="O12" s="22">
        <f t="shared" si="0"/>
        <v>88.973749999999967</v>
      </c>
      <c r="P12" s="22">
        <f t="shared" si="8"/>
        <v>1890</v>
      </c>
      <c r="Q12" s="23">
        <f t="shared" si="9"/>
        <v>0.52459205287844901</v>
      </c>
      <c r="R12" s="23">
        <f t="shared" si="12"/>
        <v>7.7537037037038833E-2</v>
      </c>
      <c r="S12" s="23">
        <f t="shared" si="13"/>
        <v>4.7076058201058181E-2</v>
      </c>
      <c r="T12" s="81">
        <f t="shared" si="1"/>
        <v>1.7265894779605921E-4</v>
      </c>
      <c r="U12" s="24"/>
      <c r="V12" s="25">
        <f>V11+(D12-D11)</f>
        <v>3.5</v>
      </c>
      <c r="W12" s="26">
        <f>W11+(E12-E11)</f>
        <v>28.05</v>
      </c>
      <c r="X12" s="26">
        <f t="shared" si="10"/>
        <v>1.4499999999999993</v>
      </c>
      <c r="Y12" s="26">
        <f t="shared" si="11"/>
        <v>0.28333333333333321</v>
      </c>
      <c r="Z12" s="27">
        <f t="shared" si="2"/>
        <v>11.5</v>
      </c>
      <c r="AA12" s="27">
        <f t="shared" si="3"/>
        <v>8.6623029149166602</v>
      </c>
      <c r="AB12" s="28">
        <f t="shared" si="4"/>
        <v>911.40632797912019</v>
      </c>
      <c r="AC12" s="26">
        <f t="shared" si="5"/>
        <v>8.6623029149166602</v>
      </c>
      <c r="AD12" s="29">
        <f t="shared" si="5"/>
        <v>911.40632797912019</v>
      </c>
    </row>
    <row r="13" spans="1:30" x14ac:dyDescent="0.3">
      <c r="A13" s="42">
        <v>42460.551805555559</v>
      </c>
      <c r="B13" s="43">
        <v>2400</v>
      </c>
      <c r="C13" s="43">
        <v>40</v>
      </c>
      <c r="D13" s="44">
        <v>16.100000000000001</v>
      </c>
      <c r="E13" s="45">
        <v>45.45</v>
      </c>
      <c r="F13" s="46">
        <v>11.3</v>
      </c>
      <c r="G13" s="47">
        <v>11.65</v>
      </c>
      <c r="H13" s="48">
        <v>12</v>
      </c>
      <c r="I13" s="49">
        <v>23.6</v>
      </c>
      <c r="J13" s="50">
        <v>23.75</v>
      </c>
      <c r="L13" s="43">
        <v>40</v>
      </c>
      <c r="M13" s="22">
        <f t="shared" si="6"/>
        <v>506.65810152775981</v>
      </c>
      <c r="N13" s="22">
        <f t="shared" si="7"/>
        <v>47.103750000000112</v>
      </c>
      <c r="O13" s="22">
        <f t="shared" si="0"/>
        <v>136.07750000000007</v>
      </c>
      <c r="P13" s="22">
        <f t="shared" si="8"/>
        <v>2160</v>
      </c>
      <c r="Q13" s="23">
        <f t="shared" si="9"/>
        <v>0.56295344614195542</v>
      </c>
      <c r="R13" s="23">
        <f t="shared" si="12"/>
        <v>0.17445833333333374</v>
      </c>
      <c r="S13" s="23">
        <f t="shared" si="13"/>
        <v>6.2998842592592627E-2</v>
      </c>
      <c r="T13" s="81">
        <f t="shared" si="1"/>
        <v>2.4607230740109791E-4</v>
      </c>
      <c r="U13" s="24"/>
      <c r="V13" s="25">
        <f>V12+(D13-D12)</f>
        <v>3.8500000000000014</v>
      </c>
      <c r="W13" s="26">
        <f>W12+(E13-E12)</f>
        <v>30.400000000000002</v>
      </c>
      <c r="X13" s="26">
        <f t="shared" si="10"/>
        <v>1.5500000000000007</v>
      </c>
      <c r="Y13" s="26">
        <f t="shared" si="11"/>
        <v>0.43333333333333357</v>
      </c>
      <c r="Z13" s="27">
        <f t="shared" si="2"/>
        <v>11.65</v>
      </c>
      <c r="AA13" s="27">
        <f t="shared" si="3"/>
        <v>13.554413537034641</v>
      </c>
      <c r="AB13" s="28">
        <f t="shared" si="4"/>
        <v>992.57355895057731</v>
      </c>
      <c r="AC13" s="26">
        <f t="shared" si="5"/>
        <v>13.554413537034641</v>
      </c>
      <c r="AD13" s="29">
        <f t="shared" si="5"/>
        <v>992.57355895057731</v>
      </c>
    </row>
    <row r="14" spans="1:30" x14ac:dyDescent="0.3">
      <c r="A14" s="42">
        <v>42460.555277777778</v>
      </c>
      <c r="B14" s="43">
        <v>2700</v>
      </c>
      <c r="C14" s="43">
        <v>45</v>
      </c>
      <c r="D14" s="44">
        <v>16.2</v>
      </c>
      <c r="E14" s="45">
        <v>47.45</v>
      </c>
      <c r="F14" s="46">
        <v>11.35</v>
      </c>
      <c r="G14" s="47">
        <v>12</v>
      </c>
      <c r="H14" s="48">
        <v>12.2</v>
      </c>
      <c r="I14" s="49">
        <v>24</v>
      </c>
      <c r="J14" s="50">
        <v>24.1</v>
      </c>
      <c r="L14" s="43">
        <v>45</v>
      </c>
      <c r="M14" s="22">
        <f t="shared" si="6"/>
        <v>539.45709276805781</v>
      </c>
      <c r="N14" s="22">
        <f t="shared" si="7"/>
        <v>62.804999999999787</v>
      </c>
      <c r="O14" s="22">
        <f t="shared" si="0"/>
        <v>198.88249999999988</v>
      </c>
      <c r="P14" s="22">
        <f t="shared" si="8"/>
        <v>2430</v>
      </c>
      <c r="Q14" s="23">
        <f t="shared" si="9"/>
        <v>0.59939676974228639</v>
      </c>
      <c r="R14" s="23">
        <f t="shared" si="12"/>
        <v>0.23261111111111032</v>
      </c>
      <c r="S14" s="23">
        <f t="shared" si="13"/>
        <v>8.1844650205761274E-2</v>
      </c>
      <c r="T14" s="81">
        <f t="shared" si="1"/>
        <v>3.3777777777777745E-4</v>
      </c>
      <c r="U14" s="24"/>
      <c r="V14" s="25">
        <f>V13+(D14-D13)</f>
        <v>3.9499999999999993</v>
      </c>
      <c r="W14" s="26">
        <f>W13+(E14-E13)</f>
        <v>32.400000000000006</v>
      </c>
      <c r="X14" s="26">
        <f t="shared" si="10"/>
        <v>1.9499999999999993</v>
      </c>
      <c r="Y14" s="26">
        <f t="shared" si="11"/>
        <v>0.63333333333333286</v>
      </c>
      <c r="Z14" s="27">
        <f t="shared" si="2"/>
        <v>11.85</v>
      </c>
      <c r="AA14" s="27">
        <f t="shared" si="3"/>
        <v>17.238088816417665</v>
      </c>
      <c r="AB14" s="28">
        <f t="shared" si="4"/>
        <v>1060.1268728179064</v>
      </c>
      <c r="AC14" s="26">
        <f t="shared" si="5"/>
        <v>17.238088816417665</v>
      </c>
      <c r="AD14" s="29">
        <f t="shared" si="5"/>
        <v>1060.1268728179064</v>
      </c>
    </row>
    <row r="15" spans="1:30" x14ac:dyDescent="0.3">
      <c r="A15" s="42">
        <v>42460.558749999997</v>
      </c>
      <c r="B15" s="43">
        <v>3000</v>
      </c>
      <c r="C15" s="43">
        <v>50</v>
      </c>
      <c r="D15" s="44">
        <v>16.149999999999999</v>
      </c>
      <c r="E15" s="45">
        <v>47.75</v>
      </c>
      <c r="F15" s="46">
        <v>11.4</v>
      </c>
      <c r="G15" s="47">
        <v>12.15</v>
      </c>
      <c r="H15" s="48">
        <v>12.45</v>
      </c>
      <c r="I15" s="49">
        <v>24.15</v>
      </c>
      <c r="J15" s="50">
        <v>24.25</v>
      </c>
      <c r="L15" s="43">
        <v>50</v>
      </c>
      <c r="M15" s="22">
        <f t="shared" si="6"/>
        <v>545.49901220705999</v>
      </c>
      <c r="N15" s="22">
        <f t="shared" si="7"/>
        <v>47.103750000000112</v>
      </c>
      <c r="O15" s="22">
        <f t="shared" si="0"/>
        <v>245.98624999999998</v>
      </c>
      <c r="P15" s="22">
        <f t="shared" si="8"/>
        <v>2700</v>
      </c>
      <c r="Q15" s="23">
        <f t="shared" si="9"/>
        <v>0.60611001356340011</v>
      </c>
      <c r="R15" s="23">
        <f t="shared" si="12"/>
        <v>0.17445833333333374</v>
      </c>
      <c r="S15" s="23">
        <f t="shared" si="13"/>
        <v>9.1106018518518517E-2</v>
      </c>
      <c r="T15" s="81">
        <f t="shared" si="1"/>
        <v>4.1315049226441617E-4</v>
      </c>
      <c r="U15" s="24"/>
      <c r="V15" s="25">
        <f>V14+(D15-D14)</f>
        <v>3.8999999999999986</v>
      </c>
      <c r="W15" s="26">
        <f>W14+(E15-E14)</f>
        <v>32.700000000000003</v>
      </c>
      <c r="X15" s="26">
        <f t="shared" si="10"/>
        <v>2.0999999999999979</v>
      </c>
      <c r="Y15" s="26">
        <f t="shared" si="11"/>
        <v>0.78333333333333321</v>
      </c>
      <c r="Z15" s="27">
        <f t="shared" si="2"/>
        <v>12</v>
      </c>
      <c r="AA15" s="27">
        <f t="shared" si="3"/>
        <v>17.562376525882499</v>
      </c>
      <c r="AB15" s="28">
        <f t="shared" si="4"/>
        <v>1069.9978049045778</v>
      </c>
      <c r="AC15" s="26">
        <f t="shared" si="5"/>
        <v>17.562376525882499</v>
      </c>
      <c r="AD15" s="29">
        <f t="shared" si="5"/>
        <v>1069.9978049045778</v>
      </c>
    </row>
    <row r="16" spans="1:30" x14ac:dyDescent="0.3">
      <c r="A16" s="42">
        <v>42460.562222222223</v>
      </c>
      <c r="B16" s="43">
        <v>3300</v>
      </c>
      <c r="C16" s="43">
        <v>55</v>
      </c>
      <c r="D16" s="44">
        <v>16.100000000000001</v>
      </c>
      <c r="E16" s="45">
        <v>47.5</v>
      </c>
      <c r="F16" s="46">
        <v>11.45</v>
      </c>
      <c r="G16" s="47">
        <v>12.3</v>
      </c>
      <c r="H16" s="48">
        <v>12.75</v>
      </c>
      <c r="I16" s="49">
        <v>24.2</v>
      </c>
      <c r="J16" s="50">
        <v>24.35</v>
      </c>
      <c r="L16" s="43">
        <v>55</v>
      </c>
      <c r="M16" s="22">
        <f t="shared" si="6"/>
        <v>542.04648681334436</v>
      </c>
      <c r="N16" s="22">
        <f t="shared" si="7"/>
        <v>52.337499999999814</v>
      </c>
      <c r="O16" s="22">
        <f t="shared" si="0"/>
        <v>298.32374999999979</v>
      </c>
      <c r="P16" s="22">
        <f t="shared" si="8"/>
        <v>2970</v>
      </c>
      <c r="Q16" s="23">
        <f t="shared" si="9"/>
        <v>0.60227387423704937</v>
      </c>
      <c r="R16" s="23">
        <f t="shared" si="12"/>
        <v>0.1938425925925919</v>
      </c>
      <c r="S16" s="23">
        <f t="shared" si="13"/>
        <v>0.100445707070707</v>
      </c>
      <c r="T16" s="81">
        <f t="shared" si="1"/>
        <v>5.0424628450106113E-4</v>
      </c>
      <c r="U16" s="24"/>
      <c r="V16" s="25">
        <f>V15+(D16-D15)</f>
        <v>3.8500000000000014</v>
      </c>
      <c r="W16" s="26">
        <f>W15+(E16-E15)</f>
        <v>32.450000000000003</v>
      </c>
      <c r="X16" s="26">
        <f t="shared" si="10"/>
        <v>2.1499999999999986</v>
      </c>
      <c r="Y16" s="26">
        <f t="shared" si="11"/>
        <v>0.94999999999999929</v>
      </c>
      <c r="Z16" s="27">
        <f t="shared" si="2"/>
        <v>12.166666666666666</v>
      </c>
      <c r="AA16" s="27">
        <f t="shared" si="3"/>
        <v>16.919319359672148</v>
      </c>
      <c r="AB16" s="28">
        <f t="shared" si="4"/>
        <v>1060.5477484740986</v>
      </c>
      <c r="AC16" s="26">
        <f t="shared" si="5"/>
        <v>16.919319359672148</v>
      </c>
      <c r="AD16" s="29">
        <f t="shared" si="5"/>
        <v>1060.5477484740986</v>
      </c>
    </row>
    <row r="17" spans="1:30" x14ac:dyDescent="0.3">
      <c r="A17" s="42">
        <v>42460.565694444442</v>
      </c>
      <c r="B17" s="43">
        <v>3600</v>
      </c>
      <c r="C17" s="43">
        <v>60</v>
      </c>
      <c r="D17" s="44">
        <v>16.149999999999999</v>
      </c>
      <c r="E17" s="45">
        <v>47.4</v>
      </c>
      <c r="F17" s="46">
        <v>11.5</v>
      </c>
      <c r="G17" s="47">
        <v>12.5</v>
      </c>
      <c r="H17" s="48">
        <v>13.2</v>
      </c>
      <c r="I17" s="49">
        <v>24.3</v>
      </c>
      <c r="J17" s="50">
        <v>24.4</v>
      </c>
      <c r="L17" s="43">
        <v>60</v>
      </c>
      <c r="M17" s="22">
        <f t="shared" si="6"/>
        <v>539.45709276805769</v>
      </c>
      <c r="N17" s="22">
        <f t="shared" si="7"/>
        <v>73.272500000000306</v>
      </c>
      <c r="O17" s="22">
        <f t="shared" si="0"/>
        <v>371.59625000000011</v>
      </c>
      <c r="P17" s="22">
        <f t="shared" si="8"/>
        <v>3240</v>
      </c>
      <c r="Q17" s="23">
        <f t="shared" si="9"/>
        <v>0.59939676974228639</v>
      </c>
      <c r="R17" s="23">
        <f t="shared" si="12"/>
        <v>0.27137962962963075</v>
      </c>
      <c r="S17" s="23">
        <f t="shared" si="13"/>
        <v>0.11469020061728398</v>
      </c>
      <c r="T17" s="81">
        <f t="shared" si="1"/>
        <v>6.3111111111111115E-4</v>
      </c>
      <c r="U17" s="24"/>
      <c r="V17" s="25">
        <f>V16+(D17-D16)</f>
        <v>3.8999999999999986</v>
      </c>
      <c r="W17" s="26">
        <f>W16+(E17-E16)</f>
        <v>32.35</v>
      </c>
      <c r="X17" s="26">
        <f t="shared" si="10"/>
        <v>2.25</v>
      </c>
      <c r="Y17" s="26">
        <f t="shared" si="11"/>
        <v>1.1833333333333336</v>
      </c>
      <c r="Z17" s="27">
        <f t="shared" si="2"/>
        <v>12.4</v>
      </c>
      <c r="AA17" s="27">
        <f t="shared" si="3"/>
        <v>16.497802793626708</v>
      </c>
      <c r="AB17" s="28">
        <f t="shared" si="4"/>
        <v>1053.9046505956837</v>
      </c>
      <c r="AC17" s="26">
        <f>IF(AA17&gt;0,AA17,0)</f>
        <v>16.497802793626708</v>
      </c>
      <c r="AD17" s="29">
        <f t="shared" si="5"/>
        <v>1053.9046505956837</v>
      </c>
    </row>
    <row r="18" spans="1:30" x14ac:dyDescent="0.3">
      <c r="A18" s="42">
        <v>42460.569166666668</v>
      </c>
      <c r="B18" s="43">
        <v>3900</v>
      </c>
      <c r="C18" s="43">
        <v>65</v>
      </c>
      <c r="D18" s="44">
        <v>16.149999999999999</v>
      </c>
      <c r="E18" s="45">
        <v>48.4</v>
      </c>
      <c r="F18" s="46">
        <v>11.55</v>
      </c>
      <c r="G18" s="47">
        <v>12.7</v>
      </c>
      <c r="H18" s="48">
        <v>13.45</v>
      </c>
      <c r="I18" s="49">
        <v>24.4</v>
      </c>
      <c r="J18" s="50">
        <v>24.5</v>
      </c>
      <c r="L18" s="43">
        <v>65</v>
      </c>
      <c r="M18" s="22">
        <f t="shared" si="6"/>
        <v>556.71971973663551</v>
      </c>
      <c r="N18" s="22">
        <f t="shared" si="7"/>
        <v>52.337500000000375</v>
      </c>
      <c r="O18" s="22">
        <f t="shared" si="0"/>
        <v>423.93375000000049</v>
      </c>
      <c r="P18" s="22">
        <f t="shared" si="8"/>
        <v>3510</v>
      </c>
      <c r="Q18" s="23">
        <f t="shared" si="9"/>
        <v>0.61857746637403954</v>
      </c>
      <c r="R18" s="23">
        <f t="shared" si="12"/>
        <v>0.19384259259259398</v>
      </c>
      <c r="S18" s="23">
        <f t="shared" si="13"/>
        <v>0.12077884615384629</v>
      </c>
      <c r="T18" s="81">
        <f t="shared" si="1"/>
        <v>6.9767441860465183E-4</v>
      </c>
      <c r="U18" s="24"/>
      <c r="V18" s="25">
        <f>V17+(D18-D17)</f>
        <v>3.8999999999999986</v>
      </c>
      <c r="W18" s="26">
        <f>W17+(E18-E17)</f>
        <v>33.35</v>
      </c>
      <c r="X18" s="26">
        <f t="shared" si="10"/>
        <v>2.3499999999999979</v>
      </c>
      <c r="Y18" s="26">
        <f t="shared" si="11"/>
        <v>1.3500000000000014</v>
      </c>
      <c r="Z18" s="27">
        <f t="shared" si="2"/>
        <v>12.566666666666668</v>
      </c>
      <c r="AA18" s="27">
        <f t="shared" si="3"/>
        <v>18.390269058986121</v>
      </c>
      <c r="AB18" s="28">
        <f t="shared" si="4"/>
        <v>1090.4882660814121</v>
      </c>
      <c r="AC18" s="26">
        <f t="shared" ref="AC18:AD29" si="14">IF(AA18&gt;0,AA18,0)</f>
        <v>18.390269058986121</v>
      </c>
      <c r="AD18" s="29">
        <f t="shared" si="5"/>
        <v>1090.4882660814121</v>
      </c>
    </row>
    <row r="19" spans="1:30" x14ac:dyDescent="0.3">
      <c r="A19" s="42">
        <v>42460.572638888887</v>
      </c>
      <c r="B19" s="43">
        <v>4200</v>
      </c>
      <c r="C19" s="43">
        <v>70</v>
      </c>
      <c r="D19" s="44">
        <v>16.149999999999999</v>
      </c>
      <c r="E19" s="45">
        <v>48.55</v>
      </c>
      <c r="F19" s="46">
        <v>11.6</v>
      </c>
      <c r="G19" s="47">
        <v>13.1</v>
      </c>
      <c r="H19" s="48">
        <v>14</v>
      </c>
      <c r="I19" s="49">
        <v>24.5</v>
      </c>
      <c r="J19" s="50">
        <v>24.6</v>
      </c>
      <c r="L19" s="43">
        <v>70</v>
      </c>
      <c r="M19" s="22">
        <f t="shared" si="6"/>
        <v>559.30911378192218</v>
      </c>
      <c r="N19" s="22">
        <f t="shared" si="7"/>
        <v>104.67499999999963</v>
      </c>
      <c r="O19" s="22">
        <f t="shared" si="0"/>
        <v>528.6087500000001</v>
      </c>
      <c r="P19" s="22">
        <f t="shared" si="8"/>
        <v>3780</v>
      </c>
      <c r="Q19" s="23">
        <f t="shared" si="9"/>
        <v>0.6214545708688024</v>
      </c>
      <c r="R19" s="23">
        <f t="shared" si="12"/>
        <v>0.3876851851851838</v>
      </c>
      <c r="S19" s="23">
        <f t="shared" si="13"/>
        <v>0.13984358465608468</v>
      </c>
      <c r="T19" s="81">
        <f t="shared" si="1"/>
        <v>8.6591220850480114E-4</v>
      </c>
      <c r="U19" s="24"/>
      <c r="V19" s="25">
        <f>V18+(D19-D18)</f>
        <v>3.8999999999999986</v>
      </c>
      <c r="W19" s="26">
        <f>W18+(E19-E18)</f>
        <v>33.5</v>
      </c>
      <c r="X19" s="26">
        <f t="shared" si="10"/>
        <v>2.4499999999999993</v>
      </c>
      <c r="Y19" s="26">
        <f t="shared" si="11"/>
        <v>1.6833333333333336</v>
      </c>
      <c r="Z19" s="27">
        <f t="shared" si="2"/>
        <v>12.9</v>
      </c>
      <c r="AA19" s="27">
        <f t="shared" si="3"/>
        <v>18.480133387056544</v>
      </c>
      <c r="AB19" s="28">
        <f t="shared" si="4"/>
        <v>1094.4646972931603</v>
      </c>
      <c r="AC19" s="26">
        <f t="shared" si="14"/>
        <v>18.480133387056544</v>
      </c>
      <c r="AD19" s="29">
        <f t="shared" si="5"/>
        <v>1094.4646972931603</v>
      </c>
    </row>
    <row r="20" spans="1:30" x14ac:dyDescent="0.3">
      <c r="A20" s="42">
        <v>42460.576111111113</v>
      </c>
      <c r="B20" s="43">
        <v>4500</v>
      </c>
      <c r="C20" s="43">
        <v>75</v>
      </c>
      <c r="D20" s="44">
        <v>16.149999999999999</v>
      </c>
      <c r="E20" s="45">
        <v>48.15</v>
      </c>
      <c r="F20" s="46">
        <v>11.65</v>
      </c>
      <c r="G20" s="47">
        <v>13.35</v>
      </c>
      <c r="H20" s="48">
        <v>14.25</v>
      </c>
      <c r="I20" s="49">
        <v>24.5</v>
      </c>
      <c r="J20" s="50">
        <v>24.65</v>
      </c>
      <c r="L20" s="43">
        <v>75</v>
      </c>
      <c r="M20" s="22">
        <f t="shared" si="6"/>
        <v>552.40406299449114</v>
      </c>
      <c r="N20" s="22">
        <f t="shared" si="7"/>
        <v>57.571250000000077</v>
      </c>
      <c r="O20" s="22">
        <f t="shared" si="0"/>
        <v>586.18000000000018</v>
      </c>
      <c r="P20" s="22">
        <f t="shared" si="8"/>
        <v>4050</v>
      </c>
      <c r="Q20" s="23">
        <f t="shared" si="9"/>
        <v>0.61378229221610126</v>
      </c>
      <c r="R20" s="23">
        <f t="shared" si="12"/>
        <v>0.21322685185185214</v>
      </c>
      <c r="S20" s="23">
        <f t="shared" si="13"/>
        <v>0.14473580246913584</v>
      </c>
      <c r="T20" s="81">
        <f t="shared" si="1"/>
        <v>9.722222222222223E-4</v>
      </c>
      <c r="U20" s="24"/>
      <c r="V20" s="25">
        <f>V19+(D20-D19)</f>
        <v>3.8999999999999986</v>
      </c>
      <c r="W20" s="26">
        <f>W19+(E20-E19)</f>
        <v>33.1</v>
      </c>
      <c r="X20" s="26">
        <f t="shared" si="10"/>
        <v>2.4499999999999993</v>
      </c>
      <c r="Y20" s="26">
        <f t="shared" si="11"/>
        <v>1.8666666666666671</v>
      </c>
      <c r="Z20" s="27">
        <f t="shared" si="2"/>
        <v>13.083333333333334</v>
      </c>
      <c r="AA20" s="27">
        <f t="shared" si="3"/>
        <v>17.653181196945045</v>
      </c>
      <c r="AB20" s="28">
        <f t="shared" si="4"/>
        <v>1079.120139987758</v>
      </c>
      <c r="AC20" s="26">
        <f t="shared" si="14"/>
        <v>17.653181196945045</v>
      </c>
      <c r="AD20" s="29">
        <f t="shared" si="5"/>
        <v>1079.120139987758</v>
      </c>
    </row>
    <row r="21" spans="1:30" x14ac:dyDescent="0.3">
      <c r="A21" s="42">
        <v>42460.579583333332</v>
      </c>
      <c r="B21" s="43">
        <v>4800</v>
      </c>
      <c r="C21" s="43">
        <v>80</v>
      </c>
      <c r="D21" s="44">
        <v>16.2</v>
      </c>
      <c r="E21" s="45">
        <v>48.1</v>
      </c>
      <c r="F21" s="46">
        <v>11.7</v>
      </c>
      <c r="G21" s="47">
        <v>13.55</v>
      </c>
      <c r="H21" s="48">
        <v>14.55</v>
      </c>
      <c r="I21" s="49">
        <v>24.5</v>
      </c>
      <c r="J21" s="50">
        <v>24.65</v>
      </c>
      <c r="L21" s="43">
        <v>80</v>
      </c>
      <c r="M21" s="22">
        <f t="shared" si="6"/>
        <v>550.67780029763333</v>
      </c>
      <c r="N21" s="22">
        <f t="shared" si="7"/>
        <v>57.571249999999523</v>
      </c>
      <c r="O21" s="22">
        <f t="shared" si="0"/>
        <v>643.75124999999969</v>
      </c>
      <c r="P21" s="22">
        <f t="shared" si="8"/>
        <v>4320</v>
      </c>
      <c r="Q21" s="23">
        <f t="shared" si="9"/>
        <v>0.61186422255292605</v>
      </c>
      <c r="R21" s="23">
        <f t="shared" si="12"/>
        <v>0.21322685185185009</v>
      </c>
      <c r="S21" s="23">
        <f t="shared" si="13"/>
        <v>0.14901649305555548</v>
      </c>
      <c r="T21" s="81">
        <f t="shared" si="1"/>
        <v>1.0710553814002081E-3</v>
      </c>
      <c r="U21" s="24"/>
      <c r="V21" s="25">
        <f>V20+(D21-D20)</f>
        <v>3.9499999999999993</v>
      </c>
      <c r="W21" s="26">
        <f>W20+(E21-E20)</f>
        <v>33.050000000000004</v>
      </c>
      <c r="X21" s="26">
        <f t="shared" si="10"/>
        <v>2.4499999999999993</v>
      </c>
      <c r="Y21" s="26">
        <f t="shared" si="11"/>
        <v>2.0499999999999989</v>
      </c>
      <c r="Z21" s="27">
        <f t="shared" si="2"/>
        <v>13.266666666666666</v>
      </c>
      <c r="AA21" s="27">
        <f t="shared" si="3"/>
        <v>17.551542204534133</v>
      </c>
      <c r="AB21" s="28">
        <f t="shared" si="4"/>
        <v>1076.1728895502963</v>
      </c>
      <c r="AC21" s="26">
        <f t="shared" si="14"/>
        <v>17.551542204534133</v>
      </c>
      <c r="AD21" s="29">
        <f t="shared" si="14"/>
        <v>1076.1728895502963</v>
      </c>
    </row>
    <row r="22" spans="1:30" x14ac:dyDescent="0.3">
      <c r="A22" s="42">
        <v>42460.583055555559</v>
      </c>
      <c r="B22" s="43">
        <v>5100</v>
      </c>
      <c r="C22" s="43">
        <v>85</v>
      </c>
      <c r="D22" s="44">
        <v>16.2</v>
      </c>
      <c r="E22" s="45">
        <v>48</v>
      </c>
      <c r="F22" s="46">
        <v>12</v>
      </c>
      <c r="G22" s="47">
        <v>13.75</v>
      </c>
      <c r="H22" s="48">
        <v>15.05</v>
      </c>
      <c r="I22" s="49">
        <v>24.55</v>
      </c>
      <c r="J22" s="50">
        <v>24.65</v>
      </c>
      <c r="L22" s="43">
        <v>85</v>
      </c>
      <c r="M22" s="22">
        <f t="shared" si="6"/>
        <v>548.95153760077551</v>
      </c>
      <c r="N22" s="22">
        <f t="shared" si="7"/>
        <v>104.67500000000018</v>
      </c>
      <c r="O22" s="22">
        <f t="shared" si="0"/>
        <v>748.42624999999998</v>
      </c>
      <c r="P22" s="22">
        <f t="shared" si="8"/>
        <v>4590</v>
      </c>
      <c r="Q22" s="23">
        <f t="shared" si="9"/>
        <v>0.60994615288975063</v>
      </c>
      <c r="R22" s="23">
        <f t="shared" si="12"/>
        <v>0.38768518518518585</v>
      </c>
      <c r="S22" s="23">
        <f t="shared" si="13"/>
        <v>0.16305582788671025</v>
      </c>
      <c r="T22" s="81">
        <f t="shared" si="1"/>
        <v>1.2491264849755412E-3</v>
      </c>
      <c r="U22" s="24"/>
      <c r="V22" s="25">
        <f>V21+(D22-D21)</f>
        <v>3.9499999999999993</v>
      </c>
      <c r="W22" s="26">
        <f>W21+(E22-E21)</f>
        <v>32.950000000000003</v>
      </c>
      <c r="X22" s="26">
        <f t="shared" si="10"/>
        <v>2.5</v>
      </c>
      <c r="Y22" s="26">
        <f t="shared" si="11"/>
        <v>2.3833333333333329</v>
      </c>
      <c r="Z22" s="27">
        <f t="shared" si="2"/>
        <v>13.6</v>
      </c>
      <c r="AA22" s="27">
        <f t="shared" si="3"/>
        <v>17.239705101889278</v>
      </c>
      <c r="AB22" s="28">
        <f t="shared" si="4"/>
        <v>1071.4478613350566</v>
      </c>
      <c r="AC22" s="26">
        <f t="shared" si="14"/>
        <v>17.239705101889278</v>
      </c>
      <c r="AD22" s="29">
        <f t="shared" si="14"/>
        <v>1071.4478613350566</v>
      </c>
    </row>
    <row r="23" spans="1:30" x14ac:dyDescent="0.3">
      <c r="A23" s="42">
        <v>42460.586527777778</v>
      </c>
      <c r="B23" s="43">
        <v>5400</v>
      </c>
      <c r="C23" s="43">
        <v>90</v>
      </c>
      <c r="D23" s="44">
        <v>16.25</v>
      </c>
      <c r="E23" s="45">
        <v>48</v>
      </c>
      <c r="F23" s="46">
        <v>12.1</v>
      </c>
      <c r="G23" s="47">
        <v>14.2</v>
      </c>
      <c r="H23" s="48">
        <v>15.3</v>
      </c>
      <c r="I23" s="49">
        <v>24.55</v>
      </c>
      <c r="J23" s="50">
        <v>24.65</v>
      </c>
      <c r="L23" s="43">
        <v>90</v>
      </c>
      <c r="M23" s="22">
        <f t="shared" si="6"/>
        <v>548.08840625234666</v>
      </c>
      <c r="N23" s="22">
        <f t="shared" si="7"/>
        <v>83.739999999999696</v>
      </c>
      <c r="O23" s="22">
        <f t="shared" si="0"/>
        <v>832.16624999999965</v>
      </c>
      <c r="P23" s="22">
        <f t="shared" si="8"/>
        <v>4860</v>
      </c>
      <c r="Q23" s="23">
        <f t="shared" si="9"/>
        <v>0.60898711805816297</v>
      </c>
      <c r="R23" s="23">
        <f t="shared" si="12"/>
        <v>0.31014814814814701</v>
      </c>
      <c r="S23" s="23">
        <f t="shared" si="13"/>
        <v>0.17122762345679005</v>
      </c>
      <c r="T23" s="81">
        <f t="shared" si="1"/>
        <v>1.3910761154855634E-3</v>
      </c>
      <c r="U23" s="24"/>
      <c r="V23" s="25">
        <f>V22+(D23-D22)</f>
        <v>4</v>
      </c>
      <c r="W23" s="26">
        <f>W22+(E23-E22)</f>
        <v>32.950000000000003</v>
      </c>
      <c r="X23" s="26">
        <f t="shared" si="10"/>
        <v>2.5</v>
      </c>
      <c r="Y23" s="26">
        <f t="shared" si="11"/>
        <v>2.6499999999999986</v>
      </c>
      <c r="Z23" s="27">
        <f t="shared" si="2"/>
        <v>13.866666666666665</v>
      </c>
      <c r="AA23" s="27">
        <f t="shared" si="3"/>
        <v>17.239567018355018</v>
      </c>
      <c r="AB23" s="28">
        <f t="shared" si="4"/>
        <v>1070.4186805607703</v>
      </c>
      <c r="AC23" s="26">
        <f t="shared" si="14"/>
        <v>17.239567018355018</v>
      </c>
      <c r="AD23" s="29">
        <f t="shared" si="14"/>
        <v>1070.4186805607703</v>
      </c>
    </row>
    <row r="24" spans="1:30" x14ac:dyDescent="0.3">
      <c r="A24" s="42">
        <v>42460.59</v>
      </c>
      <c r="B24" s="43">
        <v>5700</v>
      </c>
      <c r="C24" s="43">
        <v>95</v>
      </c>
      <c r="D24" s="44">
        <v>16.3</v>
      </c>
      <c r="E24" s="45">
        <v>48.35</v>
      </c>
      <c r="F24" s="46">
        <v>12.1</v>
      </c>
      <c r="G24" s="47">
        <v>14.4</v>
      </c>
      <c r="H24" s="48">
        <v>15.5</v>
      </c>
      <c r="I24" s="49">
        <v>24.65</v>
      </c>
      <c r="J24" s="50">
        <v>24.75</v>
      </c>
      <c r="L24" s="43">
        <v>95</v>
      </c>
      <c r="M24" s="22">
        <f t="shared" si="6"/>
        <v>553.26719434291988</v>
      </c>
      <c r="N24" s="22">
        <f t="shared" si="7"/>
        <v>41.87000000000041</v>
      </c>
      <c r="O24" s="22">
        <f t="shared" si="0"/>
        <v>874.03625</v>
      </c>
      <c r="P24" s="22">
        <f t="shared" si="8"/>
        <v>5130</v>
      </c>
      <c r="Q24" s="23">
        <f t="shared" si="9"/>
        <v>0.6147413270476888</v>
      </c>
      <c r="R24" s="23">
        <f t="shared" si="12"/>
        <v>0.15507407407407559</v>
      </c>
      <c r="S24" s="23">
        <f t="shared" si="13"/>
        <v>0.17037743664717347</v>
      </c>
      <c r="T24" s="81">
        <f t="shared" si="1"/>
        <v>1.4473912289824924E-3</v>
      </c>
      <c r="U24" s="24"/>
      <c r="V24" s="25">
        <f>V23+(D24-D23)</f>
        <v>4.0500000000000007</v>
      </c>
      <c r="W24" s="26">
        <f>W23+(E24-E23)</f>
        <v>33.300000000000004</v>
      </c>
      <c r="X24" s="26">
        <f t="shared" si="10"/>
        <v>2.5999999999999979</v>
      </c>
      <c r="Y24" s="26">
        <f t="shared" si="11"/>
        <v>2.7833333333333332</v>
      </c>
      <c r="Z24" s="27">
        <f t="shared" si="2"/>
        <v>14</v>
      </c>
      <c r="AA24" s="27">
        <f t="shared" si="3"/>
        <v>17.756550220708974</v>
      </c>
      <c r="AB24" s="28">
        <f t="shared" si="4"/>
        <v>1081.0382096509331</v>
      </c>
      <c r="AC24" s="26">
        <f t="shared" si="14"/>
        <v>17.756550220708974</v>
      </c>
      <c r="AD24" s="29">
        <f t="shared" si="14"/>
        <v>1081.0382096509331</v>
      </c>
    </row>
    <row r="25" spans="1:30" x14ac:dyDescent="0.3">
      <c r="A25" s="42">
        <v>42460.593472222223</v>
      </c>
      <c r="B25" s="43">
        <v>6000</v>
      </c>
      <c r="C25" s="43">
        <v>100</v>
      </c>
      <c r="D25" s="44">
        <v>16.399999999999999</v>
      </c>
      <c r="E25" s="45">
        <v>47.7</v>
      </c>
      <c r="F25" s="46">
        <v>12.2</v>
      </c>
      <c r="G25" s="47">
        <v>14.6</v>
      </c>
      <c r="H25" s="48">
        <v>15.75</v>
      </c>
      <c r="I25" s="49">
        <v>24.65</v>
      </c>
      <c r="J25" s="50">
        <v>24.75</v>
      </c>
      <c r="L25" s="43">
        <v>100</v>
      </c>
      <c r="M25" s="22">
        <f t="shared" si="6"/>
        <v>540.32022411648666</v>
      </c>
      <c r="N25" s="22">
        <f t="shared" si="7"/>
        <v>57.571249999999523</v>
      </c>
      <c r="O25" s="22">
        <f t="shared" si="0"/>
        <v>931.60749999999962</v>
      </c>
      <c r="P25" s="22">
        <f t="shared" si="8"/>
        <v>5400</v>
      </c>
      <c r="Q25" s="23">
        <f t="shared" si="9"/>
        <v>0.60035580457387405</v>
      </c>
      <c r="R25" s="23">
        <f t="shared" si="12"/>
        <v>0.21322685185185009</v>
      </c>
      <c r="S25" s="23">
        <f t="shared" si="13"/>
        <v>0.17251990740740733</v>
      </c>
      <c r="T25" s="81">
        <f t="shared" si="1"/>
        <v>1.5796947106851249E-3</v>
      </c>
      <c r="U25" s="24"/>
      <c r="V25" s="25">
        <f>V24+(D25-D24)</f>
        <v>4.1499999999999986</v>
      </c>
      <c r="W25" s="26">
        <f>W24+(E25-E24)</f>
        <v>32.650000000000006</v>
      </c>
      <c r="X25" s="26">
        <f t="shared" si="10"/>
        <v>2.5999999999999979</v>
      </c>
      <c r="Y25" s="26">
        <f t="shared" si="11"/>
        <v>2.966666666666665</v>
      </c>
      <c r="Z25" s="27">
        <f t="shared" si="2"/>
        <v>14.183333333333332</v>
      </c>
      <c r="AA25" s="27">
        <f t="shared" si="3"/>
        <v>16.40245140805899</v>
      </c>
      <c r="AB25" s="28">
        <f t="shared" si="4"/>
        <v>1054.0449424810815</v>
      </c>
      <c r="AC25" s="26">
        <f t="shared" si="14"/>
        <v>16.40245140805899</v>
      </c>
      <c r="AD25" s="29">
        <f t="shared" si="14"/>
        <v>1054.0449424810815</v>
      </c>
    </row>
    <row r="26" spans="1:30" x14ac:dyDescent="0.3">
      <c r="A26" s="42">
        <v>42460.596944444442</v>
      </c>
      <c r="B26" s="43">
        <v>6300</v>
      </c>
      <c r="C26" s="43">
        <v>105</v>
      </c>
      <c r="D26" s="44">
        <v>16.649999999999999</v>
      </c>
      <c r="E26" s="45">
        <v>46.3</v>
      </c>
      <c r="F26" s="46">
        <v>12.25</v>
      </c>
      <c r="G26" s="47">
        <v>14.7</v>
      </c>
      <c r="H26" s="48">
        <v>16.05</v>
      </c>
      <c r="I26" s="49">
        <v>24.7</v>
      </c>
      <c r="J26" s="50">
        <v>25</v>
      </c>
      <c r="L26" s="43">
        <v>105</v>
      </c>
      <c r="M26" s="22">
        <f t="shared" si="6"/>
        <v>511.83688961833315</v>
      </c>
      <c r="N26" s="22">
        <f t="shared" si="7"/>
        <v>47.103750000000673</v>
      </c>
      <c r="O26" s="22">
        <f t="shared" si="0"/>
        <v>978.71125000000018</v>
      </c>
      <c r="P26" s="22">
        <f t="shared" si="8"/>
        <v>5670</v>
      </c>
      <c r="Q26" s="23">
        <f t="shared" si="9"/>
        <v>0.56870765513148136</v>
      </c>
      <c r="R26" s="23">
        <f t="shared" si="12"/>
        <v>0.17445833333333582</v>
      </c>
      <c r="S26" s="23">
        <f t="shared" si="13"/>
        <v>0.17261221340388011</v>
      </c>
      <c r="T26" s="81">
        <f t="shared" si="1"/>
        <v>1.7519205546186996E-3</v>
      </c>
      <c r="U26" s="24"/>
      <c r="V26" s="25">
        <f>V25+(D26-D25)</f>
        <v>4.3999999999999986</v>
      </c>
      <c r="W26" s="26">
        <f>W25+(E26-E25)</f>
        <v>31.25</v>
      </c>
      <c r="X26" s="26">
        <f t="shared" si="10"/>
        <v>2.6499999999999986</v>
      </c>
      <c r="Y26" s="26">
        <f t="shared" si="11"/>
        <v>3.1166666666666671</v>
      </c>
      <c r="Z26" s="27">
        <f t="shared" si="2"/>
        <v>14.333333333333334</v>
      </c>
      <c r="AA26" s="27">
        <f t="shared" si="3"/>
        <v>13.271663306625234</v>
      </c>
      <c r="AB26" s="28">
        <f t="shared" si="4"/>
        <v>994.30419915185132</v>
      </c>
      <c r="AC26" s="26">
        <f t="shared" si="14"/>
        <v>13.271663306625234</v>
      </c>
      <c r="AD26" s="29">
        <f t="shared" si="14"/>
        <v>994.30419915185132</v>
      </c>
    </row>
    <row r="27" spans="1:30" x14ac:dyDescent="0.3">
      <c r="A27" s="42">
        <v>42460.600416666668</v>
      </c>
      <c r="B27" s="43">
        <v>6600</v>
      </c>
      <c r="C27" s="43">
        <v>110</v>
      </c>
      <c r="D27" s="44">
        <v>17</v>
      </c>
      <c r="E27" s="45">
        <v>49.45</v>
      </c>
      <c r="F27" s="46">
        <v>12.35</v>
      </c>
      <c r="G27" s="47">
        <v>15</v>
      </c>
      <c r="H27" s="48">
        <v>16.149999999999999</v>
      </c>
      <c r="I27" s="49">
        <v>24.65</v>
      </c>
      <c r="J27" s="50">
        <v>24.75</v>
      </c>
      <c r="L27" s="43">
        <v>110</v>
      </c>
      <c r="M27" s="22">
        <f t="shared" si="6"/>
        <v>560.17224513035126</v>
      </c>
      <c r="N27" s="22">
        <f t="shared" si="7"/>
        <v>52.337499999999814</v>
      </c>
      <c r="O27" s="22">
        <f t="shared" si="0"/>
        <v>1031.0487499999999</v>
      </c>
      <c r="P27" s="22">
        <f t="shared" si="8"/>
        <v>5940</v>
      </c>
      <c r="Q27" s="23">
        <f t="shared" si="9"/>
        <v>0.62241360570039028</v>
      </c>
      <c r="R27" s="23">
        <f t="shared" si="12"/>
        <v>0.1938425925925919</v>
      </c>
      <c r="S27" s="23">
        <f t="shared" si="13"/>
        <v>0.17357723063973063</v>
      </c>
      <c r="T27" s="81">
        <f t="shared" si="1"/>
        <v>1.6863550761855842E-3</v>
      </c>
      <c r="U27" s="24"/>
      <c r="V27" s="25">
        <f>V26+(D27-D26)</f>
        <v>4.75</v>
      </c>
      <c r="W27" s="26">
        <f>W26+(E27-E26)</f>
        <v>34.400000000000006</v>
      </c>
      <c r="X27" s="26">
        <f t="shared" si="10"/>
        <v>2.5999999999999979</v>
      </c>
      <c r="Y27" s="26">
        <f t="shared" si="11"/>
        <v>3.2833333333333332</v>
      </c>
      <c r="Z27" s="27">
        <f t="shared" si="2"/>
        <v>14.5</v>
      </c>
      <c r="AA27" s="27">
        <f t="shared" si="3"/>
        <v>20.283953611810624</v>
      </c>
      <c r="AB27" s="28">
        <f t="shared" si="4"/>
        <v>1108.8272114007805</v>
      </c>
      <c r="AC27" s="26">
        <f t="shared" si="14"/>
        <v>20.283953611810624</v>
      </c>
      <c r="AD27" s="29">
        <f t="shared" si="14"/>
        <v>1108.8272114007805</v>
      </c>
    </row>
    <row r="28" spans="1:30" x14ac:dyDescent="0.3">
      <c r="A28" s="42">
        <v>42460.603888888887</v>
      </c>
      <c r="B28" s="43">
        <v>6900</v>
      </c>
      <c r="C28" s="43">
        <v>115</v>
      </c>
      <c r="D28" s="44">
        <v>17</v>
      </c>
      <c r="E28" s="45">
        <v>51.25</v>
      </c>
      <c r="F28" s="46">
        <v>12.45</v>
      </c>
      <c r="G28" s="47">
        <v>15.25</v>
      </c>
      <c r="H28" s="48">
        <v>16.45</v>
      </c>
      <c r="I28" s="49">
        <v>24.7</v>
      </c>
      <c r="J28" s="50">
        <v>25.05</v>
      </c>
      <c r="L28" s="43">
        <v>115</v>
      </c>
      <c r="M28" s="22">
        <f t="shared" si="6"/>
        <v>591.24497367379126</v>
      </c>
      <c r="N28" s="22">
        <f t="shared" si="7"/>
        <v>68.038750000000036</v>
      </c>
      <c r="O28" s="22">
        <f t="shared" si="0"/>
        <v>1099.0875000000001</v>
      </c>
      <c r="P28" s="22">
        <f t="shared" si="8"/>
        <v>6210</v>
      </c>
      <c r="Q28" s="23">
        <f t="shared" si="9"/>
        <v>0.65693885963754584</v>
      </c>
      <c r="R28" s="23">
        <f t="shared" si="12"/>
        <v>0.25199537037037045</v>
      </c>
      <c r="S28" s="23">
        <f t="shared" si="13"/>
        <v>0.17698671497584542</v>
      </c>
      <c r="T28" s="81">
        <f t="shared" si="1"/>
        <v>1.70316301703163E-3</v>
      </c>
      <c r="U28" s="24"/>
      <c r="V28" s="25">
        <f>V27+(D28-D27)</f>
        <v>4.75</v>
      </c>
      <c r="W28" s="26">
        <f>W27+(E28-E27)</f>
        <v>36.200000000000003</v>
      </c>
      <c r="X28" s="26">
        <f t="shared" si="10"/>
        <v>2.6499999999999986</v>
      </c>
      <c r="Y28" s="26">
        <f t="shared" si="11"/>
        <v>3.5</v>
      </c>
      <c r="Z28" s="27">
        <f t="shared" si="2"/>
        <v>14.716666666666667</v>
      </c>
      <c r="AA28" s="27">
        <f t="shared" si="3"/>
        <v>24.187658918674192</v>
      </c>
      <c r="AB28" s="28">
        <f t="shared" si="4"/>
        <v>1176.9888303862028</v>
      </c>
      <c r="AC28" s="26">
        <f t="shared" si="14"/>
        <v>24.187658918674192</v>
      </c>
      <c r="AD28" s="29">
        <f t="shared" si="14"/>
        <v>1176.9888303862028</v>
      </c>
    </row>
    <row r="29" spans="1:30" ht="19.5" thickBot="1" x14ac:dyDescent="0.35">
      <c r="A29" s="42">
        <v>42460.607361111113</v>
      </c>
      <c r="B29" s="43">
        <v>7200</v>
      </c>
      <c r="C29" s="43">
        <v>120</v>
      </c>
      <c r="D29" s="44">
        <v>16.7</v>
      </c>
      <c r="E29" s="45">
        <v>49.3</v>
      </c>
      <c r="F29" s="46">
        <v>12.5</v>
      </c>
      <c r="G29" s="47">
        <v>15.5</v>
      </c>
      <c r="H29" s="48">
        <v>16.75</v>
      </c>
      <c r="I29" s="49">
        <v>25</v>
      </c>
      <c r="J29" s="50">
        <v>25.05</v>
      </c>
      <c r="L29" s="43">
        <v>120</v>
      </c>
      <c r="M29" s="85">
        <f t="shared" si="6"/>
        <v>562.7616391756377</v>
      </c>
      <c r="N29" s="85">
        <f t="shared" si="7"/>
        <v>62.804999999999787</v>
      </c>
      <c r="O29" s="85">
        <f t="shared" si="0"/>
        <v>1161.8924999999997</v>
      </c>
      <c r="P29" s="85">
        <f t="shared" si="8"/>
        <v>6480</v>
      </c>
      <c r="Q29" s="75">
        <f t="shared" si="9"/>
        <v>0.62529071019515303</v>
      </c>
      <c r="R29" s="75">
        <f t="shared" si="12"/>
        <v>0.23261111111111032</v>
      </c>
      <c r="S29" s="75">
        <f t="shared" si="13"/>
        <v>0.17930439814814811</v>
      </c>
      <c r="T29" s="82">
        <f t="shared" si="1"/>
        <v>1.8916155419222897E-3</v>
      </c>
      <c r="U29" s="24"/>
      <c r="V29" s="25">
        <f>V28+(D29-D28)</f>
        <v>4.4499999999999993</v>
      </c>
      <c r="W29" s="26">
        <f>W28+(E29-E28)</f>
        <v>34.25</v>
      </c>
      <c r="X29" s="26">
        <f t="shared" si="10"/>
        <v>2.9499999999999993</v>
      </c>
      <c r="Y29" s="26">
        <f t="shared" si="11"/>
        <v>3.6999999999999993</v>
      </c>
      <c r="Z29" s="27">
        <f t="shared" si="2"/>
        <v>14.916666666666666</v>
      </c>
      <c r="AA29" s="27">
        <f t="shared" si="3"/>
        <v>19.007426406703335</v>
      </c>
      <c r="AB29" s="28">
        <f t="shared" si="4"/>
        <v>1103.0258648347506</v>
      </c>
      <c r="AC29" s="26">
        <f t="shared" si="14"/>
        <v>19.007426406703335</v>
      </c>
      <c r="AD29" s="29">
        <f t="shared" si="14"/>
        <v>1103.0258648347506</v>
      </c>
    </row>
    <row r="30" spans="1:30" ht="15.75" customHeight="1" thickTop="1" x14ac:dyDescent="0.3">
      <c r="A30" s="51"/>
      <c r="B30" s="52"/>
      <c r="C30" s="52"/>
      <c r="D30" s="53"/>
      <c r="E30" s="54"/>
      <c r="F30" s="55"/>
      <c r="G30" s="56"/>
      <c r="H30" s="57"/>
      <c r="I30" s="58"/>
      <c r="J30" s="59"/>
      <c r="L30" s="94" t="s">
        <v>30</v>
      </c>
      <c r="M30" s="95">
        <f>AVERAGE(M6:M29)</f>
        <v>456.38070048177678</v>
      </c>
      <c r="N30" s="95">
        <f t="shared" ref="N30:T30" si="15">AVERAGE(N6:N29)</f>
        <v>48.412187499999987</v>
      </c>
      <c r="O30" s="95">
        <f t="shared" si="15"/>
        <v>474.52666666666659</v>
      </c>
      <c r="P30" s="95">
        <f t="shared" si="15"/>
        <v>3375</v>
      </c>
      <c r="Q30" s="78">
        <f t="shared" si="15"/>
        <v>0.50708966720197435</v>
      </c>
      <c r="R30" s="78">
        <f t="shared" si="15"/>
        <v>0.17930439814814811</v>
      </c>
      <c r="S30" s="78">
        <f t="shared" si="15"/>
        <v>0.11029332345401467</v>
      </c>
      <c r="T30" s="80">
        <f t="shared" si="15"/>
        <v>8.2458213367938129E-4</v>
      </c>
      <c r="U30" s="24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x14ac:dyDescent="0.3">
      <c r="A31" s="51"/>
      <c r="B31" s="52"/>
      <c r="C31" s="52"/>
      <c r="D31" s="53"/>
      <c r="E31" s="54"/>
      <c r="F31" s="55"/>
      <c r="G31" s="56"/>
      <c r="H31" s="57"/>
      <c r="I31" s="58"/>
      <c r="J31" s="59"/>
      <c r="L31" s="83" t="s">
        <v>31</v>
      </c>
      <c r="M31" s="22">
        <f>MIN(M6:M29)</f>
        <v>48.335355512017983</v>
      </c>
      <c r="N31" s="22">
        <f t="shared" ref="N31:T31" si="16">MIN(N6:N29)</f>
        <v>5.2337500000002608</v>
      </c>
      <c r="O31" s="22">
        <f t="shared" si="16"/>
        <v>10.467499999999962</v>
      </c>
      <c r="P31" s="22">
        <f t="shared" si="16"/>
        <v>270</v>
      </c>
      <c r="Q31" s="23">
        <f t="shared" si="16"/>
        <v>5.3705950568908874E-2</v>
      </c>
      <c r="R31" s="23">
        <f t="shared" si="16"/>
        <v>1.9384259259260225E-2</v>
      </c>
      <c r="S31" s="23">
        <f t="shared" si="16"/>
        <v>2.9076388888889304E-2</v>
      </c>
      <c r="T31" s="81">
        <f t="shared" si="16"/>
        <v>1.4141414141414198E-4</v>
      </c>
      <c r="U31" s="30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9.5" thickBot="1" x14ac:dyDescent="0.35">
      <c r="A32" s="51"/>
      <c r="B32" s="52"/>
      <c r="C32" s="52"/>
      <c r="D32" s="53"/>
      <c r="E32" s="54"/>
      <c r="F32" s="55"/>
      <c r="G32" s="56"/>
      <c r="H32" s="57"/>
      <c r="I32" s="58"/>
      <c r="J32" s="59"/>
      <c r="L32" s="84" t="s">
        <v>32</v>
      </c>
      <c r="M32" s="85">
        <f>MAX(M6:M29)</f>
        <v>591.24497367379126</v>
      </c>
      <c r="N32" s="85">
        <f t="shared" ref="N32:T32" si="17">MAX(N6:N29)</f>
        <v>104.67500000000018</v>
      </c>
      <c r="O32" s="85">
        <f t="shared" si="17"/>
        <v>1161.8924999999997</v>
      </c>
      <c r="P32" s="85">
        <f t="shared" si="17"/>
        <v>6480</v>
      </c>
      <c r="Q32" s="75">
        <f t="shared" si="17"/>
        <v>0.65693885963754584</v>
      </c>
      <c r="R32" s="75">
        <f t="shared" si="17"/>
        <v>0.38768518518518585</v>
      </c>
      <c r="S32" s="75">
        <f t="shared" si="17"/>
        <v>0.17930439814814811</v>
      </c>
      <c r="T32" s="82">
        <f t="shared" si="17"/>
        <v>1.8916155419222897E-3</v>
      </c>
      <c r="U32" s="30"/>
    </row>
    <row r="33" spans="1:10" ht="19.5" thickTop="1" x14ac:dyDescent="0.3">
      <c r="A33" s="51"/>
      <c r="B33" s="52"/>
      <c r="C33" s="52"/>
      <c r="D33" s="53"/>
      <c r="E33" s="54"/>
      <c r="F33" s="55"/>
      <c r="G33" s="56"/>
      <c r="H33" s="57"/>
      <c r="I33" s="58"/>
      <c r="J33" s="59"/>
    </row>
    <row r="34" spans="1:10" x14ac:dyDescent="0.3">
      <c r="A34" s="51"/>
      <c r="B34" s="52"/>
      <c r="C34" s="52"/>
      <c r="D34" s="53"/>
      <c r="E34" s="54"/>
      <c r="F34" s="55"/>
      <c r="G34" s="56"/>
      <c r="H34" s="57"/>
      <c r="I34" s="58"/>
      <c r="J34" s="59"/>
    </row>
    <row r="35" spans="1:10" x14ac:dyDescent="0.3">
      <c r="A35" s="51"/>
      <c r="B35" s="52"/>
      <c r="C35" s="52"/>
      <c r="D35" s="53"/>
      <c r="E35" s="54"/>
      <c r="F35" s="55"/>
      <c r="G35" s="56"/>
      <c r="H35" s="57"/>
      <c r="I35" s="58"/>
      <c r="J35" s="59"/>
    </row>
    <row r="36" spans="1:1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</row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topLeftCell="E1" zoomScale="70" zoomScaleNormal="70" workbookViewId="0">
      <selection activeCell="L17" sqref="L17"/>
    </sheetView>
  </sheetViews>
  <sheetFormatPr defaultColWidth="11.42578125" defaultRowHeight="18.75" x14ac:dyDescent="0.3"/>
  <cols>
    <col min="1" max="1" width="27.140625" style="60" customWidth="1"/>
    <col min="2" max="2" width="8.5703125" style="60" customWidth="1"/>
    <col min="3" max="3" width="9" style="60" customWidth="1"/>
    <col min="4" max="4" width="8.28515625" style="60" customWidth="1"/>
    <col min="5" max="5" width="7.5703125" style="60" customWidth="1"/>
    <col min="6" max="6" width="7.42578125" style="60" customWidth="1"/>
    <col min="7" max="10" width="7.28515625" style="60" customWidth="1"/>
    <col min="11" max="11" width="11.42578125" style="60"/>
    <col min="12" max="12" width="10.42578125" style="60" customWidth="1"/>
    <col min="13" max="13" width="13.140625" style="60" customWidth="1"/>
    <col min="14" max="14" width="12.5703125" style="60" customWidth="1"/>
    <col min="15" max="15" width="11.42578125" style="60"/>
    <col min="16" max="16" width="16.140625" style="60" customWidth="1"/>
    <col min="17" max="17" width="10.5703125" style="60" customWidth="1"/>
    <col min="18" max="18" width="10" style="60" customWidth="1"/>
    <col min="19" max="19" width="11.140625" style="60" customWidth="1"/>
    <col min="20" max="20" width="11.140625" style="61" customWidth="1"/>
    <col min="21" max="21" width="10.5703125" style="60" customWidth="1"/>
    <col min="22" max="22" width="9.42578125" style="60" customWidth="1"/>
    <col min="23" max="24" width="11.42578125" style="60"/>
    <col min="25" max="25" width="10.28515625" style="60" customWidth="1"/>
    <col min="26" max="26" width="14.7109375" style="60" customWidth="1"/>
    <col min="27" max="27" width="11.7109375" style="60" customWidth="1"/>
    <col min="28" max="28" width="10.42578125" style="60" customWidth="1"/>
    <col min="29" max="16384" width="11.42578125" style="60"/>
  </cols>
  <sheetData>
    <row r="1" spans="1:30" ht="23.25" customHeight="1" x14ac:dyDescent="0.3">
      <c r="A1" s="64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0">
        <v>0</v>
      </c>
      <c r="L1" s="1" t="s">
        <v>0</v>
      </c>
      <c r="M1" s="31">
        <f>T30</f>
        <v>9.294216928184061E-4</v>
      </c>
      <c r="N1" s="60">
        <f>M1*60</f>
        <v>5.5765301569104364E-2</v>
      </c>
      <c r="O1" s="2" t="s">
        <v>1</v>
      </c>
      <c r="P1" s="3">
        <v>0.2</v>
      </c>
      <c r="Z1" s="2" t="s">
        <v>2</v>
      </c>
      <c r="AA1" s="3">
        <v>8</v>
      </c>
    </row>
    <row r="2" spans="1:30" ht="24" customHeight="1" thickBot="1" x14ac:dyDescent="0.4">
      <c r="A2" s="66" t="s">
        <v>64</v>
      </c>
      <c r="B2" s="65"/>
      <c r="C2" s="65"/>
      <c r="D2" s="65"/>
      <c r="E2" s="65"/>
      <c r="F2" s="65"/>
      <c r="G2" s="65"/>
      <c r="H2" s="65"/>
      <c r="I2" s="65"/>
      <c r="J2" s="65"/>
      <c r="L2" s="4" t="s">
        <v>3</v>
      </c>
      <c r="M2" s="5">
        <v>500</v>
      </c>
      <c r="O2" s="6" t="s">
        <v>4</v>
      </c>
      <c r="P2" s="7">
        <v>15</v>
      </c>
      <c r="Z2" s="6" t="s">
        <v>5</v>
      </c>
      <c r="AA2" s="8">
        <v>0.45</v>
      </c>
    </row>
    <row r="3" spans="1:30" ht="23.25" customHeight="1" thickBot="1" x14ac:dyDescent="0.35">
      <c r="A3" s="67" t="s">
        <v>6</v>
      </c>
      <c r="B3" s="69" t="s">
        <v>7</v>
      </c>
      <c r="C3" s="70"/>
      <c r="D3" s="71" t="s">
        <v>8</v>
      </c>
      <c r="E3" s="72"/>
      <c r="F3" s="72"/>
      <c r="G3" s="72"/>
      <c r="H3" s="72"/>
      <c r="I3" s="72"/>
      <c r="J3" s="70"/>
      <c r="V3" s="62" t="s">
        <v>38</v>
      </c>
      <c r="W3" s="63"/>
      <c r="X3" s="63"/>
      <c r="Y3" s="63"/>
      <c r="Z3" s="63"/>
    </row>
    <row r="4" spans="1:30" ht="128.25" customHeight="1" thickTop="1" thickBot="1" x14ac:dyDescent="0.35">
      <c r="A4" s="68"/>
      <c r="B4" s="32" t="s">
        <v>9</v>
      </c>
      <c r="C4" s="32" t="s">
        <v>10</v>
      </c>
      <c r="D4" s="33" t="s">
        <v>11</v>
      </c>
      <c r="E4" s="34" t="s">
        <v>12</v>
      </c>
      <c r="F4" s="35" t="s">
        <v>13</v>
      </c>
      <c r="G4" s="36" t="s">
        <v>14</v>
      </c>
      <c r="H4" s="37" t="s">
        <v>15</v>
      </c>
      <c r="I4" s="38" t="s">
        <v>16</v>
      </c>
      <c r="J4" s="39" t="s">
        <v>17</v>
      </c>
      <c r="L4" s="86" t="s">
        <v>18</v>
      </c>
      <c r="M4" s="87" t="s">
        <v>19</v>
      </c>
      <c r="N4" s="87" t="s">
        <v>33</v>
      </c>
      <c r="O4" s="87" t="s">
        <v>20</v>
      </c>
      <c r="P4" s="87" t="s">
        <v>21</v>
      </c>
      <c r="Q4" s="87" t="s">
        <v>22</v>
      </c>
      <c r="R4" s="87" t="s">
        <v>23</v>
      </c>
      <c r="S4" s="87" t="s">
        <v>24</v>
      </c>
      <c r="T4" s="88" t="s">
        <v>69</v>
      </c>
      <c r="U4" s="9"/>
      <c r="V4" s="10" t="s">
        <v>37</v>
      </c>
      <c r="W4" s="11" t="s">
        <v>36</v>
      </c>
      <c r="X4" s="11" t="s">
        <v>35</v>
      </c>
      <c r="Y4" s="11" t="s">
        <v>34</v>
      </c>
      <c r="Z4" s="11" t="s">
        <v>25</v>
      </c>
      <c r="AA4" s="11" t="s">
        <v>26</v>
      </c>
      <c r="AB4" s="11" t="s">
        <v>27</v>
      </c>
      <c r="AC4" s="11" t="s">
        <v>28</v>
      </c>
      <c r="AD4" s="12" t="s">
        <v>29</v>
      </c>
    </row>
    <row r="5" spans="1:30" ht="19.5" thickTop="1" x14ac:dyDescent="0.3">
      <c r="A5" s="42">
        <v>42460.676805555559</v>
      </c>
      <c r="B5" s="43">
        <v>0</v>
      </c>
      <c r="C5" s="43">
        <v>0</v>
      </c>
      <c r="D5" s="44">
        <v>12.75</v>
      </c>
      <c r="E5" s="45">
        <v>16.3</v>
      </c>
      <c r="F5" s="46">
        <v>12.75</v>
      </c>
      <c r="G5" s="47">
        <v>13.1</v>
      </c>
      <c r="H5" s="48">
        <v>13.1</v>
      </c>
      <c r="I5" s="49">
        <v>21</v>
      </c>
      <c r="J5" s="50">
        <v>21.15</v>
      </c>
      <c r="L5" s="43">
        <v>0</v>
      </c>
      <c r="M5" s="77">
        <f>4187*$M$1*(E5-D5)/$P$1</f>
        <v>69.073923143994335</v>
      </c>
      <c r="N5" s="77">
        <f>4.187*$P$2*(Z5-Z5)/$P$1</f>
        <v>0</v>
      </c>
      <c r="O5" s="77">
        <f t="shared" ref="O5:O29" si="0">4.187*$P$2*(Z5-$Z$5)/$P$1</f>
        <v>0</v>
      </c>
      <c r="P5" s="77">
        <f>$M$2*B5/1000</f>
        <v>0</v>
      </c>
      <c r="Q5" s="78">
        <f>4187*$M$1*(E5-D5)/($P$1*$M$2)</f>
        <v>0.13814784628798868</v>
      </c>
      <c r="R5" s="79">
        <v>0</v>
      </c>
      <c r="S5" s="79">
        <v>0</v>
      </c>
      <c r="T5" s="80">
        <f t="shared" ref="T5:T29" si="1">O5/(300*4.187*$P$2*(E5-D5))</f>
        <v>0</v>
      </c>
      <c r="U5" s="16"/>
      <c r="V5" s="17">
        <f>D5-D5</f>
        <v>0</v>
      </c>
      <c r="W5" s="18">
        <f>E5-E5</f>
        <v>0</v>
      </c>
      <c r="X5" s="18">
        <f>I5-I5</f>
        <v>0</v>
      </c>
      <c r="Y5" s="18">
        <f>Z5-Z5</f>
        <v>0</v>
      </c>
      <c r="Z5" s="19">
        <f t="shared" ref="Z5:Z29" si="2">(F5+G5+H5)/3</f>
        <v>12.983333333333334</v>
      </c>
      <c r="AA5" s="19">
        <f t="shared" ref="AA5:AA29" si="3">($M$2*$AA$2-M5)/(D5-I5)</f>
        <v>-18.900130528000687</v>
      </c>
      <c r="AB5" s="20">
        <f t="shared" ref="AB5:AB29" si="4">($AA$1*(D5-I5)+M5)/$AA$2</f>
        <v>6.8309403199874117</v>
      </c>
      <c r="AC5" s="18">
        <f t="shared" ref="AC5:AD20" si="5">IF(AA5&gt;0,AA5,0)</f>
        <v>0</v>
      </c>
      <c r="AD5" s="21">
        <f t="shared" si="5"/>
        <v>6.8309403199874117</v>
      </c>
    </row>
    <row r="6" spans="1:30" x14ac:dyDescent="0.3">
      <c r="A6" s="42">
        <v>42460.680277777778</v>
      </c>
      <c r="B6" s="43">
        <v>300</v>
      </c>
      <c r="C6" s="43">
        <v>5</v>
      </c>
      <c r="D6" s="44">
        <v>13.35</v>
      </c>
      <c r="E6" s="45">
        <v>16.7</v>
      </c>
      <c r="F6" s="46">
        <v>12.75</v>
      </c>
      <c r="G6" s="47">
        <v>13.1</v>
      </c>
      <c r="H6" s="48">
        <v>13.1</v>
      </c>
      <c r="I6" s="49">
        <v>22.3</v>
      </c>
      <c r="J6" s="50">
        <v>22.45</v>
      </c>
      <c r="L6" s="43">
        <v>5</v>
      </c>
      <c r="M6" s="22">
        <f t="shared" ref="M6:M29" si="6">4187*$M$1*(E6-D6)/$P$1</f>
        <v>65.182434516163653</v>
      </c>
      <c r="N6" s="22">
        <f t="shared" ref="N6:N29" si="7">4.187*$P$2*(Z6-Z5)/$P$1</f>
        <v>0</v>
      </c>
      <c r="O6" s="22">
        <f t="shared" si="0"/>
        <v>0</v>
      </c>
      <c r="P6" s="22">
        <f t="shared" ref="P6:P29" si="8">$M$2*B6/1000</f>
        <v>150</v>
      </c>
      <c r="Q6" s="23">
        <f t="shared" ref="Q6:Q29" si="9">4187*$M$1*(E6-D6)/($P$1*$M$2)</f>
        <v>0.1303648690323273</v>
      </c>
      <c r="R6" s="23">
        <f>1000*N6/((B6-B5)*$M$2)</f>
        <v>0</v>
      </c>
      <c r="S6" s="23">
        <f>O6/P6</f>
        <v>0</v>
      </c>
      <c r="T6" s="81">
        <f t="shared" si="1"/>
        <v>0</v>
      </c>
      <c r="U6" s="24"/>
      <c r="V6" s="25">
        <f>V5+(D6-D5)</f>
        <v>0.59999999999999964</v>
      </c>
      <c r="W6" s="26">
        <f>W5+(E6-E5)</f>
        <v>0.39999999999999858</v>
      </c>
      <c r="X6" s="26">
        <f t="shared" ref="X6:X29" si="10">X5+(I6-I5)</f>
        <v>1.3000000000000007</v>
      </c>
      <c r="Y6" s="26">
        <f t="shared" ref="Y6:Y29" si="11">Y5+(Z6-Z5)</f>
        <v>0</v>
      </c>
      <c r="Z6" s="27">
        <f t="shared" si="2"/>
        <v>12.983333333333334</v>
      </c>
      <c r="AA6" s="27">
        <f t="shared" si="3"/>
        <v>-17.856711227244283</v>
      </c>
      <c r="AB6" s="28">
        <f t="shared" si="4"/>
        <v>-14.261256630747457</v>
      </c>
      <c r="AC6" s="26">
        <f t="shared" si="5"/>
        <v>0</v>
      </c>
      <c r="AD6" s="29">
        <f t="shared" si="5"/>
        <v>0</v>
      </c>
    </row>
    <row r="7" spans="1:30" x14ac:dyDescent="0.3">
      <c r="A7" s="42">
        <v>42460.683749999997</v>
      </c>
      <c r="B7" s="43">
        <v>600</v>
      </c>
      <c r="C7" s="43">
        <v>10</v>
      </c>
      <c r="D7" s="44">
        <v>13.75</v>
      </c>
      <c r="E7" s="45">
        <v>17.3</v>
      </c>
      <c r="F7" s="46">
        <v>13</v>
      </c>
      <c r="G7" s="47">
        <v>13.15</v>
      </c>
      <c r="H7" s="48">
        <v>13.15</v>
      </c>
      <c r="I7" s="49">
        <v>23.05</v>
      </c>
      <c r="J7" s="50">
        <v>23.2</v>
      </c>
      <c r="L7" s="43">
        <v>10</v>
      </c>
      <c r="M7" s="22">
        <f t="shared" si="6"/>
        <v>69.073923143994335</v>
      </c>
      <c r="N7" s="22">
        <f t="shared" si="7"/>
        <v>36.636249999999592</v>
      </c>
      <c r="O7" s="22">
        <f t="shared" si="0"/>
        <v>36.636249999999592</v>
      </c>
      <c r="P7" s="22">
        <f t="shared" si="8"/>
        <v>300</v>
      </c>
      <c r="Q7" s="23">
        <f t="shared" si="9"/>
        <v>0.13814784628798868</v>
      </c>
      <c r="R7" s="23">
        <f t="shared" ref="R7:R29" si="12">1000*N7/((B7-B6)*$M$2)</f>
        <v>0.24424166666666394</v>
      </c>
      <c r="S7" s="23">
        <f t="shared" ref="S7:S29" si="13">O7/P7</f>
        <v>0.12212083333333197</v>
      </c>
      <c r="T7" s="81">
        <f t="shared" si="1"/>
        <v>5.4773082942096395E-4</v>
      </c>
      <c r="U7" s="24"/>
      <c r="V7" s="25">
        <f>V6+(D7-D6)</f>
        <v>1</v>
      </c>
      <c r="W7" s="26">
        <f>W6+(E7-E6)</f>
        <v>1</v>
      </c>
      <c r="X7" s="26">
        <f t="shared" si="10"/>
        <v>2.0500000000000007</v>
      </c>
      <c r="Y7" s="26">
        <f t="shared" si="11"/>
        <v>0.11666666666666536</v>
      </c>
      <c r="Z7" s="27">
        <f t="shared" si="2"/>
        <v>13.1</v>
      </c>
      <c r="AA7" s="27">
        <f t="shared" si="3"/>
        <v>-16.766244823226415</v>
      </c>
      <c r="AB7" s="28">
        <f t="shared" si="4"/>
        <v>-11.835726346679268</v>
      </c>
      <c r="AC7" s="26">
        <f t="shared" si="5"/>
        <v>0</v>
      </c>
      <c r="AD7" s="29">
        <f>IF(AB7&gt;0,AB7,0)</f>
        <v>0</v>
      </c>
    </row>
    <row r="8" spans="1:30" x14ac:dyDescent="0.3">
      <c r="A8" s="42">
        <v>42460.687222222223</v>
      </c>
      <c r="B8" s="43">
        <v>900</v>
      </c>
      <c r="C8" s="43">
        <v>15</v>
      </c>
      <c r="D8" s="44">
        <v>14.35</v>
      </c>
      <c r="E8" s="45">
        <v>17.649999999999999</v>
      </c>
      <c r="F8" s="46">
        <v>13</v>
      </c>
      <c r="G8" s="47">
        <v>13.15</v>
      </c>
      <c r="H8" s="48">
        <v>13.2</v>
      </c>
      <c r="I8" s="49">
        <v>23.4</v>
      </c>
      <c r="J8" s="50">
        <v>23.5</v>
      </c>
      <c r="L8" s="43">
        <v>15</v>
      </c>
      <c r="M8" s="22">
        <f t="shared" si="6"/>
        <v>64.209562359205961</v>
      </c>
      <c r="N8" s="22">
        <f t="shared" si="7"/>
        <v>5.2337499999997021</v>
      </c>
      <c r="O8" s="22">
        <f t="shared" si="0"/>
        <v>41.869999999999301</v>
      </c>
      <c r="P8" s="22">
        <f t="shared" si="8"/>
        <v>450</v>
      </c>
      <c r="Q8" s="23">
        <f t="shared" si="9"/>
        <v>0.12841912471841194</v>
      </c>
      <c r="R8" s="23">
        <f t="shared" si="12"/>
        <v>3.4891666666664677E-2</v>
      </c>
      <c r="S8" s="23">
        <f t="shared" si="13"/>
        <v>9.3044444444442889E-2</v>
      </c>
      <c r="T8" s="81">
        <f t="shared" si="1"/>
        <v>6.7340067340066227E-4</v>
      </c>
      <c r="U8" s="24"/>
      <c r="V8" s="25">
        <f>V7+(D8-D7)</f>
        <v>1.5999999999999996</v>
      </c>
      <c r="W8" s="26">
        <f>W7+(E8-E7)</f>
        <v>1.3499999999999979</v>
      </c>
      <c r="X8" s="26">
        <f t="shared" si="10"/>
        <v>2.3999999999999986</v>
      </c>
      <c r="Y8" s="26">
        <f t="shared" si="11"/>
        <v>0.13333333333333108</v>
      </c>
      <c r="Z8" s="27">
        <f t="shared" si="2"/>
        <v>13.116666666666665</v>
      </c>
      <c r="AA8" s="27">
        <f t="shared" si="3"/>
        <v>-17.766899186828073</v>
      </c>
      <c r="AB8" s="28">
        <f t="shared" si="4"/>
        <v>-18.200972535097844</v>
      </c>
      <c r="AC8" s="26">
        <f t="shared" si="5"/>
        <v>0</v>
      </c>
      <c r="AD8" s="29">
        <f t="shared" si="5"/>
        <v>0</v>
      </c>
    </row>
    <row r="9" spans="1:30" x14ac:dyDescent="0.3">
      <c r="A9" s="42">
        <v>42460.690694444442</v>
      </c>
      <c r="B9" s="43">
        <v>1200</v>
      </c>
      <c r="C9" s="43">
        <v>20</v>
      </c>
      <c r="D9" s="44">
        <v>14.65</v>
      </c>
      <c r="E9" s="45">
        <v>18.2</v>
      </c>
      <c r="F9" s="46">
        <v>13.05</v>
      </c>
      <c r="G9" s="47">
        <v>13.2</v>
      </c>
      <c r="H9" s="48">
        <v>13.2</v>
      </c>
      <c r="I9" s="49">
        <v>23.4</v>
      </c>
      <c r="J9" s="50">
        <v>23.55</v>
      </c>
      <c r="L9" s="43">
        <v>20</v>
      </c>
      <c r="M9" s="22">
        <f t="shared" si="6"/>
        <v>69.073923143994307</v>
      </c>
      <c r="N9" s="22">
        <f t="shared" si="7"/>
        <v>10.467500000000522</v>
      </c>
      <c r="O9" s="22">
        <f t="shared" si="0"/>
        <v>52.337499999999814</v>
      </c>
      <c r="P9" s="22">
        <f t="shared" si="8"/>
        <v>600</v>
      </c>
      <c r="Q9" s="23">
        <f t="shared" si="9"/>
        <v>0.13814784628798862</v>
      </c>
      <c r="R9" s="23">
        <f t="shared" si="12"/>
        <v>6.9783333333336819E-2</v>
      </c>
      <c r="S9" s="23">
        <f t="shared" si="13"/>
        <v>8.7229166666666358E-2</v>
      </c>
      <c r="T9" s="81">
        <f t="shared" si="1"/>
        <v>7.8247261345852615E-4</v>
      </c>
      <c r="U9" s="24"/>
      <c r="V9" s="25">
        <f>V8+(D9-D8)</f>
        <v>1.9000000000000004</v>
      </c>
      <c r="W9" s="26">
        <f>W8+(E9-E8)</f>
        <v>1.8999999999999986</v>
      </c>
      <c r="X9" s="26">
        <f t="shared" si="10"/>
        <v>2.3999999999999986</v>
      </c>
      <c r="Y9" s="26">
        <f t="shared" si="11"/>
        <v>0.16666666666666607</v>
      </c>
      <c r="Z9" s="27">
        <f t="shared" si="2"/>
        <v>13.15</v>
      </c>
      <c r="AA9" s="27">
        <f t="shared" si="3"/>
        <v>-17.820123069257797</v>
      </c>
      <c r="AB9" s="28">
        <f t="shared" si="4"/>
        <v>-2.0579485689015087</v>
      </c>
      <c r="AC9" s="26">
        <f t="shared" si="5"/>
        <v>0</v>
      </c>
      <c r="AD9" s="29">
        <f t="shared" si="5"/>
        <v>0</v>
      </c>
    </row>
    <row r="10" spans="1:30" x14ac:dyDescent="0.3">
      <c r="A10" s="42">
        <v>42460.694166666668</v>
      </c>
      <c r="B10" s="43">
        <v>1500</v>
      </c>
      <c r="C10" s="43">
        <v>25</v>
      </c>
      <c r="D10" s="44">
        <v>15.15</v>
      </c>
      <c r="E10" s="45">
        <v>21.3</v>
      </c>
      <c r="F10" s="46">
        <v>13.05</v>
      </c>
      <c r="G10" s="47">
        <v>13.2</v>
      </c>
      <c r="H10" s="48">
        <v>13.25</v>
      </c>
      <c r="I10" s="49">
        <v>23.65</v>
      </c>
      <c r="J10" s="50">
        <v>24</v>
      </c>
      <c r="L10" s="43">
        <v>25</v>
      </c>
      <c r="M10" s="22">
        <f t="shared" si="6"/>
        <v>119.66327530579299</v>
      </c>
      <c r="N10" s="22">
        <f t="shared" si="7"/>
        <v>5.2337499999997021</v>
      </c>
      <c r="O10" s="22">
        <f t="shared" si="0"/>
        <v>57.571249999999523</v>
      </c>
      <c r="P10" s="22">
        <f t="shared" si="8"/>
        <v>750</v>
      </c>
      <c r="Q10" s="23">
        <f t="shared" si="9"/>
        <v>0.23932655061158598</v>
      </c>
      <c r="R10" s="23">
        <f t="shared" si="12"/>
        <v>3.4891666666664677E-2</v>
      </c>
      <c r="S10" s="23">
        <f t="shared" si="13"/>
        <v>7.6761666666666034E-2</v>
      </c>
      <c r="T10" s="81">
        <f t="shared" si="1"/>
        <v>4.9683830171634623E-4</v>
      </c>
      <c r="U10" s="24"/>
      <c r="V10" s="25">
        <f>V9+(D10-D9)</f>
        <v>2.4000000000000004</v>
      </c>
      <c r="W10" s="26">
        <f>W9+(E10-E9)</f>
        <v>5</v>
      </c>
      <c r="X10" s="26">
        <f t="shared" si="10"/>
        <v>2.6499999999999986</v>
      </c>
      <c r="Y10" s="26">
        <f t="shared" si="11"/>
        <v>0.18333333333333179</v>
      </c>
      <c r="Z10" s="27">
        <f t="shared" si="2"/>
        <v>13.166666666666666</v>
      </c>
      <c r="AA10" s="27">
        <f t="shared" si="3"/>
        <v>-12.392555846377297</v>
      </c>
      <c r="AB10" s="28">
        <f t="shared" si="4"/>
        <v>114.80727845731779</v>
      </c>
      <c r="AC10" s="26">
        <f t="shared" si="5"/>
        <v>0</v>
      </c>
      <c r="AD10" s="29">
        <f t="shared" si="5"/>
        <v>114.80727845731779</v>
      </c>
    </row>
    <row r="11" spans="1:30" x14ac:dyDescent="0.3">
      <c r="A11" s="42">
        <v>42460.697638888887</v>
      </c>
      <c r="B11" s="43">
        <v>1800</v>
      </c>
      <c r="C11" s="43">
        <v>30</v>
      </c>
      <c r="D11" s="44">
        <v>15.35</v>
      </c>
      <c r="E11" s="45">
        <v>24.55</v>
      </c>
      <c r="F11" s="46">
        <v>13.05</v>
      </c>
      <c r="G11" s="47">
        <v>13.25</v>
      </c>
      <c r="H11" s="48">
        <v>13.25</v>
      </c>
      <c r="I11" s="49">
        <v>24.15</v>
      </c>
      <c r="J11" s="50">
        <v>24.25</v>
      </c>
      <c r="L11" s="43">
        <v>30</v>
      </c>
      <c r="M11" s="22">
        <f t="shared" si="6"/>
        <v>179.00847688021065</v>
      </c>
      <c r="N11" s="22">
        <f t="shared" si="7"/>
        <v>5.2337499999997021</v>
      </c>
      <c r="O11" s="22">
        <f t="shared" si="0"/>
        <v>62.804999999999225</v>
      </c>
      <c r="P11" s="22">
        <f t="shared" si="8"/>
        <v>900</v>
      </c>
      <c r="Q11" s="23">
        <f t="shared" si="9"/>
        <v>0.35801695376042131</v>
      </c>
      <c r="R11" s="23">
        <f t="shared" si="12"/>
        <v>3.4891666666664677E-2</v>
      </c>
      <c r="S11" s="23">
        <f t="shared" si="13"/>
        <v>6.9783333333332476E-2</v>
      </c>
      <c r="T11" s="81">
        <f t="shared" si="1"/>
        <v>3.623188405797056E-4</v>
      </c>
      <c r="U11" s="24"/>
      <c r="V11" s="25">
        <f>V10+(D11-D10)</f>
        <v>2.5999999999999996</v>
      </c>
      <c r="W11" s="26">
        <f>W10+(E11-E10)</f>
        <v>8.25</v>
      </c>
      <c r="X11" s="26">
        <f t="shared" si="10"/>
        <v>3.1499999999999986</v>
      </c>
      <c r="Y11" s="26">
        <f t="shared" si="11"/>
        <v>0.19999999999999751</v>
      </c>
      <c r="Z11" s="27">
        <f t="shared" si="2"/>
        <v>13.183333333333332</v>
      </c>
      <c r="AA11" s="27">
        <f t="shared" si="3"/>
        <v>-5.2263094454306085</v>
      </c>
      <c r="AB11" s="28">
        <f t="shared" si="4"/>
        <v>241.35217084491256</v>
      </c>
      <c r="AC11" s="26">
        <f t="shared" si="5"/>
        <v>0</v>
      </c>
      <c r="AD11" s="29">
        <f t="shared" si="5"/>
        <v>241.35217084491256</v>
      </c>
    </row>
    <row r="12" spans="1:30" x14ac:dyDescent="0.3">
      <c r="A12" s="42">
        <v>42460.701111111113</v>
      </c>
      <c r="B12" s="43">
        <v>2100</v>
      </c>
      <c r="C12" s="43">
        <v>35</v>
      </c>
      <c r="D12" s="44">
        <v>15.65</v>
      </c>
      <c r="E12" s="45">
        <v>27.15</v>
      </c>
      <c r="F12" s="46">
        <v>13.05</v>
      </c>
      <c r="G12" s="47">
        <v>13.3</v>
      </c>
      <c r="H12" s="48">
        <v>13.3</v>
      </c>
      <c r="I12" s="49">
        <v>24.2</v>
      </c>
      <c r="J12" s="50">
        <v>24.35</v>
      </c>
      <c r="L12" s="43">
        <v>35</v>
      </c>
      <c r="M12" s="22">
        <f t="shared" si="6"/>
        <v>223.76059610026326</v>
      </c>
      <c r="N12" s="22">
        <f t="shared" si="7"/>
        <v>10.467500000001079</v>
      </c>
      <c r="O12" s="22">
        <f t="shared" si="0"/>
        <v>73.272500000000306</v>
      </c>
      <c r="P12" s="22">
        <f t="shared" si="8"/>
        <v>1050</v>
      </c>
      <c r="Q12" s="23">
        <f t="shared" si="9"/>
        <v>0.44752119220052655</v>
      </c>
      <c r="R12" s="23">
        <f t="shared" si="12"/>
        <v>6.9783333333340525E-2</v>
      </c>
      <c r="S12" s="23">
        <f t="shared" si="13"/>
        <v>6.9783333333333628E-2</v>
      </c>
      <c r="T12" s="81">
        <f t="shared" si="1"/>
        <v>3.381642512077309E-4</v>
      </c>
      <c r="U12" s="24"/>
      <c r="V12" s="25">
        <f>V11+(D12-D11)</f>
        <v>2.9000000000000004</v>
      </c>
      <c r="W12" s="26">
        <f>W11+(E12-E11)</f>
        <v>10.849999999999998</v>
      </c>
      <c r="X12" s="26">
        <f t="shared" si="10"/>
        <v>3.1999999999999993</v>
      </c>
      <c r="Y12" s="26">
        <f t="shared" si="11"/>
        <v>0.23333333333333428</v>
      </c>
      <c r="Z12" s="27">
        <f t="shared" si="2"/>
        <v>13.216666666666669</v>
      </c>
      <c r="AA12" s="27">
        <f t="shared" si="3"/>
        <v>-0.14495952043704599</v>
      </c>
      <c r="AB12" s="28">
        <f t="shared" si="4"/>
        <v>345.24576911169612</v>
      </c>
      <c r="AC12" s="26">
        <f t="shared" si="5"/>
        <v>0</v>
      </c>
      <c r="AD12" s="29">
        <f t="shared" si="5"/>
        <v>345.24576911169612</v>
      </c>
    </row>
    <row r="13" spans="1:30" x14ac:dyDescent="0.3">
      <c r="A13" s="42">
        <v>42460.704583333332</v>
      </c>
      <c r="B13" s="43">
        <v>2400</v>
      </c>
      <c r="C13" s="43">
        <v>40</v>
      </c>
      <c r="D13" s="44">
        <v>16.149999999999999</v>
      </c>
      <c r="E13" s="45">
        <v>28.75</v>
      </c>
      <c r="F13" s="46">
        <v>13.05</v>
      </c>
      <c r="G13" s="47">
        <v>13.3</v>
      </c>
      <c r="H13" s="48">
        <v>13.35</v>
      </c>
      <c r="I13" s="49">
        <v>24.15</v>
      </c>
      <c r="J13" s="50">
        <v>24.3</v>
      </c>
      <c r="L13" s="43">
        <v>40</v>
      </c>
      <c r="M13" s="22">
        <f t="shared" si="6"/>
        <v>245.16378355333202</v>
      </c>
      <c r="N13" s="22">
        <f t="shared" si="7"/>
        <v>5.2337499999997021</v>
      </c>
      <c r="O13" s="22">
        <f t="shared" si="0"/>
        <v>78.506250000000009</v>
      </c>
      <c r="P13" s="22">
        <f t="shared" si="8"/>
        <v>1200</v>
      </c>
      <c r="Q13" s="23">
        <f t="shared" si="9"/>
        <v>0.49032756710666403</v>
      </c>
      <c r="R13" s="23">
        <f t="shared" si="12"/>
        <v>3.4891666666664677E-2</v>
      </c>
      <c r="S13" s="23">
        <f t="shared" si="13"/>
        <v>6.5421875000000004E-2</v>
      </c>
      <c r="T13" s="81">
        <f t="shared" si="1"/>
        <v>3.3068783068783062E-4</v>
      </c>
      <c r="U13" s="24"/>
      <c r="V13" s="25">
        <f>V12+(D13-D12)</f>
        <v>3.3999999999999986</v>
      </c>
      <c r="W13" s="26">
        <f>W12+(E13-E12)</f>
        <v>12.45</v>
      </c>
      <c r="X13" s="26">
        <f t="shared" si="10"/>
        <v>3.1499999999999986</v>
      </c>
      <c r="Y13" s="26">
        <f t="shared" si="11"/>
        <v>0.25</v>
      </c>
      <c r="Z13" s="27">
        <f t="shared" si="2"/>
        <v>13.233333333333334</v>
      </c>
      <c r="AA13" s="27">
        <f t="shared" si="3"/>
        <v>2.520472944166503</v>
      </c>
      <c r="AB13" s="28">
        <f t="shared" si="4"/>
        <v>402.58618567407115</v>
      </c>
      <c r="AC13" s="26">
        <f t="shared" si="5"/>
        <v>2.520472944166503</v>
      </c>
      <c r="AD13" s="29">
        <f t="shared" si="5"/>
        <v>402.58618567407115</v>
      </c>
    </row>
    <row r="14" spans="1:30" x14ac:dyDescent="0.3">
      <c r="A14" s="42">
        <v>42460.708055555559</v>
      </c>
      <c r="B14" s="43">
        <v>2700</v>
      </c>
      <c r="C14" s="43">
        <v>45</v>
      </c>
      <c r="D14" s="44">
        <v>16.5</v>
      </c>
      <c r="E14" s="45">
        <v>28.65</v>
      </c>
      <c r="F14" s="46">
        <v>13.1</v>
      </c>
      <c r="G14" s="47">
        <v>13.35</v>
      </c>
      <c r="H14" s="48">
        <v>13.4</v>
      </c>
      <c r="I14" s="49">
        <v>24.2</v>
      </c>
      <c r="J14" s="50">
        <v>24.35</v>
      </c>
      <c r="L14" s="43">
        <v>45</v>
      </c>
      <c r="M14" s="22">
        <f t="shared" si="6"/>
        <v>236.40793414071297</v>
      </c>
      <c r="N14" s="22">
        <f t="shared" si="7"/>
        <v>15.701249999999666</v>
      </c>
      <c r="O14" s="22">
        <f t="shared" si="0"/>
        <v>94.207499999999669</v>
      </c>
      <c r="P14" s="22">
        <f t="shared" si="8"/>
        <v>1350</v>
      </c>
      <c r="Q14" s="23">
        <f t="shared" si="9"/>
        <v>0.47281586828142591</v>
      </c>
      <c r="R14" s="23">
        <f t="shared" si="12"/>
        <v>0.10467499999999777</v>
      </c>
      <c r="S14" s="23">
        <f t="shared" si="13"/>
        <v>6.9783333333333086E-2</v>
      </c>
      <c r="T14" s="81">
        <f t="shared" si="1"/>
        <v>4.115226337448545E-4</v>
      </c>
      <c r="U14" s="24"/>
      <c r="V14" s="25">
        <f>V13+(D14-D13)</f>
        <v>3.75</v>
      </c>
      <c r="W14" s="26">
        <f>W13+(E14-E13)</f>
        <v>12.349999999999998</v>
      </c>
      <c r="X14" s="26">
        <f t="shared" si="10"/>
        <v>3.1999999999999993</v>
      </c>
      <c r="Y14" s="26">
        <f t="shared" si="11"/>
        <v>0.29999999999999893</v>
      </c>
      <c r="Z14" s="27">
        <f t="shared" si="2"/>
        <v>13.283333333333333</v>
      </c>
      <c r="AA14" s="27">
        <f t="shared" si="3"/>
        <v>1.4815498884042817</v>
      </c>
      <c r="AB14" s="28">
        <f t="shared" si="4"/>
        <v>388.46207586825102</v>
      </c>
      <c r="AC14" s="26">
        <f t="shared" si="5"/>
        <v>1.4815498884042817</v>
      </c>
      <c r="AD14" s="29">
        <f t="shared" si="5"/>
        <v>388.46207586825102</v>
      </c>
    </row>
    <row r="15" spans="1:30" x14ac:dyDescent="0.3">
      <c r="A15" s="42">
        <v>42460.711527777778</v>
      </c>
      <c r="B15" s="43">
        <v>3000</v>
      </c>
      <c r="C15" s="43">
        <v>50</v>
      </c>
      <c r="D15" s="44">
        <v>17</v>
      </c>
      <c r="E15" s="45">
        <v>28.3</v>
      </c>
      <c r="F15" s="46">
        <v>13.1</v>
      </c>
      <c r="G15" s="47">
        <v>13.35</v>
      </c>
      <c r="H15" s="48">
        <v>13.45</v>
      </c>
      <c r="I15" s="49">
        <v>24.4</v>
      </c>
      <c r="J15" s="50">
        <v>24.6</v>
      </c>
      <c r="L15" s="43">
        <v>50</v>
      </c>
      <c r="M15" s="22">
        <f t="shared" si="6"/>
        <v>219.86910747243266</v>
      </c>
      <c r="N15" s="22">
        <f t="shared" si="7"/>
        <v>5.2337499999997021</v>
      </c>
      <c r="O15" s="22">
        <f t="shared" si="0"/>
        <v>99.441249999999371</v>
      </c>
      <c r="P15" s="22">
        <f t="shared" si="8"/>
        <v>1500</v>
      </c>
      <c r="Q15" s="23">
        <f t="shared" si="9"/>
        <v>0.43973821494486537</v>
      </c>
      <c r="R15" s="23">
        <f t="shared" si="12"/>
        <v>3.4891666666664677E-2</v>
      </c>
      <c r="S15" s="23">
        <f t="shared" si="13"/>
        <v>6.6294166666666252E-2</v>
      </c>
      <c r="T15" s="81">
        <f t="shared" si="1"/>
        <v>4.6705998033431359E-4</v>
      </c>
      <c r="U15" s="24"/>
      <c r="V15" s="25">
        <f>V14+(D15-D14)</f>
        <v>4.25</v>
      </c>
      <c r="W15" s="26">
        <f>W14+(E15-E14)</f>
        <v>12</v>
      </c>
      <c r="X15" s="26">
        <f t="shared" si="10"/>
        <v>3.3999999999999986</v>
      </c>
      <c r="Y15" s="26">
        <f t="shared" si="11"/>
        <v>0.31666666666666465</v>
      </c>
      <c r="Z15" s="27">
        <f t="shared" si="2"/>
        <v>13.299999999999999</v>
      </c>
      <c r="AA15" s="27">
        <f t="shared" si="3"/>
        <v>-0.69336385507666776</v>
      </c>
      <c r="AB15" s="28">
        <f t="shared" si="4"/>
        <v>357.04246104985037</v>
      </c>
      <c r="AC15" s="26">
        <f t="shared" si="5"/>
        <v>0</v>
      </c>
      <c r="AD15" s="29">
        <f t="shared" si="5"/>
        <v>357.04246104985037</v>
      </c>
    </row>
    <row r="16" spans="1:30" x14ac:dyDescent="0.3">
      <c r="A16" s="42">
        <v>42460.714999999997</v>
      </c>
      <c r="B16" s="43">
        <v>3300</v>
      </c>
      <c r="C16" s="43">
        <v>55</v>
      </c>
      <c r="D16" s="44">
        <v>17.3</v>
      </c>
      <c r="E16" s="45">
        <v>28</v>
      </c>
      <c r="F16" s="46">
        <v>13.15</v>
      </c>
      <c r="G16" s="47">
        <v>13.4</v>
      </c>
      <c r="H16" s="48">
        <v>13.5</v>
      </c>
      <c r="I16" s="49">
        <v>24.7</v>
      </c>
      <c r="J16" s="50">
        <v>25.05</v>
      </c>
      <c r="L16" s="43">
        <v>55</v>
      </c>
      <c r="M16" s="22">
        <f t="shared" si="6"/>
        <v>208.19464158894064</v>
      </c>
      <c r="N16" s="22">
        <f t="shared" si="7"/>
        <v>15.701250000000224</v>
      </c>
      <c r="O16" s="22">
        <f t="shared" si="0"/>
        <v>115.14249999999959</v>
      </c>
      <c r="P16" s="22">
        <f t="shared" si="8"/>
        <v>1650</v>
      </c>
      <c r="Q16" s="23">
        <f t="shared" si="9"/>
        <v>0.41638928317788126</v>
      </c>
      <c r="R16" s="23">
        <f t="shared" si="12"/>
        <v>0.10467500000000149</v>
      </c>
      <c r="S16" s="23">
        <f t="shared" si="13"/>
        <v>6.9783333333333086E-2</v>
      </c>
      <c r="T16" s="81">
        <f t="shared" si="1"/>
        <v>5.7113187954309244E-4</v>
      </c>
      <c r="U16" s="24"/>
      <c r="V16" s="25">
        <f>V15+(D16-D15)</f>
        <v>4.5500000000000007</v>
      </c>
      <c r="W16" s="26">
        <f>W15+(E16-E15)</f>
        <v>11.7</v>
      </c>
      <c r="X16" s="26">
        <f t="shared" si="10"/>
        <v>3.6999999999999993</v>
      </c>
      <c r="Y16" s="26">
        <f t="shared" si="11"/>
        <v>0.36666666666666536</v>
      </c>
      <c r="Z16" s="27">
        <f t="shared" si="2"/>
        <v>13.35</v>
      </c>
      <c r="AA16" s="27">
        <f t="shared" si="3"/>
        <v>-2.2709943798728869</v>
      </c>
      <c r="AB16" s="28">
        <f t="shared" si="4"/>
        <v>331.0992035309792</v>
      </c>
      <c r="AC16" s="26">
        <f t="shared" si="5"/>
        <v>0</v>
      </c>
      <c r="AD16" s="29">
        <f t="shared" si="5"/>
        <v>331.0992035309792</v>
      </c>
    </row>
    <row r="17" spans="1:30" x14ac:dyDescent="0.3">
      <c r="A17" s="42">
        <v>42460.718472222223</v>
      </c>
      <c r="B17" s="43">
        <v>3600</v>
      </c>
      <c r="C17" s="43">
        <v>60</v>
      </c>
      <c r="D17" s="44">
        <v>17.55</v>
      </c>
      <c r="E17" s="45">
        <v>27.6</v>
      </c>
      <c r="F17" s="46">
        <v>13.15</v>
      </c>
      <c r="G17" s="47">
        <v>13.4</v>
      </c>
      <c r="H17" s="48">
        <v>13.5</v>
      </c>
      <c r="I17" s="49">
        <v>25.05</v>
      </c>
      <c r="J17" s="50">
        <v>25.2</v>
      </c>
      <c r="L17" s="43">
        <v>60</v>
      </c>
      <c r="M17" s="22">
        <f t="shared" si="6"/>
        <v>195.54730354849099</v>
      </c>
      <c r="N17" s="22">
        <f t="shared" si="7"/>
        <v>0</v>
      </c>
      <c r="O17" s="22">
        <f t="shared" si="0"/>
        <v>115.14249999999959</v>
      </c>
      <c r="P17" s="22">
        <f t="shared" si="8"/>
        <v>1800</v>
      </c>
      <c r="Q17" s="23">
        <f t="shared" si="9"/>
        <v>0.39109460709698196</v>
      </c>
      <c r="R17" s="23">
        <f t="shared" si="12"/>
        <v>0</v>
      </c>
      <c r="S17" s="23">
        <f t="shared" si="13"/>
        <v>6.396805555555532E-2</v>
      </c>
      <c r="T17" s="81">
        <f t="shared" si="1"/>
        <v>6.0807075732448638E-4</v>
      </c>
      <c r="U17" s="24"/>
      <c r="V17" s="25">
        <f>V16+(D17-D16)</f>
        <v>4.8000000000000007</v>
      </c>
      <c r="W17" s="26">
        <f>W16+(E17-E16)</f>
        <v>11.3</v>
      </c>
      <c r="X17" s="26">
        <f t="shared" si="10"/>
        <v>4.0500000000000007</v>
      </c>
      <c r="Y17" s="26">
        <f t="shared" si="11"/>
        <v>0.36666666666666536</v>
      </c>
      <c r="Z17" s="27">
        <f t="shared" si="2"/>
        <v>13.35</v>
      </c>
      <c r="AA17" s="27">
        <f t="shared" si="3"/>
        <v>-3.9270261935345352</v>
      </c>
      <c r="AB17" s="28">
        <f t="shared" si="4"/>
        <v>301.21623010775772</v>
      </c>
      <c r="AC17" s="26">
        <f>IF(AA17&gt;0,AA17,0)</f>
        <v>0</v>
      </c>
      <c r="AD17" s="29">
        <f t="shared" si="5"/>
        <v>301.21623010775772</v>
      </c>
    </row>
    <row r="18" spans="1:30" x14ac:dyDescent="0.3">
      <c r="A18" s="42">
        <v>42460.721944444442</v>
      </c>
      <c r="B18" s="43">
        <v>3900</v>
      </c>
      <c r="C18" s="43">
        <v>65</v>
      </c>
      <c r="D18" s="44">
        <v>17.75</v>
      </c>
      <c r="E18" s="45">
        <v>27.4</v>
      </c>
      <c r="F18" s="46">
        <v>13.2</v>
      </c>
      <c r="G18" s="47">
        <v>13.45</v>
      </c>
      <c r="H18" s="48">
        <v>13.55</v>
      </c>
      <c r="I18" s="49">
        <v>25.4</v>
      </c>
      <c r="J18" s="50">
        <v>25.45</v>
      </c>
      <c r="L18" s="43">
        <v>65</v>
      </c>
      <c r="M18" s="22">
        <f t="shared" si="6"/>
        <v>187.76432629282959</v>
      </c>
      <c r="N18" s="22">
        <f t="shared" si="7"/>
        <v>15.701250000000224</v>
      </c>
      <c r="O18" s="22">
        <f t="shared" si="0"/>
        <v>130.84374999999983</v>
      </c>
      <c r="P18" s="22">
        <f t="shared" si="8"/>
        <v>1950</v>
      </c>
      <c r="Q18" s="23">
        <f t="shared" si="9"/>
        <v>0.37552865258565921</v>
      </c>
      <c r="R18" s="23">
        <f t="shared" si="12"/>
        <v>0.10467500000000149</v>
      </c>
      <c r="S18" s="23">
        <f t="shared" si="13"/>
        <v>6.7099358974358883E-2</v>
      </c>
      <c r="T18" s="81">
        <f t="shared" si="1"/>
        <v>7.1963154864709172E-4</v>
      </c>
      <c r="U18" s="24"/>
      <c r="V18" s="25">
        <f>V17+(D18-D17)</f>
        <v>5</v>
      </c>
      <c r="W18" s="26">
        <f>W17+(E18-E17)</f>
        <v>11.099999999999998</v>
      </c>
      <c r="X18" s="26">
        <f t="shared" si="10"/>
        <v>4.3999999999999986</v>
      </c>
      <c r="Y18" s="26">
        <f t="shared" si="11"/>
        <v>0.41666666666666607</v>
      </c>
      <c r="Z18" s="27">
        <f t="shared" si="2"/>
        <v>13.4</v>
      </c>
      <c r="AA18" s="27">
        <f t="shared" si="3"/>
        <v>-4.8674083277346947</v>
      </c>
      <c r="AB18" s="28">
        <f t="shared" si="4"/>
        <v>281.25405842851023</v>
      </c>
      <c r="AC18" s="26">
        <f t="shared" ref="AC18:AD29" si="14">IF(AA18&gt;0,AA18,0)</f>
        <v>0</v>
      </c>
      <c r="AD18" s="29">
        <f t="shared" si="5"/>
        <v>281.25405842851023</v>
      </c>
    </row>
    <row r="19" spans="1:30" x14ac:dyDescent="0.3">
      <c r="A19" s="42">
        <v>42460.725416666668</v>
      </c>
      <c r="B19" s="43">
        <v>4200</v>
      </c>
      <c r="C19" s="43">
        <v>70</v>
      </c>
      <c r="D19" s="44">
        <v>18.2</v>
      </c>
      <c r="E19" s="45">
        <v>27.25</v>
      </c>
      <c r="F19" s="46">
        <v>13.2</v>
      </c>
      <c r="G19" s="47">
        <v>13.5</v>
      </c>
      <c r="H19" s="48">
        <v>13.55</v>
      </c>
      <c r="I19" s="49">
        <v>25.3</v>
      </c>
      <c r="J19" s="50">
        <v>25.5</v>
      </c>
      <c r="L19" s="43">
        <v>70</v>
      </c>
      <c r="M19" s="22">
        <f t="shared" si="6"/>
        <v>176.08986040933766</v>
      </c>
      <c r="N19" s="22">
        <f t="shared" si="7"/>
        <v>5.2337499999997021</v>
      </c>
      <c r="O19" s="22">
        <f t="shared" si="0"/>
        <v>136.07749999999953</v>
      </c>
      <c r="P19" s="22">
        <f t="shared" si="8"/>
        <v>2100</v>
      </c>
      <c r="Q19" s="23">
        <f t="shared" si="9"/>
        <v>0.35217972081867538</v>
      </c>
      <c r="R19" s="23">
        <f t="shared" si="12"/>
        <v>3.4891666666664677E-2</v>
      </c>
      <c r="S19" s="23">
        <f t="shared" si="13"/>
        <v>6.47988095238093E-2</v>
      </c>
      <c r="T19" s="81">
        <f t="shared" si="1"/>
        <v>7.9803560466543599E-4</v>
      </c>
      <c r="U19" s="24"/>
      <c r="V19" s="25">
        <f>V18+(D19-D18)</f>
        <v>5.4499999999999993</v>
      </c>
      <c r="W19" s="26">
        <f>W18+(E19-E18)</f>
        <v>10.95</v>
      </c>
      <c r="X19" s="26">
        <f t="shared" si="10"/>
        <v>4.3000000000000007</v>
      </c>
      <c r="Y19" s="26">
        <f t="shared" si="11"/>
        <v>0.43333333333333179</v>
      </c>
      <c r="Z19" s="27">
        <f t="shared" si="2"/>
        <v>13.416666666666666</v>
      </c>
      <c r="AA19" s="27">
        <f t="shared" si="3"/>
        <v>-6.8887520550228629</v>
      </c>
      <c r="AB19" s="28">
        <f t="shared" si="4"/>
        <v>265.088578687417</v>
      </c>
      <c r="AC19" s="26">
        <f t="shared" si="14"/>
        <v>0</v>
      </c>
      <c r="AD19" s="29">
        <f t="shared" si="5"/>
        <v>265.088578687417</v>
      </c>
    </row>
    <row r="20" spans="1:30" x14ac:dyDescent="0.3">
      <c r="A20" s="42">
        <v>42460.728888888887</v>
      </c>
      <c r="B20" s="43">
        <v>4500</v>
      </c>
      <c r="C20" s="43">
        <v>75</v>
      </c>
      <c r="D20" s="44">
        <v>18.399999999999999</v>
      </c>
      <c r="E20" s="45">
        <v>27.1</v>
      </c>
      <c r="F20" s="46">
        <v>13.25</v>
      </c>
      <c r="G20" s="47">
        <v>13.5</v>
      </c>
      <c r="H20" s="48">
        <v>13.6</v>
      </c>
      <c r="I20" s="49">
        <v>25.5</v>
      </c>
      <c r="J20" s="50">
        <v>25.55</v>
      </c>
      <c r="L20" s="43">
        <v>75</v>
      </c>
      <c r="M20" s="22">
        <f t="shared" si="6"/>
        <v>169.27975531063402</v>
      </c>
      <c r="N20" s="22">
        <f t="shared" si="7"/>
        <v>10.467500000000522</v>
      </c>
      <c r="O20" s="22">
        <f t="shared" si="0"/>
        <v>146.54500000000004</v>
      </c>
      <c r="P20" s="22">
        <f t="shared" si="8"/>
        <v>2250</v>
      </c>
      <c r="Q20" s="23">
        <f t="shared" si="9"/>
        <v>0.33855951062126804</v>
      </c>
      <c r="R20" s="23">
        <f t="shared" si="12"/>
        <v>6.9783333333336819E-2</v>
      </c>
      <c r="S20" s="23">
        <f t="shared" si="13"/>
        <v>6.5131111111111126E-2</v>
      </c>
      <c r="T20" s="81">
        <f t="shared" si="1"/>
        <v>8.9399744572158356E-4</v>
      </c>
      <c r="U20" s="24"/>
      <c r="V20" s="25">
        <f>V19+(D20-D19)</f>
        <v>5.6499999999999986</v>
      </c>
      <c r="W20" s="26">
        <f>W19+(E20-E19)</f>
        <v>10.8</v>
      </c>
      <c r="X20" s="26">
        <f t="shared" si="10"/>
        <v>4.5</v>
      </c>
      <c r="Y20" s="26">
        <f t="shared" si="11"/>
        <v>0.46666666666666679</v>
      </c>
      <c r="Z20" s="27">
        <f t="shared" si="2"/>
        <v>13.450000000000001</v>
      </c>
      <c r="AA20" s="27">
        <f t="shared" si="3"/>
        <v>-7.8479217872346441</v>
      </c>
      <c r="AB20" s="28">
        <f t="shared" si="4"/>
        <v>249.95501180140889</v>
      </c>
      <c r="AC20" s="26">
        <f t="shared" si="14"/>
        <v>0</v>
      </c>
      <c r="AD20" s="29">
        <f t="shared" si="5"/>
        <v>249.95501180140889</v>
      </c>
    </row>
    <row r="21" spans="1:30" x14ac:dyDescent="0.3">
      <c r="A21" s="42">
        <v>42460.732361111113</v>
      </c>
      <c r="B21" s="43">
        <v>4800</v>
      </c>
      <c r="C21" s="43">
        <v>80</v>
      </c>
      <c r="D21" s="44">
        <v>18.600000000000001</v>
      </c>
      <c r="E21" s="45">
        <v>27</v>
      </c>
      <c r="F21" s="46">
        <v>13.25</v>
      </c>
      <c r="G21" s="47">
        <v>13.55</v>
      </c>
      <c r="H21" s="48">
        <v>13.65</v>
      </c>
      <c r="I21" s="49">
        <v>25.55</v>
      </c>
      <c r="J21" s="50">
        <v>25.65</v>
      </c>
      <c r="L21" s="43">
        <v>80</v>
      </c>
      <c r="M21" s="22">
        <f t="shared" si="6"/>
        <v>163.44252236888795</v>
      </c>
      <c r="N21" s="22">
        <f t="shared" si="7"/>
        <v>10.467499999999962</v>
      </c>
      <c r="O21" s="22">
        <f t="shared" si="0"/>
        <v>157.01250000000002</v>
      </c>
      <c r="P21" s="22">
        <f t="shared" si="8"/>
        <v>2400</v>
      </c>
      <c r="Q21" s="23">
        <f t="shared" si="9"/>
        <v>0.32688504473777591</v>
      </c>
      <c r="R21" s="23">
        <f t="shared" si="12"/>
        <v>6.9783333333333072E-2</v>
      </c>
      <c r="S21" s="23">
        <f t="shared" si="13"/>
        <v>6.5421875000000004E-2</v>
      </c>
      <c r="T21" s="81">
        <f t="shared" si="1"/>
        <v>9.9206349206349223E-4</v>
      </c>
      <c r="U21" s="24"/>
      <c r="V21" s="25">
        <f>V20+(D21-D20)</f>
        <v>5.8500000000000014</v>
      </c>
      <c r="W21" s="26">
        <f>W20+(E21-E20)</f>
        <v>10.7</v>
      </c>
      <c r="X21" s="26">
        <f t="shared" si="10"/>
        <v>4.5500000000000007</v>
      </c>
      <c r="Y21" s="26">
        <f t="shared" si="11"/>
        <v>0.5</v>
      </c>
      <c r="Z21" s="27">
        <f t="shared" si="2"/>
        <v>13.483333333333334</v>
      </c>
      <c r="AA21" s="27">
        <f t="shared" si="3"/>
        <v>-8.8571910260592883</v>
      </c>
      <c r="AB21" s="28">
        <f t="shared" si="4"/>
        <v>239.6500497086399</v>
      </c>
      <c r="AC21" s="26">
        <f t="shared" si="14"/>
        <v>0</v>
      </c>
      <c r="AD21" s="29">
        <f t="shared" si="14"/>
        <v>239.6500497086399</v>
      </c>
    </row>
    <row r="22" spans="1:30" x14ac:dyDescent="0.3">
      <c r="A22" s="42">
        <v>42460.735833333332</v>
      </c>
      <c r="B22" s="43">
        <v>5100</v>
      </c>
      <c r="C22" s="43">
        <v>85</v>
      </c>
      <c r="D22" s="44">
        <v>19</v>
      </c>
      <c r="E22" s="45">
        <v>26.7</v>
      </c>
      <c r="F22" s="46">
        <v>13.3</v>
      </c>
      <c r="G22" s="47">
        <v>13.6</v>
      </c>
      <c r="H22" s="48">
        <v>13.7</v>
      </c>
      <c r="I22" s="49">
        <v>25.65</v>
      </c>
      <c r="J22" s="50">
        <v>25.75</v>
      </c>
      <c r="L22" s="43">
        <v>85</v>
      </c>
      <c r="M22" s="22">
        <f t="shared" si="6"/>
        <v>149.82231217148063</v>
      </c>
      <c r="N22" s="22">
        <f t="shared" si="7"/>
        <v>15.701249999999108</v>
      </c>
      <c r="O22" s="22">
        <f t="shared" si="0"/>
        <v>172.71374999999912</v>
      </c>
      <c r="P22" s="22">
        <f t="shared" si="8"/>
        <v>2550</v>
      </c>
      <c r="Q22" s="23">
        <f t="shared" si="9"/>
        <v>0.2996446243429613</v>
      </c>
      <c r="R22" s="23">
        <f t="shared" si="12"/>
        <v>0.10467499999999406</v>
      </c>
      <c r="S22" s="23">
        <f t="shared" si="13"/>
        <v>6.7730882352940835E-2</v>
      </c>
      <c r="T22" s="81">
        <f t="shared" si="1"/>
        <v>1.1904761904761843E-3</v>
      </c>
      <c r="U22" s="24"/>
      <c r="V22" s="25">
        <f>V21+(D22-D21)</f>
        <v>6.25</v>
      </c>
      <c r="W22" s="26">
        <f>W21+(E22-E21)</f>
        <v>10.399999999999999</v>
      </c>
      <c r="X22" s="26">
        <f t="shared" si="10"/>
        <v>4.6499999999999986</v>
      </c>
      <c r="Y22" s="26">
        <f t="shared" si="11"/>
        <v>0.54999999999999716</v>
      </c>
      <c r="Z22" s="27">
        <f t="shared" si="2"/>
        <v>13.533333333333331</v>
      </c>
      <c r="AA22" s="27">
        <f t="shared" si="3"/>
        <v>-11.304915462935245</v>
      </c>
      <c r="AB22" s="28">
        <f t="shared" si="4"/>
        <v>214.71624926995699</v>
      </c>
      <c r="AC22" s="26">
        <f t="shared" si="14"/>
        <v>0</v>
      </c>
      <c r="AD22" s="29">
        <f t="shared" si="14"/>
        <v>214.71624926995699</v>
      </c>
    </row>
    <row r="23" spans="1:30" x14ac:dyDescent="0.3">
      <c r="A23" s="42">
        <v>42460.739305555559</v>
      </c>
      <c r="B23" s="43">
        <v>5400</v>
      </c>
      <c r="C23" s="43">
        <v>90</v>
      </c>
      <c r="D23" s="44">
        <v>19.2</v>
      </c>
      <c r="E23" s="45">
        <v>26.65</v>
      </c>
      <c r="F23" s="46">
        <v>13.3</v>
      </c>
      <c r="G23" s="47">
        <v>13.6</v>
      </c>
      <c r="H23" s="48">
        <v>13.7</v>
      </c>
      <c r="I23" s="49">
        <v>26.1</v>
      </c>
      <c r="J23" s="50">
        <v>26.1</v>
      </c>
      <c r="L23" s="43">
        <v>90</v>
      </c>
      <c r="M23" s="22">
        <f t="shared" si="6"/>
        <v>144.95795138669229</v>
      </c>
      <c r="N23" s="22">
        <f t="shared" si="7"/>
        <v>0</v>
      </c>
      <c r="O23" s="22">
        <f t="shared" si="0"/>
        <v>172.71374999999912</v>
      </c>
      <c r="P23" s="22">
        <f t="shared" si="8"/>
        <v>2700</v>
      </c>
      <c r="Q23" s="23">
        <f t="shared" si="9"/>
        <v>0.28991590277338458</v>
      </c>
      <c r="R23" s="23">
        <f t="shared" si="12"/>
        <v>0</v>
      </c>
      <c r="S23" s="23">
        <f t="shared" si="13"/>
        <v>6.3968055555555237E-2</v>
      </c>
      <c r="T23" s="81">
        <f t="shared" si="1"/>
        <v>1.2304250559284052E-3</v>
      </c>
      <c r="U23" s="24"/>
      <c r="V23" s="25">
        <f>V22+(D23-D22)</f>
        <v>6.4499999999999993</v>
      </c>
      <c r="W23" s="26">
        <f>W22+(E23-E22)</f>
        <v>10.349999999999998</v>
      </c>
      <c r="X23" s="26">
        <f t="shared" si="10"/>
        <v>5.1000000000000014</v>
      </c>
      <c r="Y23" s="26">
        <f t="shared" si="11"/>
        <v>0.54999999999999716</v>
      </c>
      <c r="Z23" s="27">
        <f t="shared" si="2"/>
        <v>13.533333333333331</v>
      </c>
      <c r="AA23" s="27">
        <f t="shared" si="3"/>
        <v>-11.600296900479375</v>
      </c>
      <c r="AB23" s="28">
        <f t="shared" si="4"/>
        <v>199.46211419264949</v>
      </c>
      <c r="AC23" s="26">
        <f t="shared" si="14"/>
        <v>0</v>
      </c>
      <c r="AD23" s="29">
        <f t="shared" si="14"/>
        <v>199.46211419264949</v>
      </c>
    </row>
    <row r="24" spans="1:30" x14ac:dyDescent="0.3">
      <c r="A24" s="42">
        <v>42460.742777777778</v>
      </c>
      <c r="B24" s="43">
        <v>5700</v>
      </c>
      <c r="C24" s="43">
        <v>95</v>
      </c>
      <c r="D24" s="44">
        <v>19.399999999999999</v>
      </c>
      <c r="E24" s="45">
        <v>26.6</v>
      </c>
      <c r="F24" s="46">
        <v>13.35</v>
      </c>
      <c r="G24" s="47">
        <v>13.65</v>
      </c>
      <c r="H24" s="48">
        <v>13.7</v>
      </c>
      <c r="I24" s="49">
        <v>25.7</v>
      </c>
      <c r="J24" s="50">
        <v>26</v>
      </c>
      <c r="L24" s="43">
        <v>95</v>
      </c>
      <c r="M24" s="22">
        <f t="shared" si="6"/>
        <v>140.09359060190405</v>
      </c>
      <c r="N24" s="22">
        <f t="shared" si="7"/>
        <v>10.467500000001079</v>
      </c>
      <c r="O24" s="22">
        <f t="shared" si="0"/>
        <v>183.18125000000018</v>
      </c>
      <c r="P24" s="22">
        <f t="shared" si="8"/>
        <v>2850</v>
      </c>
      <c r="Q24" s="23">
        <f t="shared" si="9"/>
        <v>0.28018718120380809</v>
      </c>
      <c r="R24" s="23">
        <f t="shared" si="12"/>
        <v>6.9783333333340525E-2</v>
      </c>
      <c r="S24" s="23">
        <f t="shared" si="13"/>
        <v>6.4274122807017608E-2</v>
      </c>
      <c r="T24" s="81">
        <f t="shared" si="1"/>
        <v>1.3503086419753092E-3</v>
      </c>
      <c r="U24" s="24"/>
      <c r="V24" s="25">
        <f>V23+(D24-D23)</f>
        <v>6.6499999999999986</v>
      </c>
      <c r="W24" s="26">
        <f>W23+(E24-E23)</f>
        <v>10.3</v>
      </c>
      <c r="X24" s="26">
        <f t="shared" si="10"/>
        <v>4.6999999999999993</v>
      </c>
      <c r="Y24" s="26">
        <f t="shared" si="11"/>
        <v>0.58333333333333393</v>
      </c>
      <c r="Z24" s="27">
        <f t="shared" si="2"/>
        <v>13.566666666666668</v>
      </c>
      <c r="AA24" s="27">
        <f t="shared" si="3"/>
        <v>-13.477207840967608</v>
      </c>
      <c r="AB24" s="28">
        <f t="shared" si="4"/>
        <v>199.31909022645343</v>
      </c>
      <c r="AC24" s="26">
        <f t="shared" si="14"/>
        <v>0</v>
      </c>
      <c r="AD24" s="29">
        <f t="shared" si="14"/>
        <v>199.31909022645343</v>
      </c>
    </row>
    <row r="25" spans="1:30" x14ac:dyDescent="0.3">
      <c r="A25" s="42">
        <v>42460.746249999997</v>
      </c>
      <c r="B25" s="43">
        <v>6000</v>
      </c>
      <c r="C25" s="43">
        <v>100</v>
      </c>
      <c r="D25" s="44">
        <v>19.55</v>
      </c>
      <c r="E25" s="45">
        <v>26.55</v>
      </c>
      <c r="F25" s="46">
        <v>13.35</v>
      </c>
      <c r="G25" s="47">
        <v>13.7</v>
      </c>
      <c r="H25" s="48">
        <v>13.75</v>
      </c>
      <c r="I25" s="49">
        <v>25.75</v>
      </c>
      <c r="J25" s="50">
        <v>26</v>
      </c>
      <c r="L25" s="43">
        <v>100</v>
      </c>
      <c r="M25" s="22">
        <f t="shared" si="6"/>
        <v>136.20210197407332</v>
      </c>
      <c r="N25" s="22">
        <f t="shared" si="7"/>
        <v>10.467499999999404</v>
      </c>
      <c r="O25" s="22">
        <f t="shared" si="0"/>
        <v>193.64874999999961</v>
      </c>
      <c r="P25" s="22">
        <f t="shared" si="8"/>
        <v>3000</v>
      </c>
      <c r="Q25" s="23">
        <f t="shared" si="9"/>
        <v>0.27240420394814663</v>
      </c>
      <c r="R25" s="23">
        <f t="shared" si="12"/>
        <v>6.9783333333329353E-2</v>
      </c>
      <c r="S25" s="23">
        <f t="shared" si="13"/>
        <v>6.4549583333333202E-2</v>
      </c>
      <c r="T25" s="81">
        <f t="shared" si="1"/>
        <v>1.4682539682539649E-3</v>
      </c>
      <c r="U25" s="24"/>
      <c r="V25" s="25">
        <f>V24+(D25-D24)</f>
        <v>6.8000000000000007</v>
      </c>
      <c r="W25" s="26">
        <f>W24+(E25-E24)</f>
        <v>10.25</v>
      </c>
      <c r="X25" s="26">
        <f t="shared" si="10"/>
        <v>4.75</v>
      </c>
      <c r="Y25" s="26">
        <f t="shared" si="11"/>
        <v>0.61666666666666536</v>
      </c>
      <c r="Z25" s="27">
        <f t="shared" si="2"/>
        <v>13.6</v>
      </c>
      <c r="AA25" s="27">
        <f t="shared" si="3"/>
        <v>-14.32224161708495</v>
      </c>
      <c r="AB25" s="28">
        <f t="shared" si="4"/>
        <v>192.44911549794071</v>
      </c>
      <c r="AC25" s="26">
        <f t="shared" si="14"/>
        <v>0</v>
      </c>
      <c r="AD25" s="29">
        <f t="shared" si="14"/>
        <v>192.44911549794071</v>
      </c>
    </row>
    <row r="26" spans="1:30" x14ac:dyDescent="0.3">
      <c r="A26" s="42">
        <v>42460.749722222223</v>
      </c>
      <c r="B26" s="43">
        <v>6300</v>
      </c>
      <c r="C26" s="43">
        <v>105</v>
      </c>
      <c r="D26" s="44">
        <v>19.7</v>
      </c>
      <c r="E26" s="45">
        <v>26.5</v>
      </c>
      <c r="F26" s="46">
        <v>13.4</v>
      </c>
      <c r="G26" s="47">
        <v>13.7</v>
      </c>
      <c r="H26" s="48">
        <v>14</v>
      </c>
      <c r="I26" s="49">
        <v>26</v>
      </c>
      <c r="J26" s="50">
        <v>26.1</v>
      </c>
      <c r="L26" s="43">
        <v>105</v>
      </c>
      <c r="M26" s="22">
        <f t="shared" si="6"/>
        <v>132.31061334624266</v>
      </c>
      <c r="N26" s="22">
        <f t="shared" si="7"/>
        <v>31.402500000000447</v>
      </c>
      <c r="O26" s="22">
        <f t="shared" si="0"/>
        <v>225.05125000000007</v>
      </c>
      <c r="P26" s="22">
        <f t="shared" si="8"/>
        <v>3150</v>
      </c>
      <c r="Q26" s="23">
        <f t="shared" si="9"/>
        <v>0.26462122669248533</v>
      </c>
      <c r="R26" s="23">
        <f t="shared" si="12"/>
        <v>0.20935000000000298</v>
      </c>
      <c r="S26" s="23">
        <f t="shared" si="13"/>
        <v>7.1444841269841297E-2</v>
      </c>
      <c r="T26" s="81">
        <f t="shared" si="1"/>
        <v>1.7565359477124183E-3</v>
      </c>
      <c r="U26" s="24"/>
      <c r="V26" s="25">
        <f>V25+(D26-D25)</f>
        <v>6.9499999999999993</v>
      </c>
      <c r="W26" s="26">
        <f>W25+(E26-E25)</f>
        <v>10.199999999999999</v>
      </c>
      <c r="X26" s="26">
        <f t="shared" si="10"/>
        <v>5</v>
      </c>
      <c r="Y26" s="26">
        <f t="shared" si="11"/>
        <v>0.71666666666666679</v>
      </c>
      <c r="Z26" s="27">
        <f t="shared" si="2"/>
        <v>13.700000000000001</v>
      </c>
      <c r="AA26" s="27">
        <f t="shared" si="3"/>
        <v>-14.712601056151957</v>
      </c>
      <c r="AB26" s="28">
        <f t="shared" si="4"/>
        <v>182.02358521387256</v>
      </c>
      <c r="AC26" s="26">
        <f t="shared" si="14"/>
        <v>0</v>
      </c>
      <c r="AD26" s="29">
        <f t="shared" si="14"/>
        <v>182.02358521387256</v>
      </c>
    </row>
    <row r="27" spans="1:30" x14ac:dyDescent="0.3">
      <c r="A27" s="42">
        <v>42460.753194444442</v>
      </c>
      <c r="B27" s="43">
        <v>6600</v>
      </c>
      <c r="C27" s="43">
        <v>110</v>
      </c>
      <c r="D27" s="44">
        <v>20.05</v>
      </c>
      <c r="E27" s="45">
        <v>26.5</v>
      </c>
      <c r="F27" s="46">
        <v>13.4</v>
      </c>
      <c r="G27" s="47">
        <v>13.75</v>
      </c>
      <c r="H27" s="48">
        <v>14</v>
      </c>
      <c r="I27" s="49">
        <v>26</v>
      </c>
      <c r="J27" s="50">
        <v>26.1</v>
      </c>
      <c r="L27" s="43">
        <v>110</v>
      </c>
      <c r="M27" s="22">
        <f t="shared" si="6"/>
        <v>125.50050824753897</v>
      </c>
      <c r="N27" s="22">
        <f t="shared" si="7"/>
        <v>5.2337499999997021</v>
      </c>
      <c r="O27" s="22">
        <f t="shared" si="0"/>
        <v>230.28499999999974</v>
      </c>
      <c r="P27" s="22">
        <f t="shared" si="8"/>
        <v>3300</v>
      </c>
      <c r="Q27" s="23">
        <f t="shared" si="9"/>
        <v>0.25100101649507794</v>
      </c>
      <c r="R27" s="23">
        <f t="shared" si="12"/>
        <v>3.4891666666664677E-2</v>
      </c>
      <c r="S27" s="23">
        <f t="shared" si="13"/>
        <v>6.9783333333333253E-2</v>
      </c>
      <c r="T27" s="81">
        <f t="shared" si="1"/>
        <v>1.8949181739879393E-3</v>
      </c>
      <c r="U27" s="24"/>
      <c r="V27" s="25">
        <f>V26+(D27-D26)</f>
        <v>7.3000000000000007</v>
      </c>
      <c r="W27" s="26">
        <f>W26+(E27-E26)</f>
        <v>10.199999999999999</v>
      </c>
      <c r="X27" s="26">
        <f t="shared" si="10"/>
        <v>5</v>
      </c>
      <c r="Y27" s="26">
        <f t="shared" si="11"/>
        <v>0.7333333333333325</v>
      </c>
      <c r="Z27" s="27">
        <f t="shared" si="2"/>
        <v>13.716666666666667</v>
      </c>
      <c r="AA27" s="27">
        <f t="shared" si="3"/>
        <v>-16.722603655875805</v>
      </c>
      <c r="AB27" s="28">
        <f t="shared" si="4"/>
        <v>173.11224055008663</v>
      </c>
      <c r="AC27" s="26">
        <f t="shared" si="14"/>
        <v>0</v>
      </c>
      <c r="AD27" s="29">
        <f t="shared" si="14"/>
        <v>173.11224055008663</v>
      </c>
    </row>
    <row r="28" spans="1:30" x14ac:dyDescent="0.3">
      <c r="A28" s="42">
        <v>42460.756666666668</v>
      </c>
      <c r="B28" s="43">
        <v>6900</v>
      </c>
      <c r="C28" s="43">
        <v>115</v>
      </c>
      <c r="D28" s="44">
        <v>20.2</v>
      </c>
      <c r="E28" s="45">
        <v>26.5</v>
      </c>
      <c r="F28" s="46">
        <v>13.45</v>
      </c>
      <c r="G28" s="47">
        <v>13.75</v>
      </c>
      <c r="H28" s="48">
        <v>14.05</v>
      </c>
      <c r="I28" s="49">
        <v>26.1</v>
      </c>
      <c r="J28" s="50">
        <v>26.2</v>
      </c>
      <c r="L28" s="43">
        <v>115</v>
      </c>
      <c r="M28" s="22">
        <f t="shared" si="6"/>
        <v>122.58189177666601</v>
      </c>
      <c r="N28" s="22">
        <f t="shared" si="7"/>
        <v>10.467499999999962</v>
      </c>
      <c r="O28" s="22">
        <f t="shared" si="0"/>
        <v>240.75249999999971</v>
      </c>
      <c r="P28" s="22">
        <f t="shared" si="8"/>
        <v>3450</v>
      </c>
      <c r="Q28" s="23">
        <f t="shared" si="9"/>
        <v>0.24516378355333202</v>
      </c>
      <c r="R28" s="23">
        <f t="shared" si="12"/>
        <v>6.9783333333333072E-2</v>
      </c>
      <c r="S28" s="23">
        <f t="shared" si="13"/>
        <v>6.9783333333333253E-2</v>
      </c>
      <c r="T28" s="81">
        <f t="shared" si="1"/>
        <v>2.0282186948853585E-3</v>
      </c>
      <c r="U28" s="24"/>
      <c r="V28" s="25">
        <f>V27+(D28-D27)</f>
        <v>7.4499999999999993</v>
      </c>
      <c r="W28" s="26">
        <f>W27+(E28-E27)</f>
        <v>10.199999999999999</v>
      </c>
      <c r="X28" s="26">
        <f t="shared" si="10"/>
        <v>5.1000000000000014</v>
      </c>
      <c r="Y28" s="26">
        <f t="shared" si="11"/>
        <v>0.76666666666666572</v>
      </c>
      <c r="Z28" s="27">
        <f t="shared" si="2"/>
        <v>13.75</v>
      </c>
      <c r="AA28" s="27">
        <f t="shared" si="3"/>
        <v>-17.359001393785416</v>
      </c>
      <c r="AB28" s="28">
        <f t="shared" si="4"/>
        <v>167.51531505925777</v>
      </c>
      <c r="AC28" s="26">
        <f t="shared" si="14"/>
        <v>0</v>
      </c>
      <c r="AD28" s="29">
        <f t="shared" si="14"/>
        <v>167.51531505925777</v>
      </c>
    </row>
    <row r="29" spans="1:30" ht="19.5" thickBot="1" x14ac:dyDescent="0.35">
      <c r="A29" s="42">
        <v>42460.760138888887</v>
      </c>
      <c r="B29" s="43">
        <v>7200</v>
      </c>
      <c r="C29" s="43">
        <v>120</v>
      </c>
      <c r="D29" s="44">
        <v>20.350000000000001</v>
      </c>
      <c r="E29" s="45">
        <v>26.5</v>
      </c>
      <c r="F29" s="46">
        <v>13.5</v>
      </c>
      <c r="G29" s="47">
        <v>14</v>
      </c>
      <c r="H29" s="48">
        <v>14.1</v>
      </c>
      <c r="I29" s="49">
        <v>26.2</v>
      </c>
      <c r="J29" s="50">
        <v>26.25</v>
      </c>
      <c r="L29" s="43">
        <v>120</v>
      </c>
      <c r="M29" s="85">
        <f t="shared" si="6"/>
        <v>119.66327530579295</v>
      </c>
      <c r="N29" s="85">
        <f t="shared" si="7"/>
        <v>36.636250000000153</v>
      </c>
      <c r="O29" s="85">
        <f t="shared" si="0"/>
        <v>277.3887499999999</v>
      </c>
      <c r="P29" s="85">
        <f t="shared" si="8"/>
        <v>3600</v>
      </c>
      <c r="Q29" s="75">
        <f t="shared" si="9"/>
        <v>0.23932655061158592</v>
      </c>
      <c r="R29" s="75">
        <f t="shared" si="12"/>
        <v>0.24424166666666769</v>
      </c>
      <c r="S29" s="75">
        <f t="shared" si="13"/>
        <v>7.7052430555555523E-2</v>
      </c>
      <c r="T29" s="82">
        <f t="shared" si="1"/>
        <v>2.3938572719060516E-3</v>
      </c>
      <c r="U29" s="24"/>
      <c r="V29" s="25">
        <f>V28+(D29-D28)</f>
        <v>7.6000000000000014</v>
      </c>
      <c r="W29" s="26">
        <f>W28+(E29-E28)</f>
        <v>10.199999999999999</v>
      </c>
      <c r="X29" s="26">
        <f t="shared" si="10"/>
        <v>5.1999999999999993</v>
      </c>
      <c r="Y29" s="26">
        <f t="shared" si="11"/>
        <v>0.88333333333333286</v>
      </c>
      <c r="Z29" s="27">
        <f t="shared" si="2"/>
        <v>13.866666666666667</v>
      </c>
      <c r="AA29" s="27">
        <f t="shared" si="3"/>
        <v>-18.006277725505484</v>
      </c>
      <c r="AB29" s="28">
        <f t="shared" si="4"/>
        <v>161.91838956842881</v>
      </c>
      <c r="AC29" s="26">
        <f t="shared" si="14"/>
        <v>0</v>
      </c>
      <c r="AD29" s="29">
        <f t="shared" si="14"/>
        <v>161.91838956842881</v>
      </c>
    </row>
    <row r="30" spans="1:30" ht="15.75" customHeight="1" thickTop="1" x14ac:dyDescent="0.3">
      <c r="A30" s="51"/>
      <c r="B30" s="52"/>
      <c r="C30" s="52"/>
      <c r="D30" s="53"/>
      <c r="E30" s="54"/>
      <c r="F30" s="55"/>
      <c r="G30" s="56"/>
      <c r="H30" s="57"/>
      <c r="I30" s="58"/>
      <c r="J30" s="59"/>
      <c r="L30" s="94" t="s">
        <v>30</v>
      </c>
      <c r="M30" s="95">
        <f>AVERAGE(M6:M29)</f>
        <v>152.61931962273394</v>
      </c>
      <c r="N30" s="95">
        <f t="shared" ref="N30:T30" si="15">AVERAGE(N6:N29)</f>
        <v>11.557864583333327</v>
      </c>
      <c r="O30" s="95">
        <f t="shared" si="15"/>
        <v>128.88109374999971</v>
      </c>
      <c r="P30" s="95">
        <f t="shared" si="15"/>
        <v>1875</v>
      </c>
      <c r="Q30" s="78">
        <f t="shared" si="15"/>
        <v>0.30523863924546785</v>
      </c>
      <c r="R30" s="78">
        <f t="shared" si="15"/>
        <v>7.7052430555555509E-2</v>
      </c>
      <c r="S30" s="78">
        <f t="shared" si="15"/>
        <v>6.9375469950702109E-2</v>
      </c>
      <c r="T30" s="80">
        <f t="shared" si="15"/>
        <v>9.294216928184061E-4</v>
      </c>
      <c r="U30" s="24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x14ac:dyDescent="0.3">
      <c r="A31" s="51"/>
      <c r="B31" s="52"/>
      <c r="C31" s="52"/>
      <c r="D31" s="53"/>
      <c r="E31" s="54"/>
      <c r="F31" s="55"/>
      <c r="G31" s="56"/>
      <c r="H31" s="57"/>
      <c r="I31" s="58"/>
      <c r="J31" s="59"/>
      <c r="L31" s="83" t="s">
        <v>31</v>
      </c>
      <c r="M31" s="22">
        <f>MIN(M6:M29)</f>
        <v>64.209562359205961</v>
      </c>
      <c r="N31" s="22">
        <f t="shared" ref="N31:T31" si="16">MIN(N6:N29)</f>
        <v>0</v>
      </c>
      <c r="O31" s="22">
        <f t="shared" si="16"/>
        <v>0</v>
      </c>
      <c r="P31" s="22">
        <f t="shared" si="16"/>
        <v>150</v>
      </c>
      <c r="Q31" s="23">
        <f t="shared" si="16"/>
        <v>0.12841912471841194</v>
      </c>
      <c r="R31" s="23">
        <f t="shared" si="16"/>
        <v>0</v>
      </c>
      <c r="S31" s="23">
        <f t="shared" si="16"/>
        <v>0</v>
      </c>
      <c r="T31" s="81">
        <f t="shared" si="16"/>
        <v>0</v>
      </c>
      <c r="U31" s="30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9.5" thickBot="1" x14ac:dyDescent="0.35">
      <c r="A32" s="51"/>
      <c r="B32" s="52"/>
      <c r="C32" s="52"/>
      <c r="D32" s="53"/>
      <c r="E32" s="54"/>
      <c r="F32" s="55"/>
      <c r="G32" s="56"/>
      <c r="H32" s="57"/>
      <c r="I32" s="58"/>
      <c r="J32" s="59"/>
      <c r="L32" s="84" t="s">
        <v>32</v>
      </c>
      <c r="M32" s="85">
        <f>MAX(M6:M29)</f>
        <v>245.16378355333202</v>
      </c>
      <c r="N32" s="85">
        <f t="shared" ref="N32:T32" si="17">MAX(N6:N29)</f>
        <v>36.636250000000153</v>
      </c>
      <c r="O32" s="85">
        <f t="shared" si="17"/>
        <v>277.3887499999999</v>
      </c>
      <c r="P32" s="85">
        <f t="shared" si="17"/>
        <v>3600</v>
      </c>
      <c r="Q32" s="75">
        <f t="shared" si="17"/>
        <v>0.49032756710666403</v>
      </c>
      <c r="R32" s="75">
        <f t="shared" si="17"/>
        <v>0.24424166666666769</v>
      </c>
      <c r="S32" s="75">
        <f t="shared" si="17"/>
        <v>0.12212083333333197</v>
      </c>
      <c r="T32" s="82">
        <f t="shared" si="17"/>
        <v>2.3938572719060516E-3</v>
      </c>
      <c r="U32" s="30"/>
    </row>
    <row r="33" spans="1:10" ht="19.5" thickTop="1" x14ac:dyDescent="0.3">
      <c r="A33" s="51"/>
      <c r="B33" s="52"/>
      <c r="C33" s="52"/>
      <c r="D33" s="53"/>
      <c r="E33" s="54"/>
      <c r="F33" s="55"/>
      <c r="G33" s="56"/>
      <c r="H33" s="57"/>
      <c r="I33" s="58"/>
      <c r="J33" s="59"/>
    </row>
    <row r="34" spans="1:10" x14ac:dyDescent="0.3">
      <c r="A34" s="51"/>
      <c r="B34" s="52"/>
      <c r="C34" s="52"/>
      <c r="D34" s="53"/>
      <c r="E34" s="54"/>
      <c r="F34" s="55"/>
      <c r="G34" s="56"/>
      <c r="H34" s="57"/>
      <c r="I34" s="58"/>
      <c r="J34" s="59"/>
    </row>
    <row r="35" spans="1:10" x14ac:dyDescent="0.3">
      <c r="A35" s="51"/>
      <c r="B35" s="52"/>
      <c r="C35" s="52"/>
      <c r="D35" s="53"/>
      <c r="E35" s="54"/>
      <c r="F35" s="55"/>
      <c r="G35" s="56"/>
      <c r="H35" s="57"/>
      <c r="I35" s="58"/>
      <c r="J35" s="59"/>
    </row>
    <row r="36" spans="1:1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</row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zoomScale="70" zoomScaleNormal="70" workbookViewId="0">
      <selection activeCell="L29" sqref="L5:L29"/>
    </sheetView>
  </sheetViews>
  <sheetFormatPr defaultColWidth="11.42578125" defaultRowHeight="18.75" x14ac:dyDescent="0.3"/>
  <cols>
    <col min="1" max="1" width="27.140625" style="60" customWidth="1"/>
    <col min="2" max="2" width="8.5703125" style="60" customWidth="1"/>
    <col min="3" max="3" width="9" style="60" customWidth="1"/>
    <col min="4" max="4" width="8.28515625" style="60" customWidth="1"/>
    <col min="5" max="5" width="7.5703125" style="60" customWidth="1"/>
    <col min="6" max="6" width="7.42578125" style="60" customWidth="1"/>
    <col min="7" max="10" width="7.28515625" style="60" customWidth="1"/>
    <col min="11" max="11" width="11.42578125" style="60"/>
    <col min="12" max="12" width="10.42578125" style="60" customWidth="1"/>
    <col min="13" max="13" width="13.140625" style="60" customWidth="1"/>
    <col min="14" max="14" width="12.5703125" style="60" customWidth="1"/>
    <col min="15" max="15" width="11.42578125" style="60"/>
    <col min="16" max="16" width="16.140625" style="60" customWidth="1"/>
    <col min="17" max="17" width="10.5703125" style="60" customWidth="1"/>
    <col min="18" max="18" width="10" style="60" customWidth="1"/>
    <col min="19" max="19" width="11.140625" style="60" customWidth="1"/>
    <col min="20" max="20" width="11.140625" style="61" customWidth="1"/>
    <col min="21" max="21" width="10.5703125" style="60" customWidth="1"/>
    <col min="22" max="22" width="9.42578125" style="60" customWidth="1"/>
    <col min="23" max="24" width="11.42578125" style="60"/>
    <col min="25" max="25" width="10.28515625" style="60" customWidth="1"/>
    <col min="26" max="26" width="14.7109375" style="60" customWidth="1"/>
    <col min="27" max="27" width="11.7109375" style="60" customWidth="1"/>
    <col min="28" max="28" width="10.42578125" style="60" customWidth="1"/>
    <col min="29" max="16384" width="11.42578125" style="60"/>
  </cols>
  <sheetData>
    <row r="1" spans="1:30" ht="23.25" customHeight="1" x14ac:dyDescent="0.3">
      <c r="A1" s="64" t="s">
        <v>65</v>
      </c>
      <c r="B1" s="65"/>
      <c r="C1" s="65"/>
      <c r="D1" s="65"/>
      <c r="E1" s="65"/>
      <c r="F1" s="65"/>
      <c r="G1" s="65"/>
      <c r="H1" s="65"/>
      <c r="I1" s="65"/>
      <c r="J1" s="65"/>
      <c r="K1" s="60">
        <v>0</v>
      </c>
      <c r="L1" s="1" t="s">
        <v>0</v>
      </c>
      <c r="M1" s="31">
        <f>T30</f>
        <v>1.4494029148799518E-3</v>
      </c>
      <c r="O1" s="2" t="s">
        <v>1</v>
      </c>
      <c r="P1" s="3">
        <v>0.2</v>
      </c>
      <c r="Z1" s="2" t="s">
        <v>2</v>
      </c>
      <c r="AA1" s="3">
        <v>8</v>
      </c>
    </row>
    <row r="2" spans="1:30" ht="24" customHeight="1" thickBot="1" x14ac:dyDescent="0.4">
      <c r="A2" s="66" t="s">
        <v>66</v>
      </c>
      <c r="B2" s="65"/>
      <c r="C2" s="65"/>
      <c r="D2" s="65"/>
      <c r="E2" s="65"/>
      <c r="F2" s="65"/>
      <c r="G2" s="65"/>
      <c r="H2" s="65"/>
      <c r="I2" s="65"/>
      <c r="J2" s="65"/>
      <c r="L2" s="4" t="s">
        <v>3</v>
      </c>
      <c r="M2" s="5">
        <v>500</v>
      </c>
      <c r="O2" s="6" t="s">
        <v>4</v>
      </c>
      <c r="P2" s="7">
        <v>15</v>
      </c>
      <c r="Z2" s="6" t="s">
        <v>5</v>
      </c>
      <c r="AA2" s="8">
        <v>0.45</v>
      </c>
    </row>
    <row r="3" spans="1:30" ht="23.25" customHeight="1" thickBot="1" x14ac:dyDescent="0.35">
      <c r="A3" s="67" t="s">
        <v>6</v>
      </c>
      <c r="B3" s="69" t="s">
        <v>7</v>
      </c>
      <c r="C3" s="70"/>
      <c r="D3" s="71" t="s">
        <v>8</v>
      </c>
      <c r="E3" s="72"/>
      <c r="F3" s="72"/>
      <c r="G3" s="72"/>
      <c r="H3" s="72"/>
      <c r="I3" s="72"/>
      <c r="J3" s="70"/>
      <c r="V3" s="62" t="s">
        <v>38</v>
      </c>
      <c r="W3" s="63"/>
      <c r="X3" s="63"/>
      <c r="Y3" s="63"/>
      <c r="Z3" s="63"/>
    </row>
    <row r="4" spans="1:30" ht="128.25" customHeight="1" thickTop="1" thickBot="1" x14ac:dyDescent="0.35">
      <c r="A4" s="68"/>
      <c r="B4" s="32" t="s">
        <v>9</v>
      </c>
      <c r="C4" s="32" t="s">
        <v>10</v>
      </c>
      <c r="D4" s="33" t="s">
        <v>11</v>
      </c>
      <c r="E4" s="34" t="s">
        <v>12</v>
      </c>
      <c r="F4" s="35" t="s">
        <v>13</v>
      </c>
      <c r="G4" s="36" t="s">
        <v>14</v>
      </c>
      <c r="H4" s="37" t="s">
        <v>15</v>
      </c>
      <c r="I4" s="38" t="s">
        <v>16</v>
      </c>
      <c r="J4" s="39" t="s">
        <v>17</v>
      </c>
      <c r="L4" s="86" t="s">
        <v>18</v>
      </c>
      <c r="M4" s="87" t="s">
        <v>19</v>
      </c>
      <c r="N4" s="87" t="s">
        <v>33</v>
      </c>
      <c r="O4" s="87" t="s">
        <v>20</v>
      </c>
      <c r="P4" s="87" t="s">
        <v>21</v>
      </c>
      <c r="Q4" s="87" t="s">
        <v>22</v>
      </c>
      <c r="R4" s="87" t="s">
        <v>23</v>
      </c>
      <c r="S4" s="87" t="s">
        <v>24</v>
      </c>
      <c r="T4" s="88" t="s">
        <v>69</v>
      </c>
      <c r="U4" s="9"/>
      <c r="V4" s="10" t="s">
        <v>37</v>
      </c>
      <c r="W4" s="11" t="s">
        <v>36</v>
      </c>
      <c r="X4" s="11" t="s">
        <v>35</v>
      </c>
      <c r="Y4" s="11" t="s">
        <v>34</v>
      </c>
      <c r="Z4" s="11" t="s">
        <v>25</v>
      </c>
      <c r="AA4" s="11" t="s">
        <v>26</v>
      </c>
      <c r="AB4" s="11" t="s">
        <v>27</v>
      </c>
      <c r="AC4" s="11" t="s">
        <v>28</v>
      </c>
      <c r="AD4" s="12" t="s">
        <v>29</v>
      </c>
    </row>
    <row r="5" spans="1:30" ht="19.5" thickTop="1" x14ac:dyDescent="0.3">
      <c r="A5" s="42">
        <v>42463.523680555547</v>
      </c>
      <c r="B5" s="43">
        <v>0</v>
      </c>
      <c r="C5" s="43">
        <v>0</v>
      </c>
      <c r="D5" s="44">
        <v>11.55</v>
      </c>
      <c r="E5" s="45">
        <v>13.5</v>
      </c>
      <c r="F5" s="46">
        <v>11</v>
      </c>
      <c r="G5" s="47">
        <v>11.05</v>
      </c>
      <c r="H5" s="48">
        <v>11</v>
      </c>
      <c r="I5" s="49">
        <v>16.05</v>
      </c>
      <c r="J5" s="50">
        <v>16.25</v>
      </c>
      <c r="L5" s="43">
        <v>0</v>
      </c>
      <c r="M5" s="77">
        <f>4187*$M$1*(E5-D5)/$P$1</f>
        <v>59.169337544872967</v>
      </c>
      <c r="N5" s="77">
        <f>4.187*$P$2*(Z5-Z5)/$P$1</f>
        <v>0</v>
      </c>
      <c r="O5" s="77">
        <f t="shared" ref="O5:O29" si="0">4.187*$P$2*(Z5-$Z$5)/$P$1</f>
        <v>0</v>
      </c>
      <c r="P5" s="77">
        <f>$M$2*B5/1000</f>
        <v>0</v>
      </c>
      <c r="Q5" s="78">
        <f>4187*$M$1*(E5-D5)/($P$1*$M$2)</f>
        <v>0.11833867508974594</v>
      </c>
      <c r="R5" s="79">
        <v>0</v>
      </c>
      <c r="S5" s="79">
        <v>0</v>
      </c>
      <c r="T5" s="80">
        <f t="shared" ref="T5:T29" si="1">O5/(300*4.187*$P$2*(E5-D5))</f>
        <v>0</v>
      </c>
      <c r="U5" s="16"/>
      <c r="V5" s="17">
        <f>D5-D5</f>
        <v>0</v>
      </c>
      <c r="W5" s="18">
        <f>E5-E5</f>
        <v>0</v>
      </c>
      <c r="X5" s="18">
        <f>I5-I5</f>
        <v>0</v>
      </c>
      <c r="Y5" s="18">
        <f>Z5-Z5</f>
        <v>0</v>
      </c>
      <c r="Z5" s="19">
        <f t="shared" ref="Z5:Z29" si="2">(F5+G5+H5)/3</f>
        <v>11.016666666666666</v>
      </c>
      <c r="AA5" s="19">
        <f t="shared" ref="AA5:AA29" si="3">($M$2*$AA$2-M5)/(D5-I5)</f>
        <v>-36.851258323361563</v>
      </c>
      <c r="AB5" s="20">
        <f t="shared" ref="AB5:AB29" si="4">($AA$1*(D5-I5)+M5)/$AA$2</f>
        <v>51.487416766384371</v>
      </c>
      <c r="AC5" s="18">
        <f t="shared" ref="AC5:AD20" si="5">IF(AA5&gt;0,AA5,0)</f>
        <v>0</v>
      </c>
      <c r="AD5" s="21">
        <f t="shared" si="5"/>
        <v>51.487416766384371</v>
      </c>
    </row>
    <row r="6" spans="1:30" x14ac:dyDescent="0.3">
      <c r="A6" s="42">
        <v>42463.52715277778</v>
      </c>
      <c r="B6" s="43">
        <v>300</v>
      </c>
      <c r="C6" s="43">
        <v>5</v>
      </c>
      <c r="D6" s="44">
        <v>11.75</v>
      </c>
      <c r="E6" s="45">
        <v>13.65</v>
      </c>
      <c r="F6" s="46">
        <v>11</v>
      </c>
      <c r="G6" s="47">
        <v>11.1</v>
      </c>
      <c r="H6" s="48">
        <v>11</v>
      </c>
      <c r="I6" s="49">
        <v>17.399999999999999</v>
      </c>
      <c r="J6" s="50">
        <v>17.649999999999999</v>
      </c>
      <c r="L6" s="43">
        <v>5</v>
      </c>
      <c r="M6" s="22">
        <f t="shared" ref="M6:M29" si="6">4187*$M$1*(E6-D6)/$P$1</f>
        <v>57.652175043722416</v>
      </c>
      <c r="N6" s="22">
        <f t="shared" ref="N6:N29" si="7">4.187*$P$2*(Z6-Z5)/$P$1</f>
        <v>5.2337500000002608</v>
      </c>
      <c r="O6" s="22">
        <f t="shared" si="0"/>
        <v>5.2337500000002608</v>
      </c>
      <c r="P6" s="22">
        <f t="shared" ref="P6:P29" si="8">$M$2*B6/1000</f>
        <v>150</v>
      </c>
      <c r="Q6" s="23">
        <f t="shared" ref="Q6:Q29" si="9">4187*$M$1*(E6-D6)/($P$1*$M$2)</f>
        <v>0.11530435008744483</v>
      </c>
      <c r="R6" s="23">
        <f>1000*N6/((B6-B5)*$M$2)</f>
        <v>3.489166666666841E-2</v>
      </c>
      <c r="S6" s="23">
        <f>O6/P6</f>
        <v>3.4891666666668403E-2</v>
      </c>
      <c r="T6" s="81">
        <f t="shared" si="1"/>
        <v>1.4619883040936396E-4</v>
      </c>
      <c r="U6" s="24"/>
      <c r="V6" s="25">
        <f>V5+(D6-D5)</f>
        <v>0.19999999999999929</v>
      </c>
      <c r="W6" s="26">
        <f>W5+(E6-E5)</f>
        <v>0.15000000000000036</v>
      </c>
      <c r="X6" s="26">
        <f t="shared" ref="X6:X29" si="10">X5+(I6-I5)</f>
        <v>1.3499999999999979</v>
      </c>
      <c r="Y6" s="26">
        <f t="shared" ref="Y6:Y29" si="11">Y5+(Z6-Z5)</f>
        <v>1.6666666666667496E-2</v>
      </c>
      <c r="Z6" s="27">
        <f t="shared" si="2"/>
        <v>11.033333333333333</v>
      </c>
      <c r="AA6" s="27">
        <f t="shared" si="3"/>
        <v>-29.619084063057986</v>
      </c>
      <c r="AB6" s="28">
        <f t="shared" si="4"/>
        <v>27.671500097160948</v>
      </c>
      <c r="AC6" s="26">
        <f t="shared" si="5"/>
        <v>0</v>
      </c>
      <c r="AD6" s="29">
        <f t="shared" si="5"/>
        <v>27.671500097160948</v>
      </c>
    </row>
    <row r="7" spans="1:30" x14ac:dyDescent="0.3">
      <c r="A7" s="42">
        <v>42463.530624999999</v>
      </c>
      <c r="B7" s="43">
        <v>600</v>
      </c>
      <c r="C7" s="43">
        <v>10</v>
      </c>
      <c r="D7" s="44">
        <v>12.15</v>
      </c>
      <c r="E7" s="45">
        <v>14.1</v>
      </c>
      <c r="F7" s="46">
        <v>11.05</v>
      </c>
      <c r="G7" s="47">
        <v>11.1</v>
      </c>
      <c r="H7" s="48">
        <v>11.05</v>
      </c>
      <c r="I7" s="49">
        <v>18.149999999999999</v>
      </c>
      <c r="J7" s="50">
        <v>18.350000000000001</v>
      </c>
      <c r="L7" s="43">
        <v>10</v>
      </c>
      <c r="M7" s="22">
        <f t="shared" si="6"/>
        <v>59.169337544872967</v>
      </c>
      <c r="N7" s="22">
        <f t="shared" si="7"/>
        <v>10.467500000000522</v>
      </c>
      <c r="O7" s="22">
        <f t="shared" si="0"/>
        <v>15.701250000000783</v>
      </c>
      <c r="P7" s="22">
        <f t="shared" si="8"/>
        <v>300</v>
      </c>
      <c r="Q7" s="23">
        <f t="shared" si="9"/>
        <v>0.11833867508974594</v>
      </c>
      <c r="R7" s="23">
        <f t="shared" ref="R7:R29" si="12">1000*N7/((B7-B6)*$M$2)</f>
        <v>6.9783333333336819E-2</v>
      </c>
      <c r="S7" s="23">
        <f t="shared" ref="S7:S29" si="13">O7/P7</f>
        <v>5.2337500000002611E-2</v>
      </c>
      <c r="T7" s="81">
        <f t="shared" si="1"/>
        <v>4.2735042735044871E-4</v>
      </c>
      <c r="U7" s="24"/>
      <c r="V7" s="25">
        <f>V6+(D7-D6)</f>
        <v>0.59999999999999964</v>
      </c>
      <c r="W7" s="26">
        <f>W6+(E7-E6)</f>
        <v>0.59999999999999964</v>
      </c>
      <c r="X7" s="26">
        <f t="shared" si="10"/>
        <v>2.0999999999999979</v>
      </c>
      <c r="Y7" s="26">
        <f t="shared" si="11"/>
        <v>5.0000000000002487E-2</v>
      </c>
      <c r="Z7" s="27">
        <f t="shared" si="2"/>
        <v>11.066666666666668</v>
      </c>
      <c r="AA7" s="27">
        <f t="shared" si="3"/>
        <v>-27.638443742521179</v>
      </c>
      <c r="AB7" s="28">
        <f t="shared" si="4"/>
        <v>24.820750099717735</v>
      </c>
      <c r="AC7" s="26">
        <f t="shared" si="5"/>
        <v>0</v>
      </c>
      <c r="AD7" s="29">
        <f>IF(AB7&gt;0,AB7,0)</f>
        <v>24.820750099717735</v>
      </c>
    </row>
    <row r="8" spans="1:30" x14ac:dyDescent="0.3">
      <c r="A8" s="42">
        <v>42463.534097222233</v>
      </c>
      <c r="B8" s="43">
        <v>900</v>
      </c>
      <c r="C8" s="43">
        <v>15</v>
      </c>
      <c r="D8" s="44">
        <v>12.4</v>
      </c>
      <c r="E8" s="45">
        <v>14.3</v>
      </c>
      <c r="F8" s="46">
        <v>11</v>
      </c>
      <c r="G8" s="47">
        <v>11.1</v>
      </c>
      <c r="H8" s="48">
        <v>11.05</v>
      </c>
      <c r="I8" s="49">
        <v>18.649999999999999</v>
      </c>
      <c r="J8" s="50">
        <v>19.149999999999999</v>
      </c>
      <c r="L8" s="43">
        <v>15</v>
      </c>
      <c r="M8" s="22">
        <f t="shared" si="6"/>
        <v>57.652175043722416</v>
      </c>
      <c r="N8" s="22">
        <f t="shared" si="7"/>
        <v>-5.2337499999997021</v>
      </c>
      <c r="O8" s="22">
        <f t="shared" si="0"/>
        <v>10.467500000001079</v>
      </c>
      <c r="P8" s="22">
        <f t="shared" si="8"/>
        <v>450</v>
      </c>
      <c r="Q8" s="23">
        <f t="shared" si="9"/>
        <v>0.11530435008744483</v>
      </c>
      <c r="R8" s="23">
        <f t="shared" si="12"/>
        <v>-3.4891666666664677E-2</v>
      </c>
      <c r="S8" s="23">
        <f t="shared" si="13"/>
        <v>2.3261111111113508E-2</v>
      </c>
      <c r="T8" s="81">
        <f t="shared" si="1"/>
        <v>2.9239766081874349E-4</v>
      </c>
      <c r="U8" s="24"/>
      <c r="V8" s="25">
        <f>V7+(D8-D7)</f>
        <v>0.84999999999999964</v>
      </c>
      <c r="W8" s="26">
        <f>W7+(E8-E7)</f>
        <v>0.80000000000000071</v>
      </c>
      <c r="X8" s="26">
        <f t="shared" si="10"/>
        <v>2.5999999999999979</v>
      </c>
      <c r="Y8" s="26">
        <f t="shared" si="11"/>
        <v>3.3333333333336768E-2</v>
      </c>
      <c r="Z8" s="27">
        <f t="shared" si="2"/>
        <v>11.050000000000002</v>
      </c>
      <c r="AA8" s="27">
        <f t="shared" si="3"/>
        <v>-26.77565199300442</v>
      </c>
      <c r="AB8" s="28">
        <f t="shared" si="4"/>
        <v>17.004833430494287</v>
      </c>
      <c r="AC8" s="26">
        <f t="shared" si="5"/>
        <v>0</v>
      </c>
      <c r="AD8" s="29">
        <f t="shared" si="5"/>
        <v>17.004833430494287</v>
      </c>
    </row>
    <row r="9" spans="1:30" x14ac:dyDescent="0.3">
      <c r="A9" s="42">
        <v>42463.537569444437</v>
      </c>
      <c r="B9" s="43">
        <v>1200</v>
      </c>
      <c r="C9" s="43">
        <v>20</v>
      </c>
      <c r="D9" s="44">
        <v>12.6</v>
      </c>
      <c r="E9" s="45">
        <v>14.55</v>
      </c>
      <c r="F9" s="46">
        <v>11.05</v>
      </c>
      <c r="G9" s="47">
        <v>11.15</v>
      </c>
      <c r="H9" s="48">
        <v>11.05</v>
      </c>
      <c r="I9" s="49">
        <v>19.05</v>
      </c>
      <c r="J9" s="50">
        <v>19.3</v>
      </c>
      <c r="L9" s="43">
        <v>20</v>
      </c>
      <c r="M9" s="22">
        <f t="shared" si="6"/>
        <v>59.169337544873031</v>
      </c>
      <c r="N9" s="22">
        <f t="shared" si="7"/>
        <v>10.467499999999404</v>
      </c>
      <c r="O9" s="22">
        <f t="shared" si="0"/>
        <v>20.935000000000485</v>
      </c>
      <c r="P9" s="22">
        <f t="shared" si="8"/>
        <v>600</v>
      </c>
      <c r="Q9" s="23">
        <f t="shared" si="9"/>
        <v>0.11833867508974606</v>
      </c>
      <c r="R9" s="23">
        <f t="shared" si="12"/>
        <v>6.9783333333329353E-2</v>
      </c>
      <c r="S9" s="23">
        <f t="shared" si="13"/>
        <v>3.4891666666667473E-2</v>
      </c>
      <c r="T9" s="81">
        <f t="shared" si="1"/>
        <v>5.6980056980058267E-4</v>
      </c>
      <c r="U9" s="24"/>
      <c r="V9" s="25">
        <f>V8+(D9-D8)</f>
        <v>1.0499999999999989</v>
      </c>
      <c r="W9" s="26">
        <f>W8+(E9-E8)</f>
        <v>1.0500000000000007</v>
      </c>
      <c r="X9" s="26">
        <f t="shared" si="10"/>
        <v>3</v>
      </c>
      <c r="Y9" s="26">
        <f t="shared" si="11"/>
        <v>6.6666666666668206E-2</v>
      </c>
      <c r="Z9" s="27">
        <f t="shared" si="2"/>
        <v>11.083333333333334</v>
      </c>
      <c r="AA9" s="27">
        <f t="shared" si="3"/>
        <v>-25.710180225601075</v>
      </c>
      <c r="AB9" s="28">
        <f t="shared" si="4"/>
        <v>16.820750099717827</v>
      </c>
      <c r="AC9" s="26">
        <f t="shared" si="5"/>
        <v>0</v>
      </c>
      <c r="AD9" s="29">
        <f t="shared" si="5"/>
        <v>16.820750099717827</v>
      </c>
    </row>
    <row r="10" spans="1:30" x14ac:dyDescent="0.3">
      <c r="A10" s="42">
        <v>42463.541041666656</v>
      </c>
      <c r="B10" s="43">
        <v>1500</v>
      </c>
      <c r="C10" s="43">
        <v>25</v>
      </c>
      <c r="D10" s="44">
        <v>13</v>
      </c>
      <c r="E10" s="45">
        <v>15</v>
      </c>
      <c r="F10" s="46">
        <v>11.05</v>
      </c>
      <c r="G10" s="47">
        <v>11.15</v>
      </c>
      <c r="H10" s="48">
        <v>11.1</v>
      </c>
      <c r="I10" s="49">
        <v>19.3</v>
      </c>
      <c r="J10" s="50">
        <v>19.5</v>
      </c>
      <c r="L10" s="43">
        <v>25</v>
      </c>
      <c r="M10" s="22">
        <f t="shared" si="6"/>
        <v>60.686500046023582</v>
      </c>
      <c r="N10" s="22">
        <f t="shared" si="7"/>
        <v>5.2337500000002608</v>
      </c>
      <c r="O10" s="22">
        <f t="shared" si="0"/>
        <v>26.168750000000742</v>
      </c>
      <c r="P10" s="22">
        <f t="shared" si="8"/>
        <v>750</v>
      </c>
      <c r="Q10" s="23">
        <f t="shared" si="9"/>
        <v>0.12137300009204717</v>
      </c>
      <c r="R10" s="23">
        <f t="shared" si="12"/>
        <v>3.489166666666841E-2</v>
      </c>
      <c r="S10" s="23">
        <f t="shared" si="13"/>
        <v>3.4891666666667653E-2</v>
      </c>
      <c r="T10" s="81">
        <f t="shared" si="1"/>
        <v>6.9444444444446399E-4</v>
      </c>
      <c r="U10" s="24"/>
      <c r="V10" s="25">
        <f>V9+(D10-D9)</f>
        <v>1.4499999999999993</v>
      </c>
      <c r="W10" s="26">
        <f>W9+(E10-E9)</f>
        <v>1.5</v>
      </c>
      <c r="X10" s="26">
        <f t="shared" si="10"/>
        <v>3.25</v>
      </c>
      <c r="Y10" s="26">
        <f t="shared" si="11"/>
        <v>8.3333333333335702E-2</v>
      </c>
      <c r="Z10" s="27">
        <f t="shared" si="2"/>
        <v>11.100000000000001</v>
      </c>
      <c r="AA10" s="27">
        <f t="shared" si="3"/>
        <v>-26.081507929202605</v>
      </c>
      <c r="AB10" s="28">
        <f t="shared" si="4"/>
        <v>22.858888991163504</v>
      </c>
      <c r="AC10" s="26">
        <f t="shared" si="5"/>
        <v>0</v>
      </c>
      <c r="AD10" s="29">
        <f t="shared" si="5"/>
        <v>22.858888991163504</v>
      </c>
    </row>
    <row r="11" spans="1:30" x14ac:dyDescent="0.3">
      <c r="A11" s="42">
        <v>42463.54451388889</v>
      </c>
      <c r="B11" s="43">
        <v>1800</v>
      </c>
      <c r="C11" s="43">
        <v>30</v>
      </c>
      <c r="D11" s="44">
        <v>13.2</v>
      </c>
      <c r="E11" s="45">
        <v>15.25</v>
      </c>
      <c r="F11" s="46">
        <v>11.05</v>
      </c>
      <c r="G11" s="47">
        <v>11.15</v>
      </c>
      <c r="H11" s="48">
        <v>11.1</v>
      </c>
      <c r="I11" s="49">
        <v>19.649999999999999</v>
      </c>
      <c r="J11" s="50">
        <v>20.05</v>
      </c>
      <c r="L11" s="43">
        <v>30</v>
      </c>
      <c r="M11" s="22">
        <f t="shared" si="6"/>
        <v>62.203662547174197</v>
      </c>
      <c r="N11" s="22">
        <f t="shared" si="7"/>
        <v>0</v>
      </c>
      <c r="O11" s="22">
        <f t="shared" si="0"/>
        <v>26.168750000000742</v>
      </c>
      <c r="P11" s="22">
        <f t="shared" si="8"/>
        <v>900</v>
      </c>
      <c r="Q11" s="23">
        <f t="shared" si="9"/>
        <v>0.1244073250943484</v>
      </c>
      <c r="R11" s="23">
        <f t="shared" si="12"/>
        <v>0</v>
      </c>
      <c r="S11" s="23">
        <f t="shared" si="13"/>
        <v>2.9076388888889713E-2</v>
      </c>
      <c r="T11" s="81">
        <f t="shared" si="1"/>
        <v>6.7750677506776954E-4</v>
      </c>
      <c r="U11" s="24"/>
      <c r="V11" s="25">
        <f>V10+(D11-D10)</f>
        <v>1.6499999999999986</v>
      </c>
      <c r="W11" s="26">
        <f>W10+(E11-E10)</f>
        <v>1.75</v>
      </c>
      <c r="X11" s="26">
        <f t="shared" si="10"/>
        <v>3.5999999999999979</v>
      </c>
      <c r="Y11" s="26">
        <f t="shared" si="11"/>
        <v>8.3333333333335702E-2</v>
      </c>
      <c r="Z11" s="27">
        <f t="shared" si="2"/>
        <v>11.100000000000001</v>
      </c>
      <c r="AA11" s="27">
        <f t="shared" si="3"/>
        <v>-25.239742240748189</v>
      </c>
      <c r="AB11" s="28">
        <f t="shared" si="4"/>
        <v>23.563694549276004</v>
      </c>
      <c r="AC11" s="26">
        <f t="shared" si="5"/>
        <v>0</v>
      </c>
      <c r="AD11" s="29">
        <f t="shared" si="5"/>
        <v>23.563694549276004</v>
      </c>
    </row>
    <row r="12" spans="1:30" x14ac:dyDescent="0.3">
      <c r="A12" s="42">
        <v>42463.547986111109</v>
      </c>
      <c r="B12" s="43">
        <v>2100</v>
      </c>
      <c r="C12" s="43">
        <v>35</v>
      </c>
      <c r="D12" s="44">
        <v>13.4</v>
      </c>
      <c r="E12" s="45">
        <v>15.5</v>
      </c>
      <c r="F12" s="46">
        <v>11.05</v>
      </c>
      <c r="G12" s="47">
        <v>11.15</v>
      </c>
      <c r="H12" s="48">
        <v>11.1</v>
      </c>
      <c r="I12" s="49">
        <v>19.75</v>
      </c>
      <c r="J12" s="50">
        <v>20.149999999999999</v>
      </c>
      <c r="L12" s="43">
        <v>35</v>
      </c>
      <c r="M12" s="22">
        <f t="shared" si="6"/>
        <v>63.720825048324748</v>
      </c>
      <c r="N12" s="22">
        <f t="shared" si="7"/>
        <v>0</v>
      </c>
      <c r="O12" s="22">
        <f t="shared" si="0"/>
        <v>26.168750000000742</v>
      </c>
      <c r="P12" s="22">
        <f t="shared" si="8"/>
        <v>1050</v>
      </c>
      <c r="Q12" s="23">
        <f t="shared" si="9"/>
        <v>0.12744165009664951</v>
      </c>
      <c r="R12" s="23">
        <f t="shared" si="12"/>
        <v>0</v>
      </c>
      <c r="S12" s="23">
        <f t="shared" si="13"/>
        <v>2.4922619047619755E-2</v>
      </c>
      <c r="T12" s="81">
        <f t="shared" si="1"/>
        <v>6.613756613756801E-4</v>
      </c>
      <c r="U12" s="24"/>
      <c r="V12" s="25">
        <f>V11+(D12-D11)</f>
        <v>1.8499999999999996</v>
      </c>
      <c r="W12" s="26">
        <f>W11+(E12-E11)</f>
        <v>2</v>
      </c>
      <c r="X12" s="26">
        <f t="shared" si="10"/>
        <v>3.6999999999999993</v>
      </c>
      <c r="Y12" s="26">
        <f t="shared" si="11"/>
        <v>8.3333333333335702E-2</v>
      </c>
      <c r="Z12" s="27">
        <f t="shared" si="2"/>
        <v>11.100000000000001</v>
      </c>
      <c r="AA12" s="27">
        <f t="shared" si="3"/>
        <v>-25.398295267980359</v>
      </c>
      <c r="AB12" s="28">
        <f t="shared" si="4"/>
        <v>28.712944551832781</v>
      </c>
      <c r="AC12" s="26">
        <f t="shared" si="5"/>
        <v>0</v>
      </c>
      <c r="AD12" s="29">
        <f t="shared" si="5"/>
        <v>28.712944551832781</v>
      </c>
    </row>
    <row r="13" spans="1:30" x14ac:dyDescent="0.3">
      <c r="A13" s="42">
        <v>42463.551458333342</v>
      </c>
      <c r="B13" s="43">
        <v>2400</v>
      </c>
      <c r="C13" s="43">
        <v>40</v>
      </c>
      <c r="D13" s="44">
        <v>13.6</v>
      </c>
      <c r="E13" s="45">
        <v>15.75</v>
      </c>
      <c r="F13" s="46">
        <v>11.1</v>
      </c>
      <c r="G13" s="47">
        <v>11.2</v>
      </c>
      <c r="H13" s="48">
        <v>11.15</v>
      </c>
      <c r="I13" s="49">
        <v>20.2</v>
      </c>
      <c r="J13" s="50">
        <v>20.350000000000001</v>
      </c>
      <c r="L13" s="43">
        <v>40</v>
      </c>
      <c r="M13" s="22">
        <f t="shared" si="6"/>
        <v>65.237987549475363</v>
      </c>
      <c r="N13" s="22">
        <f t="shared" si="7"/>
        <v>15.701249999999108</v>
      </c>
      <c r="O13" s="22">
        <f t="shared" si="0"/>
        <v>41.869999999999848</v>
      </c>
      <c r="P13" s="22">
        <f t="shared" si="8"/>
        <v>1200</v>
      </c>
      <c r="Q13" s="23">
        <f t="shared" si="9"/>
        <v>0.13047597509895073</v>
      </c>
      <c r="R13" s="23">
        <f t="shared" si="12"/>
        <v>0.10467499999999406</v>
      </c>
      <c r="S13" s="23">
        <f t="shared" si="13"/>
        <v>3.4891666666666543E-2</v>
      </c>
      <c r="T13" s="81">
        <f t="shared" si="1"/>
        <v>1.0335917312661459E-3</v>
      </c>
      <c r="U13" s="24"/>
      <c r="V13" s="25">
        <f>V12+(D13-D12)</f>
        <v>2.0499999999999989</v>
      </c>
      <c r="W13" s="26">
        <f>W12+(E13-E12)</f>
        <v>2.25</v>
      </c>
      <c r="X13" s="26">
        <f t="shared" si="10"/>
        <v>4.1499999999999986</v>
      </c>
      <c r="Y13" s="26">
        <f t="shared" si="11"/>
        <v>0.13333333333333286</v>
      </c>
      <c r="Z13" s="27">
        <f t="shared" si="2"/>
        <v>11.149999999999999</v>
      </c>
      <c r="AA13" s="27">
        <f t="shared" si="3"/>
        <v>-24.206365522806767</v>
      </c>
      <c r="AB13" s="28">
        <f t="shared" si="4"/>
        <v>27.639972332167481</v>
      </c>
      <c r="AC13" s="26">
        <f t="shared" si="5"/>
        <v>0</v>
      </c>
      <c r="AD13" s="29">
        <f t="shared" si="5"/>
        <v>27.639972332167481</v>
      </c>
    </row>
    <row r="14" spans="1:30" x14ac:dyDescent="0.3">
      <c r="A14" s="42">
        <v>42463.554930555547</v>
      </c>
      <c r="B14" s="43">
        <v>2700</v>
      </c>
      <c r="C14" s="43">
        <v>45</v>
      </c>
      <c r="D14" s="44">
        <v>14.05</v>
      </c>
      <c r="E14" s="45">
        <v>16.2</v>
      </c>
      <c r="F14" s="46">
        <v>11.1</v>
      </c>
      <c r="G14" s="47">
        <v>11.2</v>
      </c>
      <c r="H14" s="48">
        <v>11.15</v>
      </c>
      <c r="I14" s="49">
        <v>20.45</v>
      </c>
      <c r="J14" s="50">
        <v>20.5</v>
      </c>
      <c r="L14" s="43">
        <v>45</v>
      </c>
      <c r="M14" s="22">
        <f t="shared" si="6"/>
        <v>65.237987549475307</v>
      </c>
      <c r="N14" s="22">
        <f t="shared" si="7"/>
        <v>0</v>
      </c>
      <c r="O14" s="22">
        <f t="shared" si="0"/>
        <v>41.869999999999848</v>
      </c>
      <c r="P14" s="22">
        <f t="shared" si="8"/>
        <v>1350</v>
      </c>
      <c r="Q14" s="23">
        <f t="shared" si="9"/>
        <v>0.13047597509895062</v>
      </c>
      <c r="R14" s="23">
        <f t="shared" si="12"/>
        <v>0</v>
      </c>
      <c r="S14" s="23">
        <f t="shared" si="13"/>
        <v>3.1014814814814703E-2</v>
      </c>
      <c r="T14" s="81">
        <f t="shared" si="1"/>
        <v>1.0335917312661465E-3</v>
      </c>
      <c r="U14" s="24"/>
      <c r="V14" s="25">
        <f>V13+(D14-D13)</f>
        <v>2.5</v>
      </c>
      <c r="W14" s="26">
        <f>W13+(E14-E13)</f>
        <v>2.6999999999999993</v>
      </c>
      <c r="X14" s="26">
        <f t="shared" si="10"/>
        <v>4.3999999999999986</v>
      </c>
      <c r="Y14" s="26">
        <f t="shared" si="11"/>
        <v>0.13333333333333286</v>
      </c>
      <c r="Z14" s="27">
        <f t="shared" si="2"/>
        <v>11.149999999999999</v>
      </c>
      <c r="AA14" s="27">
        <f t="shared" si="3"/>
        <v>-24.962814445394493</v>
      </c>
      <c r="AB14" s="28">
        <f t="shared" si="4"/>
        <v>31.195527887722928</v>
      </c>
      <c r="AC14" s="26">
        <f t="shared" si="5"/>
        <v>0</v>
      </c>
      <c r="AD14" s="29">
        <f t="shared" si="5"/>
        <v>31.195527887722928</v>
      </c>
    </row>
    <row r="15" spans="1:30" x14ac:dyDescent="0.3">
      <c r="A15" s="42">
        <v>42463.55840277778</v>
      </c>
      <c r="B15" s="43">
        <v>3000</v>
      </c>
      <c r="C15" s="43">
        <v>50</v>
      </c>
      <c r="D15" s="44">
        <v>14.25</v>
      </c>
      <c r="E15" s="45">
        <v>16.45</v>
      </c>
      <c r="F15" s="46">
        <v>11.1</v>
      </c>
      <c r="G15" s="47">
        <v>11.25</v>
      </c>
      <c r="H15" s="48">
        <v>11.2</v>
      </c>
      <c r="I15" s="49">
        <v>20.65</v>
      </c>
      <c r="J15" s="50">
        <v>21</v>
      </c>
      <c r="L15" s="43">
        <v>50</v>
      </c>
      <c r="M15" s="22">
        <f t="shared" si="6"/>
        <v>66.755150050625915</v>
      </c>
      <c r="N15" s="22">
        <f t="shared" si="7"/>
        <v>10.467499999999962</v>
      </c>
      <c r="O15" s="22">
        <f t="shared" si="0"/>
        <v>52.337499999999814</v>
      </c>
      <c r="P15" s="22">
        <f t="shared" si="8"/>
        <v>1500</v>
      </c>
      <c r="Q15" s="23">
        <f t="shared" si="9"/>
        <v>0.13351030010125184</v>
      </c>
      <c r="R15" s="23">
        <f t="shared" si="12"/>
        <v>6.9783333333333072E-2</v>
      </c>
      <c r="S15" s="23">
        <f t="shared" si="13"/>
        <v>3.4891666666666543E-2</v>
      </c>
      <c r="T15" s="81">
        <f t="shared" si="1"/>
        <v>1.2626262626262582E-3</v>
      </c>
      <c r="U15" s="24"/>
      <c r="V15" s="25">
        <f>V14+(D15-D14)</f>
        <v>2.6999999999999993</v>
      </c>
      <c r="W15" s="26">
        <f>W14+(E15-E14)</f>
        <v>2.9499999999999993</v>
      </c>
      <c r="X15" s="26">
        <f t="shared" si="10"/>
        <v>4.5999999999999979</v>
      </c>
      <c r="Y15" s="26">
        <f t="shared" si="11"/>
        <v>0.16666666666666607</v>
      </c>
      <c r="Z15" s="27">
        <f t="shared" si="2"/>
        <v>11.183333333333332</v>
      </c>
      <c r="AA15" s="27">
        <f t="shared" si="3"/>
        <v>-24.725757804589708</v>
      </c>
      <c r="AB15" s="28">
        <f t="shared" si="4"/>
        <v>34.567000112502058</v>
      </c>
      <c r="AC15" s="26">
        <f t="shared" si="5"/>
        <v>0</v>
      </c>
      <c r="AD15" s="29">
        <f t="shared" si="5"/>
        <v>34.567000112502058</v>
      </c>
    </row>
    <row r="16" spans="1:30" x14ac:dyDescent="0.3">
      <c r="A16" s="42">
        <v>42463.561874999999</v>
      </c>
      <c r="B16" s="43">
        <v>3300</v>
      </c>
      <c r="C16" s="43">
        <v>55</v>
      </c>
      <c r="D16" s="44">
        <v>14.4</v>
      </c>
      <c r="E16" s="45">
        <v>16.7</v>
      </c>
      <c r="F16" s="46">
        <v>11.1</v>
      </c>
      <c r="G16" s="47">
        <v>11.25</v>
      </c>
      <c r="H16" s="48">
        <v>11.2</v>
      </c>
      <c r="I16" s="49">
        <v>21.05</v>
      </c>
      <c r="J16" s="50">
        <v>21.15</v>
      </c>
      <c r="L16" s="43">
        <v>55</v>
      </c>
      <c r="M16" s="22">
        <f t="shared" si="6"/>
        <v>69.789475052927088</v>
      </c>
      <c r="N16" s="22">
        <f t="shared" si="7"/>
        <v>0</v>
      </c>
      <c r="O16" s="22">
        <f t="shared" si="0"/>
        <v>52.337499999999814</v>
      </c>
      <c r="P16" s="22">
        <f t="shared" si="8"/>
        <v>1650</v>
      </c>
      <c r="Q16" s="23">
        <f t="shared" si="9"/>
        <v>0.13957895010585417</v>
      </c>
      <c r="R16" s="23">
        <f t="shared" si="12"/>
        <v>0</v>
      </c>
      <c r="S16" s="23">
        <f t="shared" si="13"/>
        <v>3.1719696969696856E-2</v>
      </c>
      <c r="T16" s="81">
        <f t="shared" si="1"/>
        <v>1.2077294685990299E-3</v>
      </c>
      <c r="U16" s="24"/>
      <c r="V16" s="25">
        <f>V15+(D16-D15)</f>
        <v>2.8499999999999996</v>
      </c>
      <c r="W16" s="26">
        <f>W15+(E16-E15)</f>
        <v>3.1999999999999993</v>
      </c>
      <c r="X16" s="26">
        <f t="shared" si="10"/>
        <v>5</v>
      </c>
      <c r="Y16" s="26">
        <f t="shared" si="11"/>
        <v>0.16666666666666607</v>
      </c>
      <c r="Z16" s="27">
        <f t="shared" si="2"/>
        <v>11.183333333333332</v>
      </c>
      <c r="AA16" s="27">
        <f t="shared" si="3"/>
        <v>-23.339928563469609</v>
      </c>
      <c r="AB16" s="28">
        <f t="shared" si="4"/>
        <v>36.865500117615746</v>
      </c>
      <c r="AC16" s="26">
        <f t="shared" si="5"/>
        <v>0</v>
      </c>
      <c r="AD16" s="29">
        <f t="shared" si="5"/>
        <v>36.865500117615746</v>
      </c>
    </row>
    <row r="17" spans="1:30" x14ac:dyDescent="0.3">
      <c r="A17" s="42">
        <v>42463.565347222233</v>
      </c>
      <c r="B17" s="43">
        <v>3600</v>
      </c>
      <c r="C17" s="43">
        <v>60</v>
      </c>
      <c r="D17" s="44">
        <v>14.6</v>
      </c>
      <c r="E17" s="45">
        <v>17.149999999999999</v>
      </c>
      <c r="F17" s="46">
        <v>11.1</v>
      </c>
      <c r="G17" s="47">
        <v>11.3</v>
      </c>
      <c r="H17" s="48">
        <v>11.25</v>
      </c>
      <c r="I17" s="49">
        <v>21.25</v>
      </c>
      <c r="J17" s="50">
        <v>21.35</v>
      </c>
      <c r="L17" s="43">
        <v>60</v>
      </c>
      <c r="M17" s="22">
        <f t="shared" si="6"/>
        <v>77.375287558680029</v>
      </c>
      <c r="N17" s="22">
        <f t="shared" si="7"/>
        <v>10.467500000000522</v>
      </c>
      <c r="O17" s="22">
        <f t="shared" si="0"/>
        <v>62.805000000000334</v>
      </c>
      <c r="P17" s="22">
        <f t="shared" si="8"/>
        <v>1800</v>
      </c>
      <c r="Q17" s="23">
        <f t="shared" si="9"/>
        <v>0.15475057511736007</v>
      </c>
      <c r="R17" s="23">
        <f t="shared" si="12"/>
        <v>6.9783333333336819E-2</v>
      </c>
      <c r="S17" s="23">
        <f t="shared" si="13"/>
        <v>3.4891666666666855E-2</v>
      </c>
      <c r="T17" s="81">
        <f t="shared" si="1"/>
        <v>1.3071895424836674E-3</v>
      </c>
      <c r="U17" s="24"/>
      <c r="V17" s="25">
        <f>V16+(D17-D16)</f>
        <v>3.0499999999999989</v>
      </c>
      <c r="W17" s="26">
        <f>W16+(E17-E16)</f>
        <v>3.6499999999999986</v>
      </c>
      <c r="X17" s="26">
        <f t="shared" si="10"/>
        <v>5.1999999999999993</v>
      </c>
      <c r="Y17" s="26">
        <f t="shared" si="11"/>
        <v>0.20000000000000107</v>
      </c>
      <c r="Z17" s="27">
        <f t="shared" si="2"/>
        <v>11.216666666666667</v>
      </c>
      <c r="AA17" s="27">
        <f t="shared" si="3"/>
        <v>-22.199204878393978</v>
      </c>
      <c r="AB17" s="28">
        <f t="shared" si="4"/>
        <v>53.722861241511168</v>
      </c>
      <c r="AC17" s="26">
        <f>IF(AA17&gt;0,AA17,0)</f>
        <v>0</v>
      </c>
      <c r="AD17" s="29">
        <f t="shared" si="5"/>
        <v>53.722861241511168</v>
      </c>
    </row>
    <row r="18" spans="1:30" x14ac:dyDescent="0.3">
      <c r="A18" s="42">
        <v>42463.568819444437</v>
      </c>
      <c r="B18" s="43">
        <v>3900</v>
      </c>
      <c r="C18" s="43">
        <v>65</v>
      </c>
      <c r="D18" s="44">
        <v>15</v>
      </c>
      <c r="E18" s="45">
        <v>17.399999999999999</v>
      </c>
      <c r="F18" s="46">
        <v>11.15</v>
      </c>
      <c r="G18" s="47">
        <v>11.3</v>
      </c>
      <c r="H18" s="48">
        <v>11.25</v>
      </c>
      <c r="I18" s="49">
        <v>21.4</v>
      </c>
      <c r="J18" s="50">
        <v>21.55</v>
      </c>
      <c r="L18" s="43">
        <v>65</v>
      </c>
      <c r="M18" s="22">
        <f t="shared" si="6"/>
        <v>72.823800055228247</v>
      </c>
      <c r="N18" s="22">
        <f t="shared" si="7"/>
        <v>5.2337500000002608</v>
      </c>
      <c r="O18" s="22">
        <f t="shared" si="0"/>
        <v>68.03875000000059</v>
      </c>
      <c r="P18" s="22">
        <f t="shared" si="8"/>
        <v>1950</v>
      </c>
      <c r="Q18" s="23">
        <f t="shared" si="9"/>
        <v>0.14564760011045652</v>
      </c>
      <c r="R18" s="23">
        <f t="shared" si="12"/>
        <v>3.489166666666841E-2</v>
      </c>
      <c r="S18" s="23">
        <f t="shared" si="13"/>
        <v>3.4891666666666966E-2</v>
      </c>
      <c r="T18" s="81">
        <f t="shared" si="1"/>
        <v>1.5046296296296433E-3</v>
      </c>
      <c r="U18" s="24"/>
      <c r="V18" s="25">
        <f>V17+(D18-D17)</f>
        <v>3.4499999999999993</v>
      </c>
      <c r="W18" s="26">
        <f>W17+(E18-E17)</f>
        <v>3.8999999999999986</v>
      </c>
      <c r="X18" s="26">
        <f t="shared" si="10"/>
        <v>5.3499999999999979</v>
      </c>
      <c r="Y18" s="26">
        <f t="shared" si="11"/>
        <v>0.21666666666666856</v>
      </c>
      <c r="Z18" s="27">
        <f t="shared" si="2"/>
        <v>11.233333333333334</v>
      </c>
      <c r="AA18" s="27">
        <f t="shared" si="3"/>
        <v>-23.777531241370593</v>
      </c>
      <c r="AB18" s="28">
        <f t="shared" si="4"/>
        <v>48.052889011618348</v>
      </c>
      <c r="AC18" s="26">
        <f t="shared" ref="AC18:AD29" si="14">IF(AA18&gt;0,AA18,0)</f>
        <v>0</v>
      </c>
      <c r="AD18" s="29">
        <f t="shared" si="5"/>
        <v>48.052889011618348</v>
      </c>
    </row>
    <row r="19" spans="1:30" x14ac:dyDescent="0.3">
      <c r="A19" s="42">
        <v>42463.572291666656</v>
      </c>
      <c r="B19" s="43">
        <v>4200</v>
      </c>
      <c r="C19" s="43">
        <v>70</v>
      </c>
      <c r="D19" s="44">
        <v>15.15</v>
      </c>
      <c r="E19" s="45">
        <v>17.600000000000001</v>
      </c>
      <c r="F19" s="46">
        <v>11.15</v>
      </c>
      <c r="G19" s="47">
        <v>11.3</v>
      </c>
      <c r="H19" s="48">
        <v>11.3</v>
      </c>
      <c r="I19" s="49">
        <v>21.4</v>
      </c>
      <c r="J19" s="50">
        <v>21.55</v>
      </c>
      <c r="L19" s="43">
        <v>70</v>
      </c>
      <c r="M19" s="22">
        <f t="shared" si="6"/>
        <v>74.340962556378926</v>
      </c>
      <c r="N19" s="22">
        <f t="shared" si="7"/>
        <v>5.2337499999997021</v>
      </c>
      <c r="O19" s="22">
        <f t="shared" si="0"/>
        <v>73.272500000000306</v>
      </c>
      <c r="P19" s="22">
        <f t="shared" si="8"/>
        <v>2100</v>
      </c>
      <c r="Q19" s="23">
        <f t="shared" si="9"/>
        <v>0.14868192511275785</v>
      </c>
      <c r="R19" s="23">
        <f t="shared" si="12"/>
        <v>3.4891666666664677E-2</v>
      </c>
      <c r="S19" s="23">
        <f t="shared" si="13"/>
        <v>3.4891666666666814E-2</v>
      </c>
      <c r="T19" s="81">
        <f t="shared" si="1"/>
        <v>1.5873015873015929E-3</v>
      </c>
      <c r="U19" s="24"/>
      <c r="V19" s="25">
        <f>V18+(D19-D18)</f>
        <v>3.5999999999999996</v>
      </c>
      <c r="W19" s="26">
        <f>W18+(E19-E18)</f>
        <v>4.1000000000000014</v>
      </c>
      <c r="X19" s="26">
        <f t="shared" si="10"/>
        <v>5.3499999999999979</v>
      </c>
      <c r="Y19" s="26">
        <f t="shared" si="11"/>
        <v>0.23333333333333428</v>
      </c>
      <c r="Z19" s="27">
        <f t="shared" si="2"/>
        <v>11.25</v>
      </c>
      <c r="AA19" s="27">
        <f t="shared" si="3"/>
        <v>-24.105445990979376</v>
      </c>
      <c r="AB19" s="28">
        <f t="shared" si="4"/>
        <v>54.091027903064308</v>
      </c>
      <c r="AC19" s="26">
        <f t="shared" si="14"/>
        <v>0</v>
      </c>
      <c r="AD19" s="29">
        <f t="shared" si="5"/>
        <v>54.091027903064308</v>
      </c>
    </row>
    <row r="20" spans="1:30" x14ac:dyDescent="0.3">
      <c r="A20" s="42">
        <v>42463.57576388889</v>
      </c>
      <c r="B20" s="43">
        <v>4500</v>
      </c>
      <c r="C20" s="43">
        <v>75</v>
      </c>
      <c r="D20" s="44">
        <v>15.35</v>
      </c>
      <c r="E20" s="45">
        <v>18</v>
      </c>
      <c r="F20" s="46">
        <v>11.2</v>
      </c>
      <c r="G20" s="47">
        <v>11.35</v>
      </c>
      <c r="H20" s="48">
        <v>11.3</v>
      </c>
      <c r="I20" s="49">
        <v>21.55</v>
      </c>
      <c r="J20" s="50">
        <v>22</v>
      </c>
      <c r="L20" s="43">
        <v>75</v>
      </c>
      <c r="M20" s="22">
        <f t="shared" si="6"/>
        <v>80.409612560981245</v>
      </c>
      <c r="N20" s="22">
        <f t="shared" si="7"/>
        <v>10.467499999999404</v>
      </c>
      <c r="O20" s="22">
        <f t="shared" si="0"/>
        <v>83.739999999999696</v>
      </c>
      <c r="P20" s="22">
        <f t="shared" si="8"/>
        <v>2250</v>
      </c>
      <c r="Q20" s="23">
        <f t="shared" si="9"/>
        <v>0.16081922512196251</v>
      </c>
      <c r="R20" s="23">
        <f t="shared" si="12"/>
        <v>6.9783333333329353E-2</v>
      </c>
      <c r="S20" s="23">
        <f t="shared" si="13"/>
        <v>3.7217777777777641E-2</v>
      </c>
      <c r="T20" s="81">
        <f t="shared" si="1"/>
        <v>1.6771488469601611E-3</v>
      </c>
      <c r="U20" s="24"/>
      <c r="V20" s="25">
        <f>V19+(D20-D19)</f>
        <v>3.7999999999999989</v>
      </c>
      <c r="W20" s="26">
        <f>W19+(E20-E19)</f>
        <v>4.5</v>
      </c>
      <c r="X20" s="26">
        <f t="shared" si="10"/>
        <v>5.5</v>
      </c>
      <c r="Y20" s="26">
        <f t="shared" si="11"/>
        <v>0.26666666666666572</v>
      </c>
      <c r="Z20" s="27">
        <f t="shared" si="2"/>
        <v>11.283333333333331</v>
      </c>
      <c r="AA20" s="27">
        <f t="shared" si="3"/>
        <v>-23.321030232099794</v>
      </c>
      <c r="AB20" s="28">
        <f t="shared" si="4"/>
        <v>68.465805691069406</v>
      </c>
      <c r="AC20" s="26">
        <f t="shared" si="14"/>
        <v>0</v>
      </c>
      <c r="AD20" s="29">
        <f t="shared" si="5"/>
        <v>68.465805691069406</v>
      </c>
    </row>
    <row r="21" spans="1:30" x14ac:dyDescent="0.3">
      <c r="A21" s="42">
        <v>42463.579236111109</v>
      </c>
      <c r="B21" s="43">
        <v>4800</v>
      </c>
      <c r="C21" s="43">
        <v>80</v>
      </c>
      <c r="D21" s="44">
        <v>15.5</v>
      </c>
      <c r="E21" s="45">
        <v>18.25</v>
      </c>
      <c r="F21" s="46">
        <v>11.2</v>
      </c>
      <c r="G21" s="47">
        <v>11.35</v>
      </c>
      <c r="H21" s="48">
        <v>11.35</v>
      </c>
      <c r="I21" s="49">
        <v>22</v>
      </c>
      <c r="J21" s="50">
        <v>21.75</v>
      </c>
      <c r="L21" s="43">
        <v>80</v>
      </c>
      <c r="M21" s="22">
        <f t="shared" si="6"/>
        <v>83.443937563282418</v>
      </c>
      <c r="N21" s="22">
        <f t="shared" si="7"/>
        <v>5.2337500000002608</v>
      </c>
      <c r="O21" s="22">
        <f t="shared" si="0"/>
        <v>88.973749999999967</v>
      </c>
      <c r="P21" s="22">
        <f t="shared" si="8"/>
        <v>2400</v>
      </c>
      <c r="Q21" s="23">
        <f t="shared" si="9"/>
        <v>0.16688787512656486</v>
      </c>
      <c r="R21" s="23">
        <f t="shared" si="12"/>
        <v>3.489166666666841E-2</v>
      </c>
      <c r="S21" s="23">
        <f t="shared" si="13"/>
        <v>3.707239583333332E-2</v>
      </c>
      <c r="T21" s="81">
        <f t="shared" si="1"/>
        <v>1.7171717171717163E-3</v>
      </c>
      <c r="U21" s="24"/>
      <c r="V21" s="25">
        <f>V20+(D21-D20)</f>
        <v>3.9499999999999993</v>
      </c>
      <c r="W21" s="26">
        <f>W20+(E21-E20)</f>
        <v>4.75</v>
      </c>
      <c r="X21" s="26">
        <f t="shared" si="10"/>
        <v>5.9499999999999993</v>
      </c>
      <c r="Y21" s="26">
        <f t="shared" si="11"/>
        <v>0.28333333333333321</v>
      </c>
      <c r="Z21" s="27">
        <f t="shared" si="2"/>
        <v>11.299999999999999</v>
      </c>
      <c r="AA21" s="27">
        <f t="shared" si="3"/>
        <v>-21.777855759495012</v>
      </c>
      <c r="AB21" s="28">
        <f t="shared" si="4"/>
        <v>69.875416807294258</v>
      </c>
      <c r="AC21" s="26">
        <f t="shared" si="14"/>
        <v>0</v>
      </c>
      <c r="AD21" s="29">
        <f t="shared" si="14"/>
        <v>69.875416807294258</v>
      </c>
    </row>
    <row r="22" spans="1:30" x14ac:dyDescent="0.3">
      <c r="A22" s="42">
        <v>42463.582708333342</v>
      </c>
      <c r="B22" s="43">
        <v>5100</v>
      </c>
      <c r="C22" s="43">
        <v>85</v>
      </c>
      <c r="D22" s="44">
        <v>15.65</v>
      </c>
      <c r="E22" s="45">
        <v>18.45</v>
      </c>
      <c r="F22" s="46">
        <v>11.25</v>
      </c>
      <c r="G22" s="47">
        <v>11.4</v>
      </c>
      <c r="H22" s="48">
        <v>11.4</v>
      </c>
      <c r="I22" s="49">
        <v>21.7</v>
      </c>
      <c r="J22" s="50">
        <v>21.75</v>
      </c>
      <c r="L22" s="43">
        <v>85</v>
      </c>
      <c r="M22" s="22">
        <f t="shared" si="6"/>
        <v>84.961100064432983</v>
      </c>
      <c r="N22" s="22">
        <f t="shared" si="7"/>
        <v>15.701250000000224</v>
      </c>
      <c r="O22" s="22">
        <f t="shared" si="0"/>
        <v>104.67500000000018</v>
      </c>
      <c r="P22" s="22">
        <f t="shared" si="8"/>
        <v>2550</v>
      </c>
      <c r="Q22" s="23">
        <f t="shared" si="9"/>
        <v>0.16992220012886597</v>
      </c>
      <c r="R22" s="23">
        <f t="shared" si="12"/>
        <v>0.10467500000000149</v>
      </c>
      <c r="S22" s="23">
        <f t="shared" si="13"/>
        <v>4.1049019607843205E-2</v>
      </c>
      <c r="T22" s="81">
        <f t="shared" si="1"/>
        <v>1.9841269841269879E-3</v>
      </c>
      <c r="U22" s="24"/>
      <c r="V22" s="25">
        <f>V21+(D22-D21)</f>
        <v>4.0999999999999996</v>
      </c>
      <c r="W22" s="26">
        <f>W21+(E22-E21)</f>
        <v>4.9499999999999993</v>
      </c>
      <c r="X22" s="26">
        <f t="shared" si="10"/>
        <v>5.6499999999999986</v>
      </c>
      <c r="Y22" s="26">
        <f t="shared" si="11"/>
        <v>0.33333333333333393</v>
      </c>
      <c r="Z22" s="27">
        <f t="shared" si="2"/>
        <v>11.35</v>
      </c>
      <c r="AA22" s="27">
        <f t="shared" si="3"/>
        <v>-23.146925609184638</v>
      </c>
      <c r="AB22" s="28">
        <f t="shared" si="4"/>
        <v>81.246889032073312</v>
      </c>
      <c r="AC22" s="26">
        <f t="shared" si="14"/>
        <v>0</v>
      </c>
      <c r="AD22" s="29">
        <f t="shared" si="14"/>
        <v>81.246889032073312</v>
      </c>
    </row>
    <row r="23" spans="1:30" x14ac:dyDescent="0.3">
      <c r="A23" s="42">
        <v>42463.586180555547</v>
      </c>
      <c r="B23" s="43">
        <v>5400</v>
      </c>
      <c r="C23" s="43">
        <v>90</v>
      </c>
      <c r="D23" s="44">
        <v>16</v>
      </c>
      <c r="E23" s="45">
        <v>18.649999999999999</v>
      </c>
      <c r="F23" s="46">
        <v>11.25</v>
      </c>
      <c r="G23" s="47">
        <v>11.4</v>
      </c>
      <c r="H23" s="48">
        <v>11.4</v>
      </c>
      <c r="I23" s="49">
        <v>22.05</v>
      </c>
      <c r="J23" s="50">
        <v>22.1</v>
      </c>
      <c r="L23" s="43">
        <v>90</v>
      </c>
      <c r="M23" s="22">
        <f t="shared" si="6"/>
        <v>80.409612560981188</v>
      </c>
      <c r="N23" s="22">
        <f t="shared" si="7"/>
        <v>0</v>
      </c>
      <c r="O23" s="22">
        <f t="shared" si="0"/>
        <v>104.67500000000018</v>
      </c>
      <c r="P23" s="22">
        <f t="shared" si="8"/>
        <v>2700</v>
      </c>
      <c r="Q23" s="23">
        <f t="shared" si="9"/>
        <v>0.16081922512196239</v>
      </c>
      <c r="R23" s="23">
        <f t="shared" si="12"/>
        <v>0</v>
      </c>
      <c r="S23" s="23">
        <f t="shared" si="13"/>
        <v>3.8768518518518584E-2</v>
      </c>
      <c r="T23" s="81">
        <f t="shared" si="1"/>
        <v>2.0964360587002141E-3</v>
      </c>
      <c r="U23" s="24"/>
      <c r="V23" s="25">
        <f>V22+(D23-D22)</f>
        <v>4.4499999999999993</v>
      </c>
      <c r="W23" s="26">
        <f>W22+(E23-E22)</f>
        <v>5.1499999999999986</v>
      </c>
      <c r="X23" s="26">
        <f t="shared" si="10"/>
        <v>6</v>
      </c>
      <c r="Y23" s="26">
        <f t="shared" si="11"/>
        <v>0.33333333333333393</v>
      </c>
      <c r="Z23" s="27">
        <f t="shared" si="2"/>
        <v>11.35</v>
      </c>
      <c r="AA23" s="27">
        <f t="shared" si="3"/>
        <v>-23.899237593226246</v>
      </c>
      <c r="AB23" s="28">
        <f t="shared" si="4"/>
        <v>71.132472357735963</v>
      </c>
      <c r="AC23" s="26">
        <f t="shared" si="14"/>
        <v>0</v>
      </c>
      <c r="AD23" s="29">
        <f t="shared" si="14"/>
        <v>71.132472357735963</v>
      </c>
    </row>
    <row r="24" spans="1:30" x14ac:dyDescent="0.3">
      <c r="A24" s="42">
        <v>42463.58965277778</v>
      </c>
      <c r="B24" s="43">
        <v>5700</v>
      </c>
      <c r="C24" s="43">
        <v>95</v>
      </c>
      <c r="D24" s="44">
        <v>16.149999999999999</v>
      </c>
      <c r="E24" s="45">
        <v>19.05</v>
      </c>
      <c r="F24" s="46">
        <v>11.25</v>
      </c>
      <c r="G24" s="47">
        <v>11.45</v>
      </c>
      <c r="H24" s="48">
        <v>11.45</v>
      </c>
      <c r="I24" s="49">
        <v>22.25</v>
      </c>
      <c r="J24" s="50">
        <v>22.15</v>
      </c>
      <c r="L24" s="43">
        <v>95</v>
      </c>
      <c r="M24" s="22">
        <f t="shared" si="6"/>
        <v>87.995425066734256</v>
      </c>
      <c r="N24" s="22">
        <f t="shared" si="7"/>
        <v>10.467499999999962</v>
      </c>
      <c r="O24" s="22">
        <f t="shared" si="0"/>
        <v>115.14250000000015</v>
      </c>
      <c r="P24" s="22">
        <f t="shared" si="8"/>
        <v>2850</v>
      </c>
      <c r="Q24" s="23">
        <f t="shared" si="9"/>
        <v>0.17599085013346852</v>
      </c>
      <c r="R24" s="23">
        <f t="shared" si="12"/>
        <v>6.9783333333333072E-2</v>
      </c>
      <c r="S24" s="23">
        <f t="shared" si="13"/>
        <v>4.0400877192982514E-2</v>
      </c>
      <c r="T24" s="81">
        <f t="shared" si="1"/>
        <v>2.1072796934865912E-3</v>
      </c>
      <c r="U24" s="24"/>
      <c r="V24" s="25">
        <f>V23+(D24-D23)</f>
        <v>4.5999999999999979</v>
      </c>
      <c r="W24" s="26">
        <f>W23+(E24-E23)</f>
        <v>5.5500000000000007</v>
      </c>
      <c r="X24" s="26">
        <f t="shared" si="10"/>
        <v>6.1999999999999993</v>
      </c>
      <c r="Y24" s="26">
        <f t="shared" si="11"/>
        <v>0.36666666666666714</v>
      </c>
      <c r="Z24" s="27">
        <f t="shared" si="2"/>
        <v>11.383333333333333</v>
      </c>
      <c r="AA24" s="27">
        <f t="shared" si="3"/>
        <v>-22.459766382502579</v>
      </c>
      <c r="AB24" s="28">
        <f t="shared" si="4"/>
        <v>87.100944592742763</v>
      </c>
      <c r="AC24" s="26">
        <f t="shared" si="14"/>
        <v>0</v>
      </c>
      <c r="AD24" s="29">
        <f t="shared" si="14"/>
        <v>87.100944592742763</v>
      </c>
    </row>
    <row r="25" spans="1:30" x14ac:dyDescent="0.3">
      <c r="A25" s="42">
        <v>42463.593124999999</v>
      </c>
      <c r="B25" s="43">
        <v>6000</v>
      </c>
      <c r="C25" s="43">
        <v>100</v>
      </c>
      <c r="D25" s="44">
        <v>16.3</v>
      </c>
      <c r="E25" s="45">
        <v>19.2</v>
      </c>
      <c r="F25" s="46">
        <v>11.3</v>
      </c>
      <c r="G25" s="47">
        <v>11.5</v>
      </c>
      <c r="H25" s="48">
        <v>11.5</v>
      </c>
      <c r="I25" s="49">
        <v>22.25</v>
      </c>
      <c r="J25" s="50">
        <v>22.25</v>
      </c>
      <c r="L25" s="43">
        <v>100</v>
      </c>
      <c r="M25" s="22">
        <f t="shared" si="6"/>
        <v>87.995425066734143</v>
      </c>
      <c r="N25" s="22">
        <f t="shared" si="7"/>
        <v>15.701249999999666</v>
      </c>
      <c r="O25" s="22">
        <f t="shared" si="0"/>
        <v>130.84374999999983</v>
      </c>
      <c r="P25" s="22">
        <f t="shared" si="8"/>
        <v>3000</v>
      </c>
      <c r="Q25" s="23">
        <f t="shared" si="9"/>
        <v>0.1759908501334683</v>
      </c>
      <c r="R25" s="23">
        <f t="shared" si="12"/>
        <v>0.10467499999999777</v>
      </c>
      <c r="S25" s="23">
        <f t="shared" si="13"/>
        <v>4.3614583333333276E-2</v>
      </c>
      <c r="T25" s="81">
        <f t="shared" si="1"/>
        <v>2.3946360153256682E-3</v>
      </c>
      <c r="U25" s="24"/>
      <c r="V25" s="25">
        <f>V24+(D25-D24)</f>
        <v>4.75</v>
      </c>
      <c r="W25" s="26">
        <f>W24+(E25-E24)</f>
        <v>5.6999999999999993</v>
      </c>
      <c r="X25" s="26">
        <f t="shared" si="10"/>
        <v>6.1999999999999993</v>
      </c>
      <c r="Y25" s="26">
        <f t="shared" si="11"/>
        <v>0.41666666666666607</v>
      </c>
      <c r="Z25" s="27">
        <f t="shared" si="2"/>
        <v>11.433333333333332</v>
      </c>
      <c r="AA25" s="27">
        <f t="shared" si="3"/>
        <v>-23.02597898038082</v>
      </c>
      <c r="AB25" s="28">
        <f t="shared" si="4"/>
        <v>89.767611259409222</v>
      </c>
      <c r="AC25" s="26">
        <f t="shared" si="14"/>
        <v>0</v>
      </c>
      <c r="AD25" s="29">
        <f t="shared" si="14"/>
        <v>89.767611259409222</v>
      </c>
    </row>
    <row r="26" spans="1:30" x14ac:dyDescent="0.3">
      <c r="A26" s="42">
        <v>42463.596597222233</v>
      </c>
      <c r="B26" s="43">
        <v>6300</v>
      </c>
      <c r="C26" s="43">
        <v>105</v>
      </c>
      <c r="D26" s="44">
        <v>16.45</v>
      </c>
      <c r="E26" s="45">
        <v>19.350000000000001</v>
      </c>
      <c r="F26" s="46">
        <v>11.3</v>
      </c>
      <c r="G26" s="47">
        <v>11.5</v>
      </c>
      <c r="H26" s="48">
        <v>11.5</v>
      </c>
      <c r="I26" s="49">
        <v>22.25</v>
      </c>
      <c r="J26" s="50">
        <v>22.3</v>
      </c>
      <c r="L26" s="43">
        <v>105</v>
      </c>
      <c r="M26" s="22">
        <f t="shared" si="6"/>
        <v>87.995425066734256</v>
      </c>
      <c r="N26" s="22">
        <f t="shared" si="7"/>
        <v>0</v>
      </c>
      <c r="O26" s="22">
        <f t="shared" si="0"/>
        <v>130.84374999999983</v>
      </c>
      <c r="P26" s="22">
        <f t="shared" si="8"/>
        <v>3150</v>
      </c>
      <c r="Q26" s="23">
        <f t="shared" si="9"/>
        <v>0.17599085013346852</v>
      </c>
      <c r="R26" s="23">
        <f t="shared" si="12"/>
        <v>0</v>
      </c>
      <c r="S26" s="23">
        <f t="shared" si="13"/>
        <v>4.1537698412698359E-2</v>
      </c>
      <c r="T26" s="81">
        <f t="shared" si="1"/>
        <v>2.3946360153256651E-3</v>
      </c>
      <c r="U26" s="24"/>
      <c r="V26" s="25">
        <f>V25+(D26-D25)</f>
        <v>4.8999999999999986</v>
      </c>
      <c r="W26" s="26">
        <f>W25+(E26-E25)</f>
        <v>5.8500000000000014</v>
      </c>
      <c r="X26" s="26">
        <f t="shared" si="10"/>
        <v>6.1999999999999993</v>
      </c>
      <c r="Y26" s="26">
        <f t="shared" si="11"/>
        <v>0.41666666666666607</v>
      </c>
      <c r="Z26" s="27">
        <f t="shared" si="2"/>
        <v>11.433333333333332</v>
      </c>
      <c r="AA26" s="27">
        <f t="shared" si="3"/>
        <v>-23.621478436769955</v>
      </c>
      <c r="AB26" s="28">
        <f t="shared" si="4"/>
        <v>92.434277926076106</v>
      </c>
      <c r="AC26" s="26">
        <f t="shared" si="14"/>
        <v>0</v>
      </c>
      <c r="AD26" s="29">
        <f t="shared" si="14"/>
        <v>92.434277926076106</v>
      </c>
    </row>
    <row r="27" spans="1:30" x14ac:dyDescent="0.3">
      <c r="A27" s="42">
        <v>42463.600069444437</v>
      </c>
      <c r="B27" s="43">
        <v>6600</v>
      </c>
      <c r="C27" s="43">
        <v>110</v>
      </c>
      <c r="D27" s="44">
        <v>16.55</v>
      </c>
      <c r="E27" s="45">
        <v>19.55</v>
      </c>
      <c r="F27" s="46">
        <v>11.35</v>
      </c>
      <c r="G27" s="47">
        <v>11.55</v>
      </c>
      <c r="H27" s="48">
        <v>11.55</v>
      </c>
      <c r="I27" s="49">
        <v>22.35</v>
      </c>
      <c r="J27" s="50">
        <v>22.35</v>
      </c>
      <c r="L27" s="43">
        <v>110</v>
      </c>
      <c r="M27" s="22">
        <f t="shared" si="6"/>
        <v>91.029750069035373</v>
      </c>
      <c r="N27" s="22">
        <f t="shared" si="7"/>
        <v>15.701250000000783</v>
      </c>
      <c r="O27" s="22">
        <f t="shared" si="0"/>
        <v>146.54500000000061</v>
      </c>
      <c r="P27" s="22">
        <f t="shared" si="8"/>
        <v>3300</v>
      </c>
      <c r="Q27" s="23">
        <f t="shared" si="9"/>
        <v>0.18205950013807076</v>
      </c>
      <c r="R27" s="23">
        <f t="shared" si="12"/>
        <v>0.10467500000000522</v>
      </c>
      <c r="S27" s="23">
        <f t="shared" si="13"/>
        <v>4.4407575757575944E-2</v>
      </c>
      <c r="T27" s="81">
        <f t="shared" si="1"/>
        <v>2.5925925925926029E-3</v>
      </c>
      <c r="U27" s="24"/>
      <c r="V27" s="25">
        <f>V26+(D27-D26)</f>
        <v>5</v>
      </c>
      <c r="W27" s="26">
        <f>W26+(E27-E26)</f>
        <v>6.0500000000000007</v>
      </c>
      <c r="X27" s="26">
        <f t="shared" si="10"/>
        <v>6.3000000000000007</v>
      </c>
      <c r="Y27" s="26">
        <f t="shared" si="11"/>
        <v>0.46666666666666856</v>
      </c>
      <c r="Z27" s="27">
        <f t="shared" si="2"/>
        <v>11.483333333333334</v>
      </c>
      <c r="AA27" s="27">
        <f t="shared" si="3"/>
        <v>-23.098318953614587</v>
      </c>
      <c r="AB27" s="28">
        <f t="shared" si="4"/>
        <v>99.177222375634145</v>
      </c>
      <c r="AC27" s="26">
        <f t="shared" si="14"/>
        <v>0</v>
      </c>
      <c r="AD27" s="29">
        <f t="shared" si="14"/>
        <v>99.177222375634145</v>
      </c>
    </row>
    <row r="28" spans="1:30" x14ac:dyDescent="0.3">
      <c r="A28" s="42">
        <v>42463.603541666656</v>
      </c>
      <c r="B28" s="43">
        <v>6900</v>
      </c>
      <c r="C28" s="43">
        <v>115</v>
      </c>
      <c r="D28" s="44">
        <v>16.7</v>
      </c>
      <c r="E28" s="45">
        <v>19.7</v>
      </c>
      <c r="F28" s="46">
        <v>11.35</v>
      </c>
      <c r="G28" s="47">
        <v>11.55</v>
      </c>
      <c r="H28" s="48">
        <v>11.55</v>
      </c>
      <c r="I28" s="49">
        <v>22.5</v>
      </c>
      <c r="J28" s="50">
        <v>22.5</v>
      </c>
      <c r="L28" s="43">
        <v>115</v>
      </c>
      <c r="M28" s="22">
        <f t="shared" si="6"/>
        <v>91.029750069035373</v>
      </c>
      <c r="N28" s="22">
        <f t="shared" si="7"/>
        <v>0</v>
      </c>
      <c r="O28" s="22">
        <f t="shared" si="0"/>
        <v>146.54500000000061</v>
      </c>
      <c r="P28" s="22">
        <f t="shared" si="8"/>
        <v>3450</v>
      </c>
      <c r="Q28" s="23">
        <f t="shared" si="9"/>
        <v>0.18205950013807076</v>
      </c>
      <c r="R28" s="23">
        <f t="shared" si="12"/>
        <v>0</v>
      </c>
      <c r="S28" s="23">
        <f t="shared" si="13"/>
        <v>4.2476811594203079E-2</v>
      </c>
      <c r="T28" s="81">
        <f t="shared" si="1"/>
        <v>2.5925925925926029E-3</v>
      </c>
      <c r="U28" s="24"/>
      <c r="V28" s="25">
        <f>V27+(D28-D27)</f>
        <v>5.1499999999999986</v>
      </c>
      <c r="W28" s="26">
        <f>W27+(E28-E27)</f>
        <v>6.1999999999999993</v>
      </c>
      <c r="X28" s="26">
        <f t="shared" si="10"/>
        <v>6.4499999999999993</v>
      </c>
      <c r="Y28" s="26">
        <f t="shared" si="11"/>
        <v>0.46666666666666856</v>
      </c>
      <c r="Z28" s="27">
        <f t="shared" si="2"/>
        <v>11.483333333333334</v>
      </c>
      <c r="AA28" s="27">
        <f t="shared" si="3"/>
        <v>-23.098318953614587</v>
      </c>
      <c r="AB28" s="28">
        <f t="shared" si="4"/>
        <v>99.177222375634145</v>
      </c>
      <c r="AC28" s="26">
        <f t="shared" si="14"/>
        <v>0</v>
      </c>
      <c r="AD28" s="29">
        <f t="shared" si="14"/>
        <v>99.177222375634145</v>
      </c>
    </row>
    <row r="29" spans="1:30" ht="19.5" thickBot="1" x14ac:dyDescent="0.35">
      <c r="A29" s="42">
        <v>42463.60701388889</v>
      </c>
      <c r="B29" s="43">
        <v>7200</v>
      </c>
      <c r="C29" s="43">
        <v>120</v>
      </c>
      <c r="D29" s="44">
        <v>17</v>
      </c>
      <c r="E29" s="45">
        <v>20.05</v>
      </c>
      <c r="F29" s="46">
        <v>11.4</v>
      </c>
      <c r="G29" s="47">
        <v>11.6</v>
      </c>
      <c r="H29" s="48">
        <v>11.6</v>
      </c>
      <c r="I29" s="49">
        <v>22.45</v>
      </c>
      <c r="J29" s="50">
        <v>22.55</v>
      </c>
      <c r="L29" s="43">
        <v>120</v>
      </c>
      <c r="M29" s="85">
        <f t="shared" si="6"/>
        <v>92.546912570185995</v>
      </c>
      <c r="N29" s="85">
        <f t="shared" si="7"/>
        <v>15.701249999999666</v>
      </c>
      <c r="O29" s="85">
        <f t="shared" si="0"/>
        <v>162.24625000000026</v>
      </c>
      <c r="P29" s="85">
        <f t="shared" si="8"/>
        <v>3600</v>
      </c>
      <c r="Q29" s="75">
        <f t="shared" si="9"/>
        <v>0.18509382514037198</v>
      </c>
      <c r="R29" s="75">
        <f t="shared" si="12"/>
        <v>0.10467499999999777</v>
      </c>
      <c r="S29" s="75">
        <f t="shared" si="13"/>
        <v>4.506840277777785E-2</v>
      </c>
      <c r="T29" s="82">
        <f t="shared" si="1"/>
        <v>2.8233151183970889E-3</v>
      </c>
      <c r="U29" s="24"/>
      <c r="V29" s="25">
        <f>V28+(D29-D28)</f>
        <v>5.4499999999999993</v>
      </c>
      <c r="W29" s="26">
        <f>W28+(E29-E28)</f>
        <v>6.5500000000000007</v>
      </c>
      <c r="X29" s="26">
        <f t="shared" si="10"/>
        <v>6.3999999999999986</v>
      </c>
      <c r="Y29" s="26">
        <f t="shared" si="11"/>
        <v>0.5166666666666675</v>
      </c>
      <c r="Z29" s="27">
        <f t="shared" si="2"/>
        <v>11.533333333333333</v>
      </c>
      <c r="AA29" s="27">
        <f t="shared" si="3"/>
        <v>-24.303318794461287</v>
      </c>
      <c r="AB29" s="28">
        <f t="shared" si="4"/>
        <v>108.77091682263556</v>
      </c>
      <c r="AC29" s="26">
        <f t="shared" si="14"/>
        <v>0</v>
      </c>
      <c r="AD29" s="29">
        <f t="shared" si="14"/>
        <v>108.77091682263556</v>
      </c>
    </row>
    <row r="30" spans="1:30" ht="15.75" customHeight="1" thickTop="1" x14ac:dyDescent="0.3">
      <c r="A30" s="51"/>
      <c r="B30" s="52"/>
      <c r="C30" s="52"/>
      <c r="D30" s="53"/>
      <c r="E30" s="54"/>
      <c r="F30" s="55"/>
      <c r="G30" s="56"/>
      <c r="H30" s="57"/>
      <c r="I30" s="58"/>
      <c r="J30" s="59"/>
      <c r="L30" s="94" t="s">
        <v>30</v>
      </c>
      <c r="M30" s="95">
        <f>AVERAGE(M6:M29)</f>
        <v>74.151317243735065</v>
      </c>
      <c r="N30" s="95">
        <f t="shared" ref="N30:T30" si="15">AVERAGE(N6:N29)</f>
        <v>6.7602604166666787</v>
      </c>
      <c r="O30" s="95">
        <f t="shared" si="15"/>
        <v>72.400208333333595</v>
      </c>
      <c r="P30" s="95">
        <f t="shared" si="15"/>
        <v>1875</v>
      </c>
      <c r="Q30" s="78">
        <f t="shared" si="15"/>
        <v>0.14830263448747014</v>
      </c>
      <c r="R30" s="78">
        <f t="shared" si="15"/>
        <v>4.506840277777785E-2</v>
      </c>
      <c r="S30" s="78">
        <f t="shared" si="15"/>
        <v>3.6794963540479925E-2</v>
      </c>
      <c r="T30" s="80">
        <f t="shared" si="15"/>
        <v>1.4494029148799518E-3</v>
      </c>
      <c r="U30" s="24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x14ac:dyDescent="0.3">
      <c r="A31" s="51"/>
      <c r="B31" s="52"/>
      <c r="C31" s="52"/>
      <c r="D31" s="53"/>
      <c r="E31" s="54"/>
      <c r="F31" s="55"/>
      <c r="G31" s="56"/>
      <c r="H31" s="57"/>
      <c r="I31" s="58"/>
      <c r="J31" s="59"/>
      <c r="L31" s="83" t="s">
        <v>31</v>
      </c>
      <c r="M31" s="22">
        <f>MIN(M6:M29)</f>
        <v>57.652175043722416</v>
      </c>
      <c r="N31" s="22">
        <f t="shared" ref="N31:T31" si="16">MIN(N6:N29)</f>
        <v>-5.2337499999997021</v>
      </c>
      <c r="O31" s="22">
        <f t="shared" si="16"/>
        <v>5.2337500000002608</v>
      </c>
      <c r="P31" s="22">
        <f t="shared" si="16"/>
        <v>150</v>
      </c>
      <c r="Q31" s="23">
        <f t="shared" si="16"/>
        <v>0.11530435008744483</v>
      </c>
      <c r="R31" s="23">
        <f t="shared" si="16"/>
        <v>-3.4891666666664677E-2</v>
      </c>
      <c r="S31" s="23">
        <f t="shared" si="16"/>
        <v>2.3261111111113508E-2</v>
      </c>
      <c r="T31" s="81">
        <f t="shared" si="16"/>
        <v>1.4619883040936396E-4</v>
      </c>
      <c r="U31" s="30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9.5" thickBot="1" x14ac:dyDescent="0.35">
      <c r="A32" s="51"/>
      <c r="B32" s="52"/>
      <c r="C32" s="52"/>
      <c r="D32" s="53"/>
      <c r="E32" s="54"/>
      <c r="F32" s="55"/>
      <c r="G32" s="56"/>
      <c r="H32" s="57"/>
      <c r="I32" s="58"/>
      <c r="J32" s="59"/>
      <c r="L32" s="84" t="s">
        <v>32</v>
      </c>
      <c r="M32" s="85">
        <f>MAX(M6:M29)</f>
        <v>92.546912570185995</v>
      </c>
      <c r="N32" s="85">
        <f t="shared" ref="N32:T32" si="17">MAX(N6:N29)</f>
        <v>15.701250000000783</v>
      </c>
      <c r="O32" s="85">
        <f t="shared" si="17"/>
        <v>162.24625000000026</v>
      </c>
      <c r="P32" s="85">
        <f t="shared" si="17"/>
        <v>3600</v>
      </c>
      <c r="Q32" s="75">
        <f t="shared" si="17"/>
        <v>0.18509382514037198</v>
      </c>
      <c r="R32" s="75">
        <f t="shared" si="17"/>
        <v>0.10467500000000522</v>
      </c>
      <c r="S32" s="75">
        <f t="shared" si="17"/>
        <v>5.2337500000002611E-2</v>
      </c>
      <c r="T32" s="82">
        <f t="shared" si="17"/>
        <v>2.8233151183970889E-3</v>
      </c>
      <c r="U32" s="30"/>
    </row>
    <row r="33" spans="1:10" ht="19.5" thickTop="1" x14ac:dyDescent="0.3">
      <c r="A33" s="51"/>
      <c r="B33" s="52"/>
      <c r="C33" s="52"/>
      <c r="D33" s="53"/>
      <c r="E33" s="54"/>
      <c r="F33" s="55"/>
      <c r="G33" s="56"/>
      <c r="H33" s="57"/>
      <c r="I33" s="58"/>
      <c r="J33" s="59"/>
    </row>
    <row r="34" spans="1:10" x14ac:dyDescent="0.3">
      <c r="A34" s="51"/>
      <c r="B34" s="52"/>
      <c r="C34" s="52"/>
      <c r="D34" s="53"/>
      <c r="E34" s="54"/>
      <c r="F34" s="55"/>
      <c r="G34" s="56"/>
      <c r="H34" s="57"/>
      <c r="I34" s="58"/>
      <c r="J34" s="59"/>
    </row>
    <row r="35" spans="1:10" x14ac:dyDescent="0.3">
      <c r="A35" s="51"/>
      <c r="B35" s="52"/>
      <c r="C35" s="52"/>
      <c r="D35" s="53"/>
      <c r="E35" s="54"/>
      <c r="F35" s="55"/>
      <c r="G35" s="56"/>
      <c r="H35" s="57"/>
      <c r="I35" s="58"/>
      <c r="J35" s="59"/>
    </row>
    <row r="36" spans="1:1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</row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zoomScale="70" zoomScaleNormal="70" workbookViewId="0">
      <selection activeCell="L29" sqref="L5:L29"/>
    </sheetView>
  </sheetViews>
  <sheetFormatPr defaultColWidth="11.42578125" defaultRowHeight="18.75" x14ac:dyDescent="0.3"/>
  <cols>
    <col min="1" max="1" width="27.140625" style="60" customWidth="1"/>
    <col min="2" max="2" width="8.5703125" style="60" customWidth="1"/>
    <col min="3" max="3" width="9" style="60" customWidth="1"/>
    <col min="4" max="4" width="8.28515625" style="60" customWidth="1"/>
    <col min="5" max="5" width="7.5703125" style="60" customWidth="1"/>
    <col min="6" max="6" width="7.42578125" style="60" customWidth="1"/>
    <col min="7" max="10" width="7.28515625" style="60" customWidth="1"/>
    <col min="11" max="11" width="11.42578125" style="60"/>
    <col min="12" max="12" width="10.42578125" style="60" customWidth="1"/>
    <col min="13" max="13" width="13.140625" style="60" customWidth="1"/>
    <col min="14" max="14" width="12.5703125" style="60" customWidth="1"/>
    <col min="15" max="15" width="11.42578125" style="60"/>
    <col min="16" max="16" width="16.140625" style="60" customWidth="1"/>
    <col min="17" max="17" width="10.5703125" style="60" customWidth="1"/>
    <col min="18" max="18" width="10" style="60" customWidth="1"/>
    <col min="19" max="19" width="11.140625" style="60" customWidth="1"/>
    <col min="20" max="20" width="11.140625" style="61" customWidth="1"/>
    <col min="21" max="21" width="10.5703125" style="60" customWidth="1"/>
    <col min="22" max="22" width="9.42578125" style="60" customWidth="1"/>
    <col min="23" max="24" width="11.42578125" style="60"/>
    <col min="25" max="25" width="10.28515625" style="60" customWidth="1"/>
    <col min="26" max="26" width="14.7109375" style="60" customWidth="1"/>
    <col min="27" max="27" width="11.7109375" style="60" customWidth="1"/>
    <col min="28" max="28" width="10.42578125" style="60" customWidth="1"/>
    <col min="29" max="16384" width="11.42578125" style="60"/>
  </cols>
  <sheetData>
    <row r="1" spans="1:30" ht="23.25" customHeight="1" x14ac:dyDescent="0.3">
      <c r="A1" s="64" t="s">
        <v>67</v>
      </c>
      <c r="B1" s="65"/>
      <c r="C1" s="65"/>
      <c r="D1" s="65"/>
      <c r="E1" s="65"/>
      <c r="F1" s="65"/>
      <c r="G1" s="65"/>
      <c r="H1" s="65"/>
      <c r="I1" s="65"/>
      <c r="J1" s="65"/>
      <c r="K1" s="60">
        <v>0</v>
      </c>
      <c r="L1" s="1" t="s">
        <v>0</v>
      </c>
      <c r="M1" s="31">
        <f>T30</f>
        <v>3.2888330484062314E-3</v>
      </c>
      <c r="O1" s="2" t="s">
        <v>1</v>
      </c>
      <c r="P1" s="3">
        <v>0.2</v>
      </c>
      <c r="Z1" s="2" t="s">
        <v>2</v>
      </c>
      <c r="AA1" s="3">
        <v>8</v>
      </c>
    </row>
    <row r="2" spans="1:30" ht="24" customHeight="1" thickBot="1" x14ac:dyDescent="0.4">
      <c r="A2" s="66" t="s">
        <v>68</v>
      </c>
      <c r="B2" s="65"/>
      <c r="C2" s="65"/>
      <c r="D2" s="65"/>
      <c r="E2" s="65"/>
      <c r="F2" s="65"/>
      <c r="G2" s="65"/>
      <c r="H2" s="65"/>
      <c r="I2" s="65"/>
      <c r="J2" s="65"/>
      <c r="L2" s="4" t="s">
        <v>3</v>
      </c>
      <c r="M2" s="5">
        <v>500</v>
      </c>
      <c r="O2" s="6" t="s">
        <v>4</v>
      </c>
      <c r="P2" s="7">
        <v>5</v>
      </c>
      <c r="Z2" s="6" t="s">
        <v>5</v>
      </c>
      <c r="AA2" s="8">
        <v>0.45</v>
      </c>
    </row>
    <row r="3" spans="1:30" ht="23.25" customHeight="1" thickBot="1" x14ac:dyDescent="0.35">
      <c r="A3" s="67" t="s">
        <v>6</v>
      </c>
      <c r="B3" s="69" t="s">
        <v>7</v>
      </c>
      <c r="C3" s="70"/>
      <c r="D3" s="71" t="s">
        <v>8</v>
      </c>
      <c r="E3" s="72"/>
      <c r="F3" s="72"/>
      <c r="G3" s="72"/>
      <c r="H3" s="72"/>
      <c r="I3" s="72"/>
      <c r="J3" s="70"/>
      <c r="V3" s="62" t="s">
        <v>38</v>
      </c>
      <c r="W3" s="63"/>
      <c r="X3" s="63"/>
      <c r="Y3" s="63"/>
      <c r="Z3" s="63"/>
    </row>
    <row r="4" spans="1:30" ht="128.25" customHeight="1" thickTop="1" thickBot="1" x14ac:dyDescent="0.35">
      <c r="A4" s="68"/>
      <c r="B4" s="32" t="s">
        <v>9</v>
      </c>
      <c r="C4" s="32" t="s">
        <v>10</v>
      </c>
      <c r="D4" s="33" t="s">
        <v>11</v>
      </c>
      <c r="E4" s="34" t="s">
        <v>12</v>
      </c>
      <c r="F4" s="35" t="s">
        <v>13</v>
      </c>
      <c r="G4" s="36" t="s">
        <v>14</v>
      </c>
      <c r="H4" s="37" t="s">
        <v>15</v>
      </c>
      <c r="I4" s="38" t="s">
        <v>16</v>
      </c>
      <c r="J4" s="39" t="s">
        <v>17</v>
      </c>
      <c r="L4" s="86" t="s">
        <v>18</v>
      </c>
      <c r="M4" s="87" t="s">
        <v>19</v>
      </c>
      <c r="N4" s="87" t="s">
        <v>33</v>
      </c>
      <c r="O4" s="87" t="s">
        <v>20</v>
      </c>
      <c r="P4" s="87" t="s">
        <v>21</v>
      </c>
      <c r="Q4" s="87" t="s">
        <v>22</v>
      </c>
      <c r="R4" s="87" t="s">
        <v>23</v>
      </c>
      <c r="S4" s="87" t="s">
        <v>24</v>
      </c>
      <c r="T4" s="88" t="s">
        <v>69</v>
      </c>
      <c r="U4" s="9"/>
      <c r="V4" s="10" t="s">
        <v>37</v>
      </c>
      <c r="W4" s="11" t="s">
        <v>36</v>
      </c>
      <c r="X4" s="11" t="s">
        <v>35</v>
      </c>
      <c r="Y4" s="11" t="s">
        <v>34</v>
      </c>
      <c r="Z4" s="11" t="s">
        <v>25</v>
      </c>
      <c r="AA4" s="11" t="s">
        <v>26</v>
      </c>
      <c r="AB4" s="11" t="s">
        <v>27</v>
      </c>
      <c r="AC4" s="11" t="s">
        <v>28</v>
      </c>
      <c r="AD4" s="12" t="s">
        <v>29</v>
      </c>
    </row>
    <row r="5" spans="1:30" ht="19.5" thickTop="1" x14ac:dyDescent="0.3">
      <c r="A5" s="42">
        <v>42463.662569444437</v>
      </c>
      <c r="B5" s="43">
        <v>0</v>
      </c>
      <c r="C5" s="43">
        <v>0</v>
      </c>
      <c r="D5" s="44">
        <v>14.75</v>
      </c>
      <c r="E5" s="45">
        <v>17.399999999999999</v>
      </c>
      <c r="F5" s="46">
        <v>15.15</v>
      </c>
      <c r="G5" s="47">
        <v>16</v>
      </c>
      <c r="H5" s="48">
        <v>16.649999999999999</v>
      </c>
      <c r="I5" s="49">
        <v>20.100000000000001</v>
      </c>
      <c r="J5" s="50">
        <v>20.2</v>
      </c>
      <c r="L5" s="43">
        <v>0</v>
      </c>
      <c r="M5" s="77">
        <f>4187*$M$1*(E5-D5)/$P$1</f>
        <v>182.45705765121869</v>
      </c>
      <c r="N5" s="77">
        <f>4.187*$P$2*(Z5-Z5)/$P$1</f>
        <v>0</v>
      </c>
      <c r="O5" s="77">
        <f t="shared" ref="O5:O29" si="0">4.187*$P$2*(Z5-$Z$5)/$P$1</f>
        <v>0</v>
      </c>
      <c r="P5" s="77">
        <f>$M$2*B5/1000</f>
        <v>0</v>
      </c>
      <c r="Q5" s="78">
        <f>4187*$M$1*(E5-D5)/($P$1*$M$2)</f>
        <v>0.36491411530243739</v>
      </c>
      <c r="R5" s="79">
        <v>0</v>
      </c>
      <c r="S5" s="79">
        <v>0</v>
      </c>
      <c r="T5" s="80">
        <f t="shared" ref="T5:T29" si="1">O5/(300*4.187*$P$2*(E5-D5))</f>
        <v>0</v>
      </c>
      <c r="U5" s="16"/>
      <c r="V5" s="17">
        <f>D5-D5</f>
        <v>0</v>
      </c>
      <c r="W5" s="18">
        <f>E5-E5</f>
        <v>0</v>
      </c>
      <c r="X5" s="18">
        <f>I5-I5</f>
        <v>0</v>
      </c>
      <c r="Y5" s="18">
        <f>Z5-Z5</f>
        <v>0</v>
      </c>
      <c r="Z5" s="19">
        <f t="shared" ref="Z5:Z29" si="2">(F5+G5+H5)/3</f>
        <v>15.933333333333332</v>
      </c>
      <c r="AA5" s="19">
        <f t="shared" ref="AA5:AA29" si="3">($M$2*$AA$2-M5)/(D5-I5)</f>
        <v>-7.9519518408937007</v>
      </c>
      <c r="AB5" s="20">
        <f t="shared" ref="AB5:AB29" si="4">($AA$1*(D5-I5)+M5)/$AA$2</f>
        <v>310.34901700270819</v>
      </c>
      <c r="AC5" s="18">
        <f t="shared" ref="AC5:AD20" si="5">IF(AA5&gt;0,AA5,0)</f>
        <v>0</v>
      </c>
      <c r="AD5" s="21">
        <f t="shared" si="5"/>
        <v>310.34901700270819</v>
      </c>
    </row>
    <row r="6" spans="1:30" x14ac:dyDescent="0.3">
      <c r="A6" s="42">
        <v>42463.666041666656</v>
      </c>
      <c r="B6" s="43">
        <v>300</v>
      </c>
      <c r="C6" s="43">
        <v>5</v>
      </c>
      <c r="D6" s="44">
        <v>15.2</v>
      </c>
      <c r="E6" s="45">
        <v>17.600000000000001</v>
      </c>
      <c r="F6" s="46">
        <v>15.15</v>
      </c>
      <c r="G6" s="47">
        <v>16</v>
      </c>
      <c r="H6" s="48">
        <v>16.600000000000001</v>
      </c>
      <c r="I6" s="49">
        <v>21.3</v>
      </c>
      <c r="J6" s="50">
        <v>21.4</v>
      </c>
      <c r="L6" s="43">
        <v>5</v>
      </c>
      <c r="M6" s="22">
        <f t="shared" ref="M6:M29" si="6">4187*$M$1*(E6-D6)/$P$1</f>
        <v>165.24412768412282</v>
      </c>
      <c r="N6" s="22">
        <f t="shared" ref="N6:N29" si="7">4.187*$P$2*(Z6-Z5)/$P$1</f>
        <v>-1.7445833333332343</v>
      </c>
      <c r="O6" s="22">
        <f t="shared" si="0"/>
        <v>-1.7445833333332343</v>
      </c>
      <c r="P6" s="22">
        <f t="shared" ref="P6:P29" si="8">$M$2*B6/1000</f>
        <v>150</v>
      </c>
      <c r="Q6" s="23">
        <f t="shared" ref="Q6:Q29" si="9">4187*$M$1*(E6-D6)/($P$1*$M$2)</f>
        <v>0.33048825536824566</v>
      </c>
      <c r="R6" s="23">
        <f>1000*N6/((B6-B5)*$M$2)</f>
        <v>-1.1630555555554896E-2</v>
      </c>
      <c r="S6" s="23">
        <f>O6/P6</f>
        <v>-1.1630555555554896E-2</v>
      </c>
      <c r="T6" s="81">
        <f t="shared" si="1"/>
        <v>-1.1574074074073405E-4</v>
      </c>
      <c r="U6" s="24"/>
      <c r="V6" s="25">
        <f>V5+(D6-D5)</f>
        <v>0.44999999999999929</v>
      </c>
      <c r="W6" s="26">
        <f>W5+(E6-E5)</f>
        <v>0.20000000000000284</v>
      </c>
      <c r="X6" s="26">
        <f t="shared" ref="X6:X29" si="10">X5+(I6-I5)</f>
        <v>1.1999999999999993</v>
      </c>
      <c r="Y6" s="26">
        <f t="shared" ref="Y6:Y29" si="11">Y5+(Z6-Z5)</f>
        <v>-1.6666666666665719E-2</v>
      </c>
      <c r="Z6" s="27">
        <f t="shared" si="2"/>
        <v>15.916666666666666</v>
      </c>
      <c r="AA6" s="27">
        <f t="shared" si="3"/>
        <v>-9.796044641947077</v>
      </c>
      <c r="AB6" s="28">
        <f t="shared" si="4"/>
        <v>258.76472818693958</v>
      </c>
      <c r="AC6" s="26">
        <f t="shared" si="5"/>
        <v>0</v>
      </c>
      <c r="AD6" s="29">
        <f t="shared" si="5"/>
        <v>258.76472818693958</v>
      </c>
    </row>
    <row r="7" spans="1:30" x14ac:dyDescent="0.3">
      <c r="A7" s="42">
        <v>42463.66951388889</v>
      </c>
      <c r="B7" s="43">
        <v>600</v>
      </c>
      <c r="C7" s="43">
        <v>10</v>
      </c>
      <c r="D7" s="44">
        <v>15.4</v>
      </c>
      <c r="E7" s="45">
        <v>18.05</v>
      </c>
      <c r="F7" s="46">
        <v>15.15</v>
      </c>
      <c r="G7" s="47">
        <v>16</v>
      </c>
      <c r="H7" s="48">
        <v>16.600000000000001</v>
      </c>
      <c r="I7" s="49">
        <v>22</v>
      </c>
      <c r="J7" s="50">
        <v>22.15</v>
      </c>
      <c r="L7" s="43">
        <v>10</v>
      </c>
      <c r="M7" s="22">
        <f t="shared" si="6"/>
        <v>182.45705765121883</v>
      </c>
      <c r="N7" s="22">
        <f t="shared" si="7"/>
        <v>0</v>
      </c>
      <c r="O7" s="22">
        <f t="shared" si="0"/>
        <v>-1.7445833333332343</v>
      </c>
      <c r="P7" s="22">
        <f t="shared" si="8"/>
        <v>300</v>
      </c>
      <c r="Q7" s="23">
        <f t="shared" si="9"/>
        <v>0.36491411530243767</v>
      </c>
      <c r="R7" s="23">
        <f t="shared" ref="R7:R29" si="12">1000*N7/((B7-B6)*$M$2)</f>
        <v>0</v>
      </c>
      <c r="S7" s="23">
        <f t="shared" ref="S7:S29" si="13">O7/P7</f>
        <v>-5.8152777777774481E-3</v>
      </c>
      <c r="T7" s="81">
        <f t="shared" si="1"/>
        <v>-1.048218029350045E-4</v>
      </c>
      <c r="U7" s="24"/>
      <c r="V7" s="25">
        <f>V6+(D7-D6)</f>
        <v>0.65000000000000036</v>
      </c>
      <c r="W7" s="26">
        <f>W6+(E7-E6)</f>
        <v>0.65000000000000213</v>
      </c>
      <c r="X7" s="26">
        <f t="shared" si="10"/>
        <v>1.8999999999999986</v>
      </c>
      <c r="Y7" s="26">
        <f t="shared" si="11"/>
        <v>-1.6666666666665719E-2</v>
      </c>
      <c r="Z7" s="27">
        <f t="shared" si="2"/>
        <v>15.916666666666666</v>
      </c>
      <c r="AA7" s="27">
        <f t="shared" si="3"/>
        <v>-6.4459003558759349</v>
      </c>
      <c r="AB7" s="28">
        <f t="shared" si="4"/>
        <v>288.12679478048631</v>
      </c>
      <c r="AC7" s="26">
        <f t="shared" si="5"/>
        <v>0</v>
      </c>
      <c r="AD7" s="29">
        <f>IF(AB7&gt;0,AB7,0)</f>
        <v>288.12679478048631</v>
      </c>
    </row>
    <row r="8" spans="1:30" x14ac:dyDescent="0.3">
      <c r="A8" s="42">
        <v>42463.672986111109</v>
      </c>
      <c r="B8" s="43">
        <v>900</v>
      </c>
      <c r="C8" s="43">
        <v>15</v>
      </c>
      <c r="D8" s="44">
        <v>15.65</v>
      </c>
      <c r="E8" s="45">
        <v>18.3</v>
      </c>
      <c r="F8" s="46">
        <v>15.15</v>
      </c>
      <c r="G8" s="47">
        <v>16.05</v>
      </c>
      <c r="H8" s="48">
        <v>16.649999999999999</v>
      </c>
      <c r="I8" s="49">
        <v>22.35</v>
      </c>
      <c r="J8" s="50">
        <v>22.45</v>
      </c>
      <c r="L8" s="43">
        <v>15</v>
      </c>
      <c r="M8" s="22">
        <f t="shared" si="6"/>
        <v>182.45705765121883</v>
      </c>
      <c r="N8" s="22">
        <f t="shared" si="7"/>
        <v>3.4891666666668408</v>
      </c>
      <c r="O8" s="22">
        <f t="shared" si="0"/>
        <v>1.744583333333606</v>
      </c>
      <c r="P8" s="22">
        <f t="shared" si="8"/>
        <v>450</v>
      </c>
      <c r="Q8" s="23">
        <f t="shared" si="9"/>
        <v>0.36491411530243767</v>
      </c>
      <c r="R8" s="23">
        <f t="shared" si="12"/>
        <v>2.326111111111227E-2</v>
      </c>
      <c r="S8" s="23">
        <f t="shared" si="13"/>
        <v>3.8768518518524577E-3</v>
      </c>
      <c r="T8" s="81">
        <f t="shared" si="1"/>
        <v>1.0482180293502683E-4</v>
      </c>
      <c r="U8" s="24"/>
      <c r="V8" s="25">
        <f>V7+(D8-D7)</f>
        <v>0.90000000000000036</v>
      </c>
      <c r="W8" s="26">
        <f>W7+(E8-E7)</f>
        <v>0.90000000000000213</v>
      </c>
      <c r="X8" s="26">
        <f t="shared" si="10"/>
        <v>2.25</v>
      </c>
      <c r="Y8" s="26">
        <f t="shared" si="11"/>
        <v>1.6666666666669272E-2</v>
      </c>
      <c r="Z8" s="27">
        <f t="shared" si="2"/>
        <v>15.950000000000001</v>
      </c>
      <c r="AA8" s="27">
        <f t="shared" si="3"/>
        <v>-6.3496928878777856</v>
      </c>
      <c r="AB8" s="28">
        <f t="shared" si="4"/>
        <v>286.34901700270854</v>
      </c>
      <c r="AC8" s="26">
        <f t="shared" si="5"/>
        <v>0</v>
      </c>
      <c r="AD8" s="29">
        <f t="shared" si="5"/>
        <v>286.34901700270854</v>
      </c>
    </row>
    <row r="9" spans="1:30" x14ac:dyDescent="0.3">
      <c r="A9" s="42">
        <v>42463.676458333342</v>
      </c>
      <c r="B9" s="43">
        <v>1200</v>
      </c>
      <c r="C9" s="43">
        <v>20</v>
      </c>
      <c r="D9" s="44">
        <v>16.05</v>
      </c>
      <c r="E9" s="45">
        <v>18.55</v>
      </c>
      <c r="F9" s="46">
        <v>15.2</v>
      </c>
      <c r="G9" s="47">
        <v>16.100000000000001</v>
      </c>
      <c r="H9" s="48">
        <v>16.649999999999999</v>
      </c>
      <c r="I9" s="49">
        <v>22.6</v>
      </c>
      <c r="J9" s="50">
        <v>22.7</v>
      </c>
      <c r="L9" s="43">
        <v>20</v>
      </c>
      <c r="M9" s="22">
        <f t="shared" si="6"/>
        <v>172.1292996709611</v>
      </c>
      <c r="N9" s="22">
        <f t="shared" si="7"/>
        <v>3.4891666666666548</v>
      </c>
      <c r="O9" s="22">
        <f t="shared" si="0"/>
        <v>5.2337500000002608</v>
      </c>
      <c r="P9" s="22">
        <f t="shared" si="8"/>
        <v>600</v>
      </c>
      <c r="Q9" s="23">
        <f t="shared" si="9"/>
        <v>0.34425859934192227</v>
      </c>
      <c r="R9" s="23">
        <f t="shared" si="12"/>
        <v>2.3261111111111031E-2</v>
      </c>
      <c r="S9" s="23">
        <f t="shared" si="13"/>
        <v>8.7229166666671007E-3</v>
      </c>
      <c r="T9" s="81">
        <f t="shared" si="1"/>
        <v>3.3333333333334991E-4</v>
      </c>
      <c r="U9" s="24"/>
      <c r="V9" s="25">
        <f>V8+(D9-D8)</f>
        <v>1.3000000000000007</v>
      </c>
      <c r="W9" s="26">
        <f>W8+(E9-E8)</f>
        <v>1.1500000000000021</v>
      </c>
      <c r="X9" s="26">
        <f t="shared" si="10"/>
        <v>2.5</v>
      </c>
      <c r="Y9" s="26">
        <f t="shared" si="11"/>
        <v>5.0000000000002487E-2</v>
      </c>
      <c r="Z9" s="27">
        <f t="shared" si="2"/>
        <v>15.983333333333334</v>
      </c>
      <c r="AA9" s="27">
        <f t="shared" si="3"/>
        <v>-8.0718626456547931</v>
      </c>
      <c r="AB9" s="28">
        <f t="shared" si="4"/>
        <v>266.06511037991356</v>
      </c>
      <c r="AC9" s="26">
        <f t="shared" si="5"/>
        <v>0</v>
      </c>
      <c r="AD9" s="29">
        <f t="shared" si="5"/>
        <v>266.06511037991356</v>
      </c>
    </row>
    <row r="10" spans="1:30" x14ac:dyDescent="0.3">
      <c r="A10" s="42">
        <v>42463.679930555547</v>
      </c>
      <c r="B10" s="43">
        <v>1500</v>
      </c>
      <c r="C10" s="43">
        <v>25</v>
      </c>
      <c r="D10" s="44">
        <v>16.25</v>
      </c>
      <c r="E10" s="45">
        <v>19.05</v>
      </c>
      <c r="F10" s="46">
        <v>15.25</v>
      </c>
      <c r="G10" s="47">
        <v>16.149999999999999</v>
      </c>
      <c r="H10" s="48">
        <v>16.75</v>
      </c>
      <c r="I10" s="49">
        <v>23</v>
      </c>
      <c r="J10" s="50">
        <v>23.1</v>
      </c>
      <c r="L10" s="43">
        <v>25</v>
      </c>
      <c r="M10" s="22">
        <f t="shared" si="6"/>
        <v>192.7848156314765</v>
      </c>
      <c r="N10" s="22">
        <f t="shared" si="7"/>
        <v>6.9783333333333095</v>
      </c>
      <c r="O10" s="22">
        <f t="shared" si="0"/>
        <v>12.212083333333569</v>
      </c>
      <c r="P10" s="22">
        <f t="shared" si="8"/>
        <v>750</v>
      </c>
      <c r="Q10" s="23">
        <f t="shared" si="9"/>
        <v>0.38556963126295302</v>
      </c>
      <c r="R10" s="23">
        <f t="shared" si="12"/>
        <v>4.6522222222222062E-2</v>
      </c>
      <c r="S10" s="23">
        <f t="shared" si="13"/>
        <v>1.628277777777809E-2</v>
      </c>
      <c r="T10" s="81">
        <f t="shared" si="1"/>
        <v>6.9444444444445748E-4</v>
      </c>
      <c r="U10" s="24"/>
      <c r="V10" s="25">
        <f>V9+(D10-D9)</f>
        <v>1.5</v>
      </c>
      <c r="W10" s="26">
        <f>W9+(E10-E9)</f>
        <v>1.6500000000000021</v>
      </c>
      <c r="X10" s="26">
        <f t="shared" si="10"/>
        <v>2.8999999999999986</v>
      </c>
      <c r="Y10" s="26">
        <f t="shared" si="11"/>
        <v>0.11666666666666892</v>
      </c>
      <c r="Z10" s="27">
        <f t="shared" si="2"/>
        <v>16.05</v>
      </c>
      <c r="AA10" s="27">
        <f t="shared" si="3"/>
        <v>-4.7726199064479253</v>
      </c>
      <c r="AB10" s="28">
        <f t="shared" si="4"/>
        <v>308.41070140328111</v>
      </c>
      <c r="AC10" s="26">
        <f t="shared" si="5"/>
        <v>0</v>
      </c>
      <c r="AD10" s="29">
        <f t="shared" si="5"/>
        <v>308.41070140328111</v>
      </c>
    </row>
    <row r="11" spans="1:30" x14ac:dyDescent="0.3">
      <c r="A11" s="42">
        <v>42463.68340277778</v>
      </c>
      <c r="B11" s="43">
        <v>1800</v>
      </c>
      <c r="C11" s="43">
        <v>30</v>
      </c>
      <c r="D11" s="44">
        <v>16.45</v>
      </c>
      <c r="E11" s="45">
        <v>19.25</v>
      </c>
      <c r="F11" s="46">
        <v>15.3</v>
      </c>
      <c r="G11" s="47">
        <v>16.2</v>
      </c>
      <c r="H11" s="48">
        <v>17</v>
      </c>
      <c r="I11" s="49">
        <v>23.15</v>
      </c>
      <c r="J11" s="50">
        <v>23.25</v>
      </c>
      <c r="L11" s="43">
        <v>30</v>
      </c>
      <c r="M11" s="22">
        <f t="shared" si="6"/>
        <v>192.7848156314765</v>
      </c>
      <c r="N11" s="22">
        <f t="shared" si="7"/>
        <v>12.212083333333382</v>
      </c>
      <c r="O11" s="22">
        <f t="shared" si="0"/>
        <v>24.424166666666952</v>
      </c>
      <c r="P11" s="22">
        <f t="shared" si="8"/>
        <v>900</v>
      </c>
      <c r="Q11" s="23">
        <f t="shared" si="9"/>
        <v>0.38556963126295302</v>
      </c>
      <c r="R11" s="23">
        <f t="shared" si="12"/>
        <v>8.1413888888889202E-2</v>
      </c>
      <c r="S11" s="23">
        <f t="shared" si="13"/>
        <v>2.713796296296328E-2</v>
      </c>
      <c r="T11" s="81">
        <f t="shared" si="1"/>
        <v>1.3888888888889043E-3</v>
      </c>
      <c r="U11" s="24"/>
      <c r="V11" s="25">
        <f>V10+(D11-D10)</f>
        <v>1.6999999999999993</v>
      </c>
      <c r="W11" s="26">
        <f>W10+(E11-E10)</f>
        <v>1.8500000000000014</v>
      </c>
      <c r="X11" s="26">
        <f t="shared" si="10"/>
        <v>3.0499999999999972</v>
      </c>
      <c r="Y11" s="26">
        <f t="shared" si="11"/>
        <v>0.23333333333333606</v>
      </c>
      <c r="Z11" s="27">
        <f t="shared" si="2"/>
        <v>16.166666666666668</v>
      </c>
      <c r="AA11" s="27">
        <f t="shared" si="3"/>
        <v>-4.8082364729139551</v>
      </c>
      <c r="AB11" s="28">
        <f t="shared" si="4"/>
        <v>309.29959029217002</v>
      </c>
      <c r="AC11" s="26">
        <f t="shared" si="5"/>
        <v>0</v>
      </c>
      <c r="AD11" s="29">
        <f t="shared" si="5"/>
        <v>309.29959029217002</v>
      </c>
    </row>
    <row r="12" spans="1:30" x14ac:dyDescent="0.3">
      <c r="A12" s="42">
        <v>42463.686874999999</v>
      </c>
      <c r="B12" s="43">
        <v>2100</v>
      </c>
      <c r="C12" s="43">
        <v>35</v>
      </c>
      <c r="D12" s="44">
        <v>16.600000000000001</v>
      </c>
      <c r="E12" s="45">
        <v>19.5</v>
      </c>
      <c r="F12" s="46">
        <v>15.35</v>
      </c>
      <c r="G12" s="47">
        <v>16.25</v>
      </c>
      <c r="H12" s="48">
        <v>17.05</v>
      </c>
      <c r="I12" s="49">
        <v>23.1</v>
      </c>
      <c r="J12" s="50">
        <v>23.2</v>
      </c>
      <c r="L12" s="43">
        <v>35</v>
      </c>
      <c r="M12" s="22">
        <f t="shared" si="6"/>
        <v>199.66998761831479</v>
      </c>
      <c r="N12" s="22">
        <f t="shared" si="7"/>
        <v>5.2337500000000743</v>
      </c>
      <c r="O12" s="22">
        <f t="shared" si="0"/>
        <v>29.657916666667028</v>
      </c>
      <c r="P12" s="22">
        <f t="shared" si="8"/>
        <v>1050</v>
      </c>
      <c r="Q12" s="23">
        <f t="shared" si="9"/>
        <v>0.39933997523662962</v>
      </c>
      <c r="R12" s="23">
        <f t="shared" si="12"/>
        <v>3.4891666666667161E-2</v>
      </c>
      <c r="S12" s="23">
        <f t="shared" si="13"/>
        <v>2.8245634920635265E-2</v>
      </c>
      <c r="T12" s="81">
        <f t="shared" si="1"/>
        <v>1.6283524904214764E-3</v>
      </c>
      <c r="U12" s="24"/>
      <c r="V12" s="25">
        <f>V11+(D12-D11)</f>
        <v>1.8500000000000014</v>
      </c>
      <c r="W12" s="26">
        <f>W11+(E12-E11)</f>
        <v>2.1000000000000014</v>
      </c>
      <c r="X12" s="26">
        <f t="shared" si="10"/>
        <v>3</v>
      </c>
      <c r="Y12" s="26">
        <f t="shared" si="11"/>
        <v>0.28333333333333677</v>
      </c>
      <c r="Z12" s="27">
        <f t="shared" si="2"/>
        <v>16.216666666666669</v>
      </c>
      <c r="AA12" s="27">
        <f t="shared" si="3"/>
        <v>-3.8969249817977243</v>
      </c>
      <c r="AB12" s="28">
        <f t="shared" si="4"/>
        <v>328.15552804069955</v>
      </c>
      <c r="AC12" s="26">
        <f t="shared" si="5"/>
        <v>0</v>
      </c>
      <c r="AD12" s="29">
        <f t="shared" si="5"/>
        <v>328.15552804069955</v>
      </c>
    </row>
    <row r="13" spans="1:30" x14ac:dyDescent="0.3">
      <c r="A13" s="42">
        <v>42463.690347222233</v>
      </c>
      <c r="B13" s="43">
        <v>2400</v>
      </c>
      <c r="C13" s="43">
        <v>40</v>
      </c>
      <c r="D13" s="44">
        <v>17</v>
      </c>
      <c r="E13" s="45">
        <v>19.75</v>
      </c>
      <c r="F13" s="46">
        <v>15.35</v>
      </c>
      <c r="G13" s="47">
        <v>16.3</v>
      </c>
      <c r="H13" s="48">
        <v>17.149999999999999</v>
      </c>
      <c r="I13" s="49">
        <v>23.35</v>
      </c>
      <c r="J13" s="50">
        <v>23.45</v>
      </c>
      <c r="L13" s="43">
        <v>40</v>
      </c>
      <c r="M13" s="22">
        <f t="shared" si="6"/>
        <v>189.34222963805723</v>
      </c>
      <c r="N13" s="22">
        <f t="shared" si="7"/>
        <v>5.2337499999997021</v>
      </c>
      <c r="O13" s="22">
        <f t="shared" si="0"/>
        <v>34.89166666666673</v>
      </c>
      <c r="P13" s="22">
        <f t="shared" si="8"/>
        <v>1200</v>
      </c>
      <c r="Q13" s="23">
        <f t="shared" si="9"/>
        <v>0.37868445927611449</v>
      </c>
      <c r="R13" s="23">
        <f t="shared" si="12"/>
        <v>3.4891666666664677E-2</v>
      </c>
      <c r="S13" s="23">
        <f t="shared" si="13"/>
        <v>2.907638888888894E-2</v>
      </c>
      <c r="T13" s="81">
        <f t="shared" si="1"/>
        <v>2.0202020202020232E-3</v>
      </c>
      <c r="U13" s="24"/>
      <c r="V13" s="25">
        <f>V12+(D13-D12)</f>
        <v>2.25</v>
      </c>
      <c r="W13" s="26">
        <f>W12+(E13-E12)</f>
        <v>2.3500000000000014</v>
      </c>
      <c r="X13" s="26">
        <f t="shared" si="10"/>
        <v>3.25</v>
      </c>
      <c r="Y13" s="26">
        <f t="shared" si="11"/>
        <v>0.33333333333333393</v>
      </c>
      <c r="Z13" s="27">
        <f t="shared" si="2"/>
        <v>16.266666666666666</v>
      </c>
      <c r="AA13" s="27">
        <f t="shared" si="3"/>
        <v>-5.6153969073925607</v>
      </c>
      <c r="AB13" s="28">
        <f t="shared" si="4"/>
        <v>307.87162141790492</v>
      </c>
      <c r="AC13" s="26">
        <f t="shared" si="5"/>
        <v>0</v>
      </c>
      <c r="AD13" s="29">
        <f t="shared" si="5"/>
        <v>307.87162141790492</v>
      </c>
    </row>
    <row r="14" spans="1:30" x14ac:dyDescent="0.3">
      <c r="A14" s="42">
        <v>42463.693819444437</v>
      </c>
      <c r="B14" s="43">
        <v>2700</v>
      </c>
      <c r="C14" s="43">
        <v>45</v>
      </c>
      <c r="D14" s="44">
        <v>17.149999999999999</v>
      </c>
      <c r="E14" s="45">
        <v>20.2</v>
      </c>
      <c r="F14" s="46">
        <v>15.4</v>
      </c>
      <c r="G14" s="47">
        <v>16.399999999999999</v>
      </c>
      <c r="H14" s="48">
        <v>17.2</v>
      </c>
      <c r="I14" s="49">
        <v>23.5</v>
      </c>
      <c r="J14" s="50">
        <v>23.6</v>
      </c>
      <c r="L14" s="43">
        <v>45</v>
      </c>
      <c r="M14" s="22">
        <f t="shared" si="6"/>
        <v>209.99774559857264</v>
      </c>
      <c r="N14" s="22">
        <f t="shared" si="7"/>
        <v>6.9783333333333095</v>
      </c>
      <c r="O14" s="22">
        <f t="shared" si="0"/>
        <v>41.870000000000033</v>
      </c>
      <c r="P14" s="22">
        <f t="shared" si="8"/>
        <v>1350</v>
      </c>
      <c r="Q14" s="23">
        <f t="shared" si="9"/>
        <v>0.4199954911971453</v>
      </c>
      <c r="R14" s="23">
        <f t="shared" si="12"/>
        <v>4.6522222222222062E-2</v>
      </c>
      <c r="S14" s="23">
        <f t="shared" si="13"/>
        <v>3.1014814814814839E-2</v>
      </c>
      <c r="T14" s="81">
        <f t="shared" si="1"/>
        <v>2.1857923497267768E-3</v>
      </c>
      <c r="U14" s="24"/>
      <c r="V14" s="25">
        <f>V13+(D14-D13)</f>
        <v>2.3999999999999986</v>
      </c>
      <c r="W14" s="26">
        <f>W13+(E14-E13)</f>
        <v>2.8000000000000007</v>
      </c>
      <c r="X14" s="26">
        <f t="shared" si="10"/>
        <v>3.3999999999999986</v>
      </c>
      <c r="Y14" s="26">
        <f t="shared" si="11"/>
        <v>0.40000000000000036</v>
      </c>
      <c r="Z14" s="27">
        <f t="shared" si="2"/>
        <v>16.333333333333332</v>
      </c>
      <c r="AA14" s="27">
        <f t="shared" si="3"/>
        <v>-2.3625597482562775</v>
      </c>
      <c r="AB14" s="28">
        <f t="shared" si="4"/>
        <v>353.77276799682807</v>
      </c>
      <c r="AC14" s="26">
        <f t="shared" si="5"/>
        <v>0</v>
      </c>
      <c r="AD14" s="29">
        <f t="shared" si="5"/>
        <v>353.77276799682807</v>
      </c>
    </row>
    <row r="15" spans="1:30" x14ac:dyDescent="0.3">
      <c r="A15" s="42">
        <v>42463.697291666656</v>
      </c>
      <c r="B15" s="43">
        <v>3000</v>
      </c>
      <c r="C15" s="43">
        <v>50</v>
      </c>
      <c r="D15" s="44">
        <v>17.350000000000001</v>
      </c>
      <c r="E15" s="45">
        <v>20.399999999999999</v>
      </c>
      <c r="F15" s="46">
        <v>15.45</v>
      </c>
      <c r="G15" s="47">
        <v>16.45</v>
      </c>
      <c r="H15" s="48">
        <v>17.3</v>
      </c>
      <c r="I15" s="49">
        <v>23.55</v>
      </c>
      <c r="J15" s="50">
        <v>23.65</v>
      </c>
      <c r="L15" s="43">
        <v>50</v>
      </c>
      <c r="M15" s="22">
        <f t="shared" si="6"/>
        <v>209.99774559857238</v>
      </c>
      <c r="N15" s="22">
        <f t="shared" si="7"/>
        <v>6.9783333333336817</v>
      </c>
      <c r="O15" s="22">
        <f t="shared" si="0"/>
        <v>48.84833333333372</v>
      </c>
      <c r="P15" s="22">
        <f t="shared" si="8"/>
        <v>1500</v>
      </c>
      <c r="Q15" s="23">
        <f t="shared" si="9"/>
        <v>0.4199954911971448</v>
      </c>
      <c r="R15" s="23">
        <f t="shared" si="12"/>
        <v>4.6522222222224539E-2</v>
      </c>
      <c r="S15" s="23">
        <f t="shared" si="13"/>
        <v>3.2565555555555813E-2</v>
      </c>
      <c r="T15" s="81">
        <f t="shared" si="1"/>
        <v>2.5500910746812612E-3</v>
      </c>
      <c r="U15" s="24"/>
      <c r="V15" s="25">
        <f>V14+(D15-D14)</f>
        <v>2.6000000000000014</v>
      </c>
      <c r="W15" s="26">
        <f>W14+(E15-E14)</f>
        <v>3</v>
      </c>
      <c r="X15" s="26">
        <f t="shared" si="10"/>
        <v>3.4499999999999993</v>
      </c>
      <c r="Y15" s="26">
        <f t="shared" si="11"/>
        <v>0.46666666666667034</v>
      </c>
      <c r="Z15" s="27">
        <f t="shared" si="2"/>
        <v>16.400000000000002</v>
      </c>
      <c r="AA15" s="27">
        <f t="shared" si="3"/>
        <v>-2.4197184518431647</v>
      </c>
      <c r="AB15" s="28">
        <f t="shared" si="4"/>
        <v>356.43943466349418</v>
      </c>
      <c r="AC15" s="26">
        <f t="shared" si="5"/>
        <v>0</v>
      </c>
      <c r="AD15" s="29">
        <f t="shared" si="5"/>
        <v>356.43943466349418</v>
      </c>
    </row>
    <row r="16" spans="1:30" x14ac:dyDescent="0.3">
      <c r="A16" s="42">
        <v>42463.70076388889</v>
      </c>
      <c r="B16" s="43">
        <v>3300</v>
      </c>
      <c r="C16" s="43">
        <v>55</v>
      </c>
      <c r="D16" s="44">
        <v>17.5</v>
      </c>
      <c r="E16" s="45">
        <v>20.65</v>
      </c>
      <c r="F16" s="46">
        <v>15.5</v>
      </c>
      <c r="G16" s="47">
        <v>16.5</v>
      </c>
      <c r="H16" s="48">
        <v>17.399999999999999</v>
      </c>
      <c r="I16" s="49">
        <v>23.6</v>
      </c>
      <c r="J16" s="50">
        <v>23.65</v>
      </c>
      <c r="L16" s="43">
        <v>55</v>
      </c>
      <c r="M16" s="22">
        <f t="shared" si="6"/>
        <v>216.88291758541092</v>
      </c>
      <c r="N16" s="22">
        <f t="shared" si="7"/>
        <v>6.9783333333329374</v>
      </c>
      <c r="O16" s="22">
        <f t="shared" si="0"/>
        <v>55.826666666666661</v>
      </c>
      <c r="P16" s="22">
        <f t="shared" si="8"/>
        <v>1650</v>
      </c>
      <c r="Q16" s="23">
        <f t="shared" si="9"/>
        <v>0.4337658351708219</v>
      </c>
      <c r="R16" s="23">
        <f t="shared" si="12"/>
        <v>4.6522222222219585E-2</v>
      </c>
      <c r="S16" s="23">
        <f t="shared" si="13"/>
        <v>3.3834343434343432E-2</v>
      </c>
      <c r="T16" s="81">
        <f t="shared" si="1"/>
        <v>2.8218694885361558E-3</v>
      </c>
      <c r="U16" s="24"/>
      <c r="V16" s="25">
        <f>V15+(D16-D15)</f>
        <v>2.75</v>
      </c>
      <c r="W16" s="26">
        <f>W15+(E16-E15)</f>
        <v>3.25</v>
      </c>
      <c r="X16" s="26">
        <f t="shared" si="10"/>
        <v>3.5</v>
      </c>
      <c r="Y16" s="26">
        <f t="shared" si="11"/>
        <v>0.53333333333333321</v>
      </c>
      <c r="Z16" s="27">
        <f t="shared" si="2"/>
        <v>16.466666666666665</v>
      </c>
      <c r="AA16" s="27">
        <f t="shared" si="3"/>
        <v>-1.3306692482932911</v>
      </c>
      <c r="AB16" s="28">
        <f t="shared" si="4"/>
        <v>373.51759463424645</v>
      </c>
      <c r="AC16" s="26">
        <f t="shared" si="5"/>
        <v>0</v>
      </c>
      <c r="AD16" s="29">
        <f t="shared" si="5"/>
        <v>373.51759463424645</v>
      </c>
    </row>
    <row r="17" spans="1:30" x14ac:dyDescent="0.3">
      <c r="A17" s="42">
        <v>42463.704236111109</v>
      </c>
      <c r="B17" s="43">
        <v>3600</v>
      </c>
      <c r="C17" s="43">
        <v>60</v>
      </c>
      <c r="D17" s="44">
        <v>17.649999999999999</v>
      </c>
      <c r="E17" s="45">
        <v>21.05</v>
      </c>
      <c r="F17" s="46">
        <v>15.55</v>
      </c>
      <c r="G17" s="47">
        <v>16.55</v>
      </c>
      <c r="H17" s="48">
        <v>17.45</v>
      </c>
      <c r="I17" s="49">
        <v>23.7</v>
      </c>
      <c r="J17" s="50">
        <v>23.75</v>
      </c>
      <c r="L17" s="43">
        <v>60</v>
      </c>
      <c r="M17" s="22">
        <f t="shared" si="6"/>
        <v>234.09584755250728</v>
      </c>
      <c r="N17" s="22">
        <f t="shared" si="7"/>
        <v>5.2337500000000743</v>
      </c>
      <c r="O17" s="22">
        <f t="shared" si="0"/>
        <v>61.060416666666733</v>
      </c>
      <c r="P17" s="22">
        <f t="shared" si="8"/>
        <v>1800</v>
      </c>
      <c r="Q17" s="23">
        <f t="shared" si="9"/>
        <v>0.46819169510501463</v>
      </c>
      <c r="R17" s="23">
        <f t="shared" si="12"/>
        <v>3.4891666666667161E-2</v>
      </c>
      <c r="S17" s="23">
        <f t="shared" si="13"/>
        <v>3.3922453703703739E-2</v>
      </c>
      <c r="T17" s="81">
        <f t="shared" si="1"/>
        <v>2.8594771241830077E-3</v>
      </c>
      <c r="U17" s="24"/>
      <c r="V17" s="25">
        <f>V16+(D17-D16)</f>
        <v>2.8999999999999986</v>
      </c>
      <c r="W17" s="26">
        <f>W16+(E17-E16)</f>
        <v>3.6500000000000021</v>
      </c>
      <c r="X17" s="26">
        <f t="shared" si="10"/>
        <v>3.5999999999999979</v>
      </c>
      <c r="Y17" s="26">
        <f t="shared" si="11"/>
        <v>0.58333333333333393</v>
      </c>
      <c r="Z17" s="27">
        <f t="shared" si="2"/>
        <v>16.516666666666666</v>
      </c>
      <c r="AA17" s="27">
        <f t="shared" si="3"/>
        <v>1.5034458764474841</v>
      </c>
      <c r="AB17" s="28">
        <f t="shared" si="4"/>
        <v>412.65743900557169</v>
      </c>
      <c r="AC17" s="26">
        <f>IF(AA17&gt;0,AA17,0)</f>
        <v>1.5034458764474841</v>
      </c>
      <c r="AD17" s="29">
        <f t="shared" si="5"/>
        <v>412.65743900557169</v>
      </c>
    </row>
    <row r="18" spans="1:30" x14ac:dyDescent="0.3">
      <c r="A18" s="42">
        <v>42463.707708333342</v>
      </c>
      <c r="B18" s="43">
        <v>3900</v>
      </c>
      <c r="C18" s="43">
        <v>65</v>
      </c>
      <c r="D18" s="44">
        <v>18.05</v>
      </c>
      <c r="E18" s="45">
        <v>21.25</v>
      </c>
      <c r="F18" s="46">
        <v>15.6</v>
      </c>
      <c r="G18" s="47">
        <v>16.649999999999999</v>
      </c>
      <c r="H18" s="48">
        <v>17.55</v>
      </c>
      <c r="I18" s="49">
        <v>24</v>
      </c>
      <c r="J18" s="50">
        <v>24.1</v>
      </c>
      <c r="L18" s="43">
        <v>65</v>
      </c>
      <c r="M18" s="22">
        <f t="shared" si="6"/>
        <v>220.32550357883019</v>
      </c>
      <c r="N18" s="22">
        <f t="shared" si="7"/>
        <v>8.7229166666665439</v>
      </c>
      <c r="O18" s="22">
        <f t="shared" si="0"/>
        <v>69.783333333333275</v>
      </c>
      <c r="P18" s="22">
        <f t="shared" si="8"/>
        <v>1950</v>
      </c>
      <c r="Q18" s="23">
        <f t="shared" si="9"/>
        <v>0.44065100715766042</v>
      </c>
      <c r="R18" s="23">
        <f t="shared" si="12"/>
        <v>5.8152777777776964E-2</v>
      </c>
      <c r="S18" s="23">
        <f t="shared" si="13"/>
        <v>3.5786324786324757E-2</v>
      </c>
      <c r="T18" s="81">
        <f t="shared" si="1"/>
        <v>3.4722222222222194E-3</v>
      </c>
      <c r="U18" s="24"/>
      <c r="V18" s="25">
        <f>V17+(D18-D17)</f>
        <v>3.3000000000000007</v>
      </c>
      <c r="W18" s="26">
        <f>W17+(E18-E17)</f>
        <v>3.8500000000000014</v>
      </c>
      <c r="X18" s="26">
        <f t="shared" si="10"/>
        <v>3.8999999999999986</v>
      </c>
      <c r="Y18" s="26">
        <f t="shared" si="11"/>
        <v>0.66666666666666607</v>
      </c>
      <c r="Z18" s="27">
        <f t="shared" si="2"/>
        <v>16.599999999999998</v>
      </c>
      <c r="AA18" s="27">
        <f t="shared" si="3"/>
        <v>-0.78562965061677426</v>
      </c>
      <c r="AB18" s="28">
        <f t="shared" si="4"/>
        <v>383.83445239740041</v>
      </c>
      <c r="AC18" s="26">
        <f t="shared" ref="AC18:AD29" si="14">IF(AA18&gt;0,AA18,0)</f>
        <v>0</v>
      </c>
      <c r="AD18" s="29">
        <f t="shared" si="5"/>
        <v>383.83445239740041</v>
      </c>
    </row>
    <row r="19" spans="1:30" x14ac:dyDescent="0.3">
      <c r="A19" s="42">
        <v>42463.711180555547</v>
      </c>
      <c r="B19" s="43">
        <v>4200</v>
      </c>
      <c r="C19" s="43">
        <v>70</v>
      </c>
      <c r="D19" s="44">
        <v>18.149999999999999</v>
      </c>
      <c r="E19" s="45">
        <v>21.45</v>
      </c>
      <c r="F19" s="46">
        <v>15.65</v>
      </c>
      <c r="G19" s="47">
        <v>16.7</v>
      </c>
      <c r="H19" s="48">
        <v>17.600000000000001</v>
      </c>
      <c r="I19" s="49">
        <v>24.15</v>
      </c>
      <c r="J19" s="50">
        <v>24.2</v>
      </c>
      <c r="L19" s="43">
        <v>70</v>
      </c>
      <c r="M19" s="22">
        <f t="shared" si="6"/>
        <v>227.21067556566874</v>
      </c>
      <c r="N19" s="22">
        <f t="shared" si="7"/>
        <v>5.2337500000004464</v>
      </c>
      <c r="O19" s="22">
        <f t="shared" si="0"/>
        <v>75.017083333333716</v>
      </c>
      <c r="P19" s="22">
        <f t="shared" si="8"/>
        <v>2100</v>
      </c>
      <c r="Q19" s="23">
        <f t="shared" si="9"/>
        <v>0.45442135113133753</v>
      </c>
      <c r="R19" s="23">
        <f t="shared" si="12"/>
        <v>3.4891666666669645E-2</v>
      </c>
      <c r="S19" s="23">
        <f t="shared" si="13"/>
        <v>3.5722420634920815E-2</v>
      </c>
      <c r="T19" s="81">
        <f t="shared" si="1"/>
        <v>3.6195286195286366E-3</v>
      </c>
      <c r="U19" s="24"/>
      <c r="V19" s="25">
        <f>V18+(D19-D18)</f>
        <v>3.3999999999999986</v>
      </c>
      <c r="W19" s="26">
        <f>W18+(E19-E18)</f>
        <v>4.0500000000000007</v>
      </c>
      <c r="X19" s="26">
        <f t="shared" si="10"/>
        <v>4.0499999999999972</v>
      </c>
      <c r="Y19" s="26">
        <f t="shared" si="11"/>
        <v>0.71666666666667034</v>
      </c>
      <c r="Z19" s="27">
        <f t="shared" si="2"/>
        <v>16.650000000000002</v>
      </c>
      <c r="AA19" s="27">
        <f t="shared" si="3"/>
        <v>0.36844592761145617</v>
      </c>
      <c r="AB19" s="28">
        <f t="shared" si="4"/>
        <v>398.24594570148605</v>
      </c>
      <c r="AC19" s="26">
        <f t="shared" si="14"/>
        <v>0.36844592761145617</v>
      </c>
      <c r="AD19" s="29">
        <f t="shared" si="5"/>
        <v>398.24594570148605</v>
      </c>
    </row>
    <row r="20" spans="1:30" x14ac:dyDescent="0.3">
      <c r="A20" s="42">
        <v>42463.71465277778</v>
      </c>
      <c r="B20" s="43">
        <v>4500</v>
      </c>
      <c r="C20" s="43">
        <v>75</v>
      </c>
      <c r="D20" s="44">
        <v>18.3</v>
      </c>
      <c r="E20" s="45">
        <v>21.65</v>
      </c>
      <c r="F20" s="46">
        <v>15.7</v>
      </c>
      <c r="G20" s="47">
        <v>16.75</v>
      </c>
      <c r="H20" s="48">
        <v>17.7</v>
      </c>
      <c r="I20" s="49">
        <v>24.25</v>
      </c>
      <c r="J20" s="50">
        <v>24.35</v>
      </c>
      <c r="L20" s="43">
        <v>75</v>
      </c>
      <c r="M20" s="22">
        <f t="shared" si="6"/>
        <v>230.65326155908778</v>
      </c>
      <c r="N20" s="22">
        <f t="shared" si="7"/>
        <v>6.9783333333333095</v>
      </c>
      <c r="O20" s="22">
        <f t="shared" si="0"/>
        <v>81.99541666666704</v>
      </c>
      <c r="P20" s="22">
        <f t="shared" si="8"/>
        <v>2250</v>
      </c>
      <c r="Q20" s="23">
        <f t="shared" si="9"/>
        <v>0.46130652311817555</v>
      </c>
      <c r="R20" s="23">
        <f t="shared" si="12"/>
        <v>4.6522222222222062E-2</v>
      </c>
      <c r="S20" s="23">
        <f t="shared" si="13"/>
        <v>3.6442407407407576E-2</v>
      </c>
      <c r="T20" s="81">
        <f t="shared" si="1"/>
        <v>3.8971807628524245E-3</v>
      </c>
      <c r="U20" s="24"/>
      <c r="V20" s="25">
        <f>V19+(D20-D19)</f>
        <v>3.5500000000000007</v>
      </c>
      <c r="W20" s="26">
        <f>W19+(E20-E19)</f>
        <v>4.25</v>
      </c>
      <c r="X20" s="26">
        <f t="shared" si="10"/>
        <v>4.1499999999999986</v>
      </c>
      <c r="Y20" s="26">
        <f t="shared" si="11"/>
        <v>0.78333333333333677</v>
      </c>
      <c r="Z20" s="27">
        <f t="shared" si="2"/>
        <v>16.716666666666669</v>
      </c>
      <c r="AA20" s="27">
        <f t="shared" si="3"/>
        <v>0.95012799312399698</v>
      </c>
      <c r="AB20" s="28">
        <f t="shared" si="4"/>
        <v>406.78502568686173</v>
      </c>
      <c r="AC20" s="26">
        <f t="shared" si="14"/>
        <v>0.95012799312399698</v>
      </c>
      <c r="AD20" s="29">
        <f t="shared" si="5"/>
        <v>406.78502568686173</v>
      </c>
    </row>
    <row r="21" spans="1:30" x14ac:dyDescent="0.3">
      <c r="A21" s="42">
        <v>42463.718124999999</v>
      </c>
      <c r="B21" s="43">
        <v>4800</v>
      </c>
      <c r="C21" s="43">
        <v>80</v>
      </c>
      <c r="D21" s="44">
        <v>18.45</v>
      </c>
      <c r="E21" s="45">
        <v>22.1</v>
      </c>
      <c r="F21" s="46">
        <v>15.75</v>
      </c>
      <c r="G21" s="47">
        <v>17.05</v>
      </c>
      <c r="H21" s="48">
        <v>18</v>
      </c>
      <c r="I21" s="49">
        <v>24.4</v>
      </c>
      <c r="J21" s="50">
        <v>24.5</v>
      </c>
      <c r="L21" s="43">
        <v>80</v>
      </c>
      <c r="M21" s="22">
        <f t="shared" si="6"/>
        <v>251.30877751960341</v>
      </c>
      <c r="N21" s="22">
        <f t="shared" si="7"/>
        <v>22.679583333333159</v>
      </c>
      <c r="O21" s="22">
        <f t="shared" si="0"/>
        <v>104.67500000000018</v>
      </c>
      <c r="P21" s="22">
        <f t="shared" si="8"/>
        <v>2400</v>
      </c>
      <c r="Q21" s="23">
        <f t="shared" si="9"/>
        <v>0.5026175550392068</v>
      </c>
      <c r="R21" s="23">
        <f t="shared" si="12"/>
        <v>0.15119722222222107</v>
      </c>
      <c r="S21" s="23">
        <f t="shared" si="13"/>
        <v>4.3614583333333408E-2</v>
      </c>
      <c r="T21" s="81">
        <f t="shared" si="1"/>
        <v>4.5662100456621054E-3</v>
      </c>
      <c r="U21" s="24"/>
      <c r="V21" s="25">
        <f>V20+(D21-D20)</f>
        <v>3.6999999999999993</v>
      </c>
      <c r="W21" s="26">
        <f>W20+(E21-E20)</f>
        <v>4.7000000000000028</v>
      </c>
      <c r="X21" s="26">
        <f t="shared" si="10"/>
        <v>4.2999999999999972</v>
      </c>
      <c r="Y21" s="26">
        <f t="shared" si="11"/>
        <v>1.0000000000000018</v>
      </c>
      <c r="Z21" s="27">
        <f t="shared" si="2"/>
        <v>16.933333333333334</v>
      </c>
      <c r="AA21" s="27">
        <f t="shared" si="3"/>
        <v>4.4216432806056156</v>
      </c>
      <c r="AB21" s="28">
        <f t="shared" si="4"/>
        <v>452.68617226578533</v>
      </c>
      <c r="AC21" s="26">
        <f t="shared" si="14"/>
        <v>4.4216432806056156</v>
      </c>
      <c r="AD21" s="29">
        <f t="shared" si="14"/>
        <v>452.68617226578533</v>
      </c>
    </row>
    <row r="22" spans="1:30" x14ac:dyDescent="0.3">
      <c r="A22" s="42">
        <v>42463.721597222233</v>
      </c>
      <c r="B22" s="43">
        <v>5100</v>
      </c>
      <c r="C22" s="43">
        <v>85</v>
      </c>
      <c r="D22" s="44">
        <v>18.600000000000001</v>
      </c>
      <c r="E22" s="45">
        <v>22.25</v>
      </c>
      <c r="F22" s="46">
        <v>16</v>
      </c>
      <c r="G22" s="47">
        <v>17.100000000000001</v>
      </c>
      <c r="H22" s="48">
        <v>18.05</v>
      </c>
      <c r="I22" s="49">
        <v>24.45</v>
      </c>
      <c r="J22" s="50">
        <v>24.5</v>
      </c>
      <c r="L22" s="43">
        <v>85</v>
      </c>
      <c r="M22" s="22">
        <f t="shared" si="6"/>
        <v>251.30877751960315</v>
      </c>
      <c r="N22" s="22">
        <f t="shared" si="7"/>
        <v>12.212083333333382</v>
      </c>
      <c r="O22" s="22">
        <f t="shared" si="0"/>
        <v>116.88708333333356</v>
      </c>
      <c r="P22" s="22">
        <f t="shared" si="8"/>
        <v>2550</v>
      </c>
      <c r="Q22" s="23">
        <f t="shared" si="9"/>
        <v>0.50261755503920635</v>
      </c>
      <c r="R22" s="23">
        <f t="shared" si="12"/>
        <v>8.1413888888889202E-2</v>
      </c>
      <c r="S22" s="23">
        <f t="shared" si="13"/>
        <v>4.583807189542493E-2</v>
      </c>
      <c r="T22" s="81">
        <f t="shared" si="1"/>
        <v>5.0989345509893568E-3</v>
      </c>
      <c r="U22" s="24"/>
      <c r="V22" s="25">
        <f>V21+(D22-D21)</f>
        <v>3.8500000000000014</v>
      </c>
      <c r="W22" s="26">
        <f>W21+(E22-E21)</f>
        <v>4.8500000000000014</v>
      </c>
      <c r="X22" s="26">
        <f t="shared" si="10"/>
        <v>4.3499999999999979</v>
      </c>
      <c r="Y22" s="26">
        <f t="shared" si="11"/>
        <v>1.1166666666666689</v>
      </c>
      <c r="Z22" s="27">
        <f t="shared" si="2"/>
        <v>17.05</v>
      </c>
      <c r="AA22" s="27">
        <f t="shared" si="3"/>
        <v>4.4972269264278912</v>
      </c>
      <c r="AB22" s="28">
        <f t="shared" si="4"/>
        <v>454.46395004356259</v>
      </c>
      <c r="AC22" s="26">
        <f t="shared" si="14"/>
        <v>4.4972269264278912</v>
      </c>
      <c r="AD22" s="29">
        <f t="shared" si="14"/>
        <v>454.46395004356259</v>
      </c>
    </row>
    <row r="23" spans="1:30" x14ac:dyDescent="0.3">
      <c r="A23" s="42">
        <v>42463.725069444437</v>
      </c>
      <c r="B23" s="43">
        <v>5400</v>
      </c>
      <c r="C23" s="43">
        <v>90</v>
      </c>
      <c r="D23" s="44">
        <v>18.75</v>
      </c>
      <c r="E23" s="45">
        <v>22.45</v>
      </c>
      <c r="F23" s="46">
        <v>16.05</v>
      </c>
      <c r="G23" s="47">
        <v>17.149999999999999</v>
      </c>
      <c r="H23" s="48">
        <v>18.149999999999999</v>
      </c>
      <c r="I23" s="49">
        <v>24.5</v>
      </c>
      <c r="J23" s="50">
        <v>24.55</v>
      </c>
      <c r="L23" s="43">
        <v>90</v>
      </c>
      <c r="M23" s="22">
        <f t="shared" si="6"/>
        <v>254.75136351302243</v>
      </c>
      <c r="N23" s="22">
        <f t="shared" si="7"/>
        <v>6.9783333333333095</v>
      </c>
      <c r="O23" s="22">
        <f t="shared" si="0"/>
        <v>123.86541666666689</v>
      </c>
      <c r="P23" s="22">
        <f t="shared" si="8"/>
        <v>2700</v>
      </c>
      <c r="Q23" s="23">
        <f t="shared" si="9"/>
        <v>0.50950272702604482</v>
      </c>
      <c r="R23" s="23">
        <f t="shared" si="12"/>
        <v>4.6522222222222062E-2</v>
      </c>
      <c r="S23" s="23">
        <f t="shared" si="13"/>
        <v>4.5876080246913663E-2</v>
      </c>
      <c r="T23" s="81">
        <f t="shared" si="1"/>
        <v>5.3303303303303398E-3</v>
      </c>
      <c r="U23" s="24"/>
      <c r="V23" s="25">
        <f>V22+(D23-D22)</f>
        <v>4</v>
      </c>
      <c r="W23" s="26">
        <f>W22+(E23-E22)</f>
        <v>5.0500000000000007</v>
      </c>
      <c r="X23" s="26">
        <f t="shared" si="10"/>
        <v>4.3999999999999986</v>
      </c>
      <c r="Y23" s="26">
        <f t="shared" si="11"/>
        <v>1.1833333333333353</v>
      </c>
      <c r="Z23" s="27">
        <f t="shared" si="2"/>
        <v>17.116666666666667</v>
      </c>
      <c r="AA23" s="27">
        <f t="shared" si="3"/>
        <v>5.1741501761778128</v>
      </c>
      <c r="AB23" s="28">
        <f t="shared" si="4"/>
        <v>463.89191891782758</v>
      </c>
      <c r="AC23" s="26">
        <f t="shared" si="14"/>
        <v>5.1741501761778128</v>
      </c>
      <c r="AD23" s="29">
        <f t="shared" si="14"/>
        <v>463.89191891782758</v>
      </c>
    </row>
    <row r="24" spans="1:30" x14ac:dyDescent="0.3">
      <c r="A24" s="42">
        <v>42463.728541666656</v>
      </c>
      <c r="B24" s="43">
        <v>5700</v>
      </c>
      <c r="C24" s="43">
        <v>95</v>
      </c>
      <c r="D24" s="44">
        <v>19.05</v>
      </c>
      <c r="E24" s="45">
        <v>22.6</v>
      </c>
      <c r="F24" s="46">
        <v>16.100000000000001</v>
      </c>
      <c r="G24" s="47">
        <v>17.2</v>
      </c>
      <c r="H24" s="48">
        <v>18.2</v>
      </c>
      <c r="I24" s="49">
        <v>24.5</v>
      </c>
      <c r="J24" s="50">
        <v>24.6</v>
      </c>
      <c r="L24" s="43">
        <v>95</v>
      </c>
      <c r="M24" s="22">
        <f t="shared" si="6"/>
        <v>244.42360553276487</v>
      </c>
      <c r="N24" s="22">
        <f t="shared" si="7"/>
        <v>5.2337500000000743</v>
      </c>
      <c r="O24" s="22">
        <f t="shared" si="0"/>
        <v>129.09916666666695</v>
      </c>
      <c r="P24" s="22">
        <f t="shared" si="8"/>
        <v>2850</v>
      </c>
      <c r="Q24" s="23">
        <f t="shared" si="9"/>
        <v>0.48884721106552975</v>
      </c>
      <c r="R24" s="23">
        <f t="shared" si="12"/>
        <v>3.4891666666667161E-2</v>
      </c>
      <c r="S24" s="23">
        <f t="shared" si="13"/>
        <v>4.5297953216374365E-2</v>
      </c>
      <c r="T24" s="81">
        <f t="shared" si="1"/>
        <v>5.7902973395931243E-3</v>
      </c>
      <c r="U24" s="24"/>
      <c r="V24" s="25">
        <f>V23+(D24-D23)</f>
        <v>4.3000000000000007</v>
      </c>
      <c r="W24" s="26">
        <f>W23+(E24-E23)</f>
        <v>5.2000000000000028</v>
      </c>
      <c r="X24" s="26">
        <f t="shared" si="10"/>
        <v>4.3999999999999986</v>
      </c>
      <c r="Y24" s="26">
        <f t="shared" si="11"/>
        <v>1.2333333333333361</v>
      </c>
      <c r="Z24" s="27">
        <f t="shared" si="2"/>
        <v>17.166666666666668</v>
      </c>
      <c r="AA24" s="27">
        <f t="shared" si="3"/>
        <v>3.5639643179385083</v>
      </c>
      <c r="AB24" s="28">
        <f t="shared" si="4"/>
        <v>446.27467896169969</v>
      </c>
      <c r="AC24" s="26">
        <f t="shared" si="14"/>
        <v>3.5639643179385083</v>
      </c>
      <c r="AD24" s="29">
        <f t="shared" si="14"/>
        <v>446.27467896169969</v>
      </c>
    </row>
    <row r="25" spans="1:30" x14ac:dyDescent="0.3">
      <c r="A25" s="42">
        <v>42463.73201388889</v>
      </c>
      <c r="B25" s="43">
        <v>6000</v>
      </c>
      <c r="C25" s="43">
        <v>100</v>
      </c>
      <c r="D25" s="44">
        <v>19.2</v>
      </c>
      <c r="E25" s="45">
        <v>23</v>
      </c>
      <c r="F25" s="46">
        <v>16.149999999999999</v>
      </c>
      <c r="G25" s="47">
        <v>17.3</v>
      </c>
      <c r="H25" s="48">
        <v>18.3</v>
      </c>
      <c r="I25" s="49">
        <v>24.5</v>
      </c>
      <c r="J25" s="50">
        <v>24.6</v>
      </c>
      <c r="L25" s="43">
        <v>100</v>
      </c>
      <c r="M25" s="22">
        <f t="shared" si="6"/>
        <v>261.63653549986094</v>
      </c>
      <c r="N25" s="22">
        <f t="shared" si="7"/>
        <v>8.7229166666665439</v>
      </c>
      <c r="O25" s="22">
        <f t="shared" si="0"/>
        <v>137.8220833333335</v>
      </c>
      <c r="P25" s="22">
        <f t="shared" si="8"/>
        <v>3000</v>
      </c>
      <c r="Q25" s="23">
        <f t="shared" si="9"/>
        <v>0.52327307099972198</v>
      </c>
      <c r="R25" s="23">
        <f t="shared" si="12"/>
        <v>5.8152777777776964E-2</v>
      </c>
      <c r="S25" s="23">
        <f t="shared" si="13"/>
        <v>4.5940694444444499E-2</v>
      </c>
      <c r="T25" s="81">
        <f t="shared" si="1"/>
        <v>5.774853801169595E-3</v>
      </c>
      <c r="U25" s="24"/>
      <c r="V25" s="25">
        <f>V24+(D25-D24)</f>
        <v>4.4499999999999993</v>
      </c>
      <c r="W25" s="26">
        <f>W24+(E25-E24)</f>
        <v>5.6000000000000014</v>
      </c>
      <c r="X25" s="26">
        <f t="shared" si="10"/>
        <v>4.3999999999999986</v>
      </c>
      <c r="Y25" s="26">
        <f t="shared" si="11"/>
        <v>1.3166666666666682</v>
      </c>
      <c r="Z25" s="27">
        <f t="shared" si="2"/>
        <v>17.25</v>
      </c>
      <c r="AA25" s="27">
        <f t="shared" si="3"/>
        <v>6.9125538678982901</v>
      </c>
      <c r="AB25" s="28">
        <f t="shared" si="4"/>
        <v>487.19230111080208</v>
      </c>
      <c r="AC25" s="26">
        <f t="shared" si="14"/>
        <v>6.9125538678982901</v>
      </c>
      <c r="AD25" s="29">
        <f t="shared" si="14"/>
        <v>487.19230111080208</v>
      </c>
    </row>
    <row r="26" spans="1:30" x14ac:dyDescent="0.3">
      <c r="A26" s="42">
        <v>42463.735486111109</v>
      </c>
      <c r="B26" s="43">
        <v>6300</v>
      </c>
      <c r="C26" s="43">
        <v>105</v>
      </c>
      <c r="D26" s="44">
        <v>19.3</v>
      </c>
      <c r="E26" s="45">
        <v>23.15</v>
      </c>
      <c r="F26" s="46">
        <v>16.2</v>
      </c>
      <c r="G26" s="47">
        <v>17.350000000000001</v>
      </c>
      <c r="H26" s="48">
        <v>18.350000000000001</v>
      </c>
      <c r="I26" s="49">
        <v>24.5</v>
      </c>
      <c r="J26" s="50">
        <v>24.6</v>
      </c>
      <c r="L26" s="43">
        <v>105</v>
      </c>
      <c r="M26" s="22">
        <f t="shared" si="6"/>
        <v>265.07912149327996</v>
      </c>
      <c r="N26" s="22">
        <f t="shared" si="7"/>
        <v>5.2337500000000743</v>
      </c>
      <c r="O26" s="22">
        <f t="shared" si="0"/>
        <v>143.05583333333357</v>
      </c>
      <c r="P26" s="22">
        <f t="shared" si="8"/>
        <v>3150</v>
      </c>
      <c r="Q26" s="23">
        <f t="shared" si="9"/>
        <v>0.53015824298656</v>
      </c>
      <c r="R26" s="23">
        <f t="shared" si="12"/>
        <v>3.4891666666667161E-2</v>
      </c>
      <c r="S26" s="23">
        <f t="shared" si="13"/>
        <v>4.5414550264550338E-2</v>
      </c>
      <c r="T26" s="81">
        <f t="shared" si="1"/>
        <v>5.9163059163059289E-3</v>
      </c>
      <c r="U26" s="24"/>
      <c r="V26" s="25">
        <f>V25+(D26-D25)</f>
        <v>4.5500000000000007</v>
      </c>
      <c r="W26" s="26">
        <f>W25+(E26-E25)</f>
        <v>5.75</v>
      </c>
      <c r="X26" s="26">
        <f t="shared" si="10"/>
        <v>4.3999999999999986</v>
      </c>
      <c r="Y26" s="26">
        <f t="shared" si="11"/>
        <v>1.3666666666666689</v>
      </c>
      <c r="Z26" s="27">
        <f t="shared" si="2"/>
        <v>17.3</v>
      </c>
      <c r="AA26" s="27">
        <f t="shared" si="3"/>
        <v>7.7075233640923004</v>
      </c>
      <c r="AB26" s="28">
        <f t="shared" si="4"/>
        <v>496.62026998506656</v>
      </c>
      <c r="AC26" s="26">
        <f t="shared" si="14"/>
        <v>7.7075233640923004</v>
      </c>
      <c r="AD26" s="29">
        <f t="shared" si="14"/>
        <v>496.62026998506656</v>
      </c>
    </row>
    <row r="27" spans="1:30" x14ac:dyDescent="0.3">
      <c r="A27" s="42">
        <v>42463.738958333342</v>
      </c>
      <c r="B27" s="43">
        <v>6600</v>
      </c>
      <c r="C27" s="43">
        <v>110</v>
      </c>
      <c r="D27" s="44">
        <v>19.399999999999999</v>
      </c>
      <c r="E27" s="45">
        <v>23.3</v>
      </c>
      <c r="F27" s="46">
        <v>16.25</v>
      </c>
      <c r="G27" s="47">
        <v>17.399999999999999</v>
      </c>
      <c r="H27" s="48">
        <v>18.45</v>
      </c>
      <c r="I27" s="49">
        <v>24.5</v>
      </c>
      <c r="J27" s="50">
        <v>24.6</v>
      </c>
      <c r="L27" s="43">
        <v>110</v>
      </c>
      <c r="M27" s="22">
        <f t="shared" si="6"/>
        <v>268.52170748669948</v>
      </c>
      <c r="N27" s="22">
        <f t="shared" si="7"/>
        <v>6.9783333333329374</v>
      </c>
      <c r="O27" s="22">
        <f t="shared" si="0"/>
        <v>150.03416666666652</v>
      </c>
      <c r="P27" s="22">
        <f t="shared" si="8"/>
        <v>3300</v>
      </c>
      <c r="Q27" s="23">
        <f t="shared" si="9"/>
        <v>0.53704341497339902</v>
      </c>
      <c r="R27" s="23">
        <f t="shared" si="12"/>
        <v>4.6522222222219585E-2</v>
      </c>
      <c r="S27" s="23">
        <f t="shared" si="13"/>
        <v>4.5464898989898944E-2</v>
      </c>
      <c r="T27" s="81">
        <f t="shared" si="1"/>
        <v>6.1253561253561154E-3</v>
      </c>
      <c r="U27" s="24"/>
      <c r="V27" s="25">
        <f>V26+(D27-D26)</f>
        <v>4.6499999999999986</v>
      </c>
      <c r="W27" s="26">
        <f>W26+(E27-E26)</f>
        <v>5.9000000000000021</v>
      </c>
      <c r="X27" s="26">
        <f t="shared" si="10"/>
        <v>4.3999999999999986</v>
      </c>
      <c r="Y27" s="26">
        <f t="shared" si="11"/>
        <v>1.4333333333333318</v>
      </c>
      <c r="Z27" s="27">
        <f t="shared" si="2"/>
        <v>17.366666666666664</v>
      </c>
      <c r="AA27" s="27">
        <f t="shared" si="3"/>
        <v>8.5336681346469554</v>
      </c>
      <c r="AB27" s="28">
        <f t="shared" si="4"/>
        <v>506.04823885933217</v>
      </c>
      <c r="AC27" s="26">
        <f t="shared" si="14"/>
        <v>8.5336681346469554</v>
      </c>
      <c r="AD27" s="29">
        <f t="shared" si="14"/>
        <v>506.04823885933217</v>
      </c>
    </row>
    <row r="28" spans="1:30" x14ac:dyDescent="0.3">
      <c r="A28" s="42">
        <v>42463.742430555547</v>
      </c>
      <c r="B28" s="43">
        <v>6900</v>
      </c>
      <c r="C28" s="43">
        <v>115</v>
      </c>
      <c r="D28" s="44">
        <v>19.55</v>
      </c>
      <c r="E28" s="45">
        <v>23.4</v>
      </c>
      <c r="F28" s="46">
        <v>16.3</v>
      </c>
      <c r="G28" s="47">
        <v>17.45</v>
      </c>
      <c r="H28" s="48">
        <v>18.5</v>
      </c>
      <c r="I28" s="49">
        <v>24.55</v>
      </c>
      <c r="J28" s="50">
        <v>24.6</v>
      </c>
      <c r="L28" s="43">
        <v>115</v>
      </c>
      <c r="M28" s="22">
        <f t="shared" si="6"/>
        <v>265.07912149327996</v>
      </c>
      <c r="N28" s="22">
        <f t="shared" si="7"/>
        <v>5.2337500000004464</v>
      </c>
      <c r="O28" s="22">
        <f t="shared" si="0"/>
        <v>155.26791666666696</v>
      </c>
      <c r="P28" s="22">
        <f t="shared" si="8"/>
        <v>3450</v>
      </c>
      <c r="Q28" s="23">
        <f t="shared" si="9"/>
        <v>0.53015824298656</v>
      </c>
      <c r="R28" s="23">
        <f t="shared" si="12"/>
        <v>3.4891666666669645E-2</v>
      </c>
      <c r="S28" s="23">
        <f t="shared" si="13"/>
        <v>4.5005193236715063E-2</v>
      </c>
      <c r="T28" s="81">
        <f t="shared" si="1"/>
        <v>6.4213564213564363E-3</v>
      </c>
      <c r="U28" s="24"/>
      <c r="V28" s="25">
        <f>V27+(D28-D27)</f>
        <v>4.8000000000000007</v>
      </c>
      <c r="W28" s="26">
        <f>W27+(E28-E27)</f>
        <v>6</v>
      </c>
      <c r="X28" s="26">
        <f t="shared" si="10"/>
        <v>4.4499999999999993</v>
      </c>
      <c r="Y28" s="26">
        <f t="shared" si="11"/>
        <v>1.4833333333333361</v>
      </c>
      <c r="Z28" s="27">
        <f t="shared" si="2"/>
        <v>17.416666666666668</v>
      </c>
      <c r="AA28" s="27">
        <f t="shared" si="3"/>
        <v>8.0158242986559909</v>
      </c>
      <c r="AB28" s="28">
        <f t="shared" si="4"/>
        <v>500.1758255406221</v>
      </c>
      <c r="AC28" s="26">
        <f t="shared" si="14"/>
        <v>8.0158242986559909</v>
      </c>
      <c r="AD28" s="29">
        <f t="shared" si="14"/>
        <v>500.1758255406221</v>
      </c>
    </row>
    <row r="29" spans="1:30" ht="19.5" thickBot="1" x14ac:dyDescent="0.35">
      <c r="A29" s="42">
        <v>42463.74590277778</v>
      </c>
      <c r="B29" s="43">
        <v>7200</v>
      </c>
      <c r="C29" s="43">
        <v>120</v>
      </c>
      <c r="D29" s="44">
        <v>19.649999999999999</v>
      </c>
      <c r="E29" s="45">
        <v>23.55</v>
      </c>
      <c r="F29" s="46">
        <v>16.350000000000001</v>
      </c>
      <c r="G29" s="47">
        <v>17.5</v>
      </c>
      <c r="H29" s="48">
        <v>18.55</v>
      </c>
      <c r="I29" s="49">
        <v>24.7</v>
      </c>
      <c r="J29" s="50">
        <v>24.75</v>
      </c>
      <c r="L29" s="43">
        <v>120</v>
      </c>
      <c r="M29" s="85">
        <f t="shared" si="6"/>
        <v>268.52170748669948</v>
      </c>
      <c r="N29" s="85">
        <f t="shared" si="7"/>
        <v>5.2337500000000743</v>
      </c>
      <c r="O29" s="85">
        <f t="shared" si="0"/>
        <v>160.50166666666703</v>
      </c>
      <c r="P29" s="85">
        <f t="shared" si="8"/>
        <v>3600</v>
      </c>
      <c r="Q29" s="75">
        <f t="shared" si="9"/>
        <v>0.53704341497339902</v>
      </c>
      <c r="R29" s="75">
        <f t="shared" si="12"/>
        <v>3.4891666666667161E-2</v>
      </c>
      <c r="S29" s="75">
        <f t="shared" si="13"/>
        <v>4.4583796296296399E-2</v>
      </c>
      <c r="T29" s="82">
        <f t="shared" si="1"/>
        <v>6.5527065527065638E-3</v>
      </c>
      <c r="U29" s="24"/>
      <c r="V29" s="25">
        <f>V28+(D29-D28)</f>
        <v>4.8999999999999986</v>
      </c>
      <c r="W29" s="26">
        <f>W28+(E29-E28)</f>
        <v>6.1500000000000021</v>
      </c>
      <c r="X29" s="26">
        <f t="shared" si="10"/>
        <v>4.5999999999999979</v>
      </c>
      <c r="Y29" s="26">
        <f t="shared" si="11"/>
        <v>1.5333333333333368</v>
      </c>
      <c r="Z29" s="27">
        <f t="shared" si="2"/>
        <v>17.466666666666669</v>
      </c>
      <c r="AA29" s="27">
        <f t="shared" si="3"/>
        <v>8.6181598983563319</v>
      </c>
      <c r="AB29" s="28">
        <f t="shared" si="4"/>
        <v>506.93712774822103</v>
      </c>
      <c r="AC29" s="26">
        <f t="shared" si="14"/>
        <v>8.6181598983563319</v>
      </c>
      <c r="AD29" s="29">
        <f t="shared" si="14"/>
        <v>506.93712774822103</v>
      </c>
    </row>
    <row r="30" spans="1:30" ht="15.75" customHeight="1" thickTop="1" x14ac:dyDescent="0.3">
      <c r="A30" s="51"/>
      <c r="B30" s="52"/>
      <c r="C30" s="52"/>
      <c r="D30" s="53"/>
      <c r="E30" s="54"/>
      <c r="F30" s="55"/>
      <c r="G30" s="56"/>
      <c r="H30" s="57"/>
      <c r="I30" s="58"/>
      <c r="J30" s="59"/>
      <c r="L30" s="94" t="s">
        <v>30</v>
      </c>
      <c r="M30" s="95">
        <f>AVERAGE(M6:M29)</f>
        <v>223.19432524001289</v>
      </c>
      <c r="N30" s="95">
        <f t="shared" ref="N30:T30" si="15">AVERAGE(N6:N29)</f>
        <v>6.6875694444444589</v>
      </c>
      <c r="O30" s="95">
        <f t="shared" si="15"/>
        <v>73.345190972222412</v>
      </c>
      <c r="P30" s="95">
        <f t="shared" si="15"/>
        <v>1875</v>
      </c>
      <c r="Q30" s="78">
        <f t="shared" si="15"/>
        <v>0.44638865048002585</v>
      </c>
      <c r="R30" s="78">
        <f t="shared" si="15"/>
        <v>4.4583796296296406E-2</v>
      </c>
      <c r="S30" s="78">
        <f t="shared" si="15"/>
        <v>3.0925868416519803E-2</v>
      </c>
      <c r="T30" s="80">
        <f t="shared" si="15"/>
        <v>3.2888330484062314E-3</v>
      </c>
      <c r="U30" s="24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x14ac:dyDescent="0.3">
      <c r="A31" s="51"/>
      <c r="B31" s="52"/>
      <c r="C31" s="52"/>
      <c r="D31" s="53"/>
      <c r="E31" s="54"/>
      <c r="F31" s="55"/>
      <c r="G31" s="56"/>
      <c r="H31" s="57"/>
      <c r="I31" s="58"/>
      <c r="J31" s="59"/>
      <c r="L31" s="83" t="s">
        <v>31</v>
      </c>
      <c r="M31" s="22">
        <f>MIN(M6:M29)</f>
        <v>165.24412768412282</v>
      </c>
      <c r="N31" s="22">
        <f t="shared" ref="N31:T31" si="16">MIN(N6:N29)</f>
        <v>-1.7445833333332343</v>
      </c>
      <c r="O31" s="22">
        <f t="shared" si="16"/>
        <v>-1.7445833333332343</v>
      </c>
      <c r="P31" s="22">
        <f t="shared" si="16"/>
        <v>150</v>
      </c>
      <c r="Q31" s="23">
        <f t="shared" si="16"/>
        <v>0.33048825536824566</v>
      </c>
      <c r="R31" s="23">
        <f t="shared" si="16"/>
        <v>-1.1630555555554896E-2</v>
      </c>
      <c r="S31" s="23">
        <f t="shared" si="16"/>
        <v>-1.1630555555554896E-2</v>
      </c>
      <c r="T31" s="81">
        <f t="shared" si="16"/>
        <v>-1.1574074074073405E-4</v>
      </c>
      <c r="U31" s="30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9.5" thickBot="1" x14ac:dyDescent="0.35">
      <c r="A32" s="51"/>
      <c r="B32" s="52"/>
      <c r="C32" s="52"/>
      <c r="D32" s="53"/>
      <c r="E32" s="54"/>
      <c r="F32" s="55"/>
      <c r="G32" s="56"/>
      <c r="H32" s="57"/>
      <c r="I32" s="58"/>
      <c r="J32" s="59"/>
      <c r="L32" s="84" t="s">
        <v>32</v>
      </c>
      <c r="M32" s="85">
        <f>MAX(M6:M29)</f>
        <v>268.52170748669948</v>
      </c>
      <c r="N32" s="85">
        <f t="shared" ref="N32:T32" si="17">MAX(N6:N29)</f>
        <v>22.679583333333159</v>
      </c>
      <c r="O32" s="85">
        <f t="shared" si="17"/>
        <v>160.50166666666703</v>
      </c>
      <c r="P32" s="85">
        <f t="shared" si="17"/>
        <v>3600</v>
      </c>
      <c r="Q32" s="101">
        <f t="shared" si="17"/>
        <v>0.53704341497339902</v>
      </c>
      <c r="R32" s="101">
        <f t="shared" si="17"/>
        <v>0.15119722222222107</v>
      </c>
      <c r="S32" s="101">
        <f t="shared" si="17"/>
        <v>4.5940694444444499E-2</v>
      </c>
      <c r="T32" s="102">
        <f t="shared" si="17"/>
        <v>6.5527065527065638E-3</v>
      </c>
      <c r="U32" s="30"/>
    </row>
    <row r="33" spans="1:10" ht="19.5" thickTop="1" x14ac:dyDescent="0.3">
      <c r="A33" s="51"/>
      <c r="B33" s="52"/>
      <c r="C33" s="52"/>
      <c r="D33" s="53"/>
      <c r="E33" s="54"/>
      <c r="F33" s="55"/>
      <c r="G33" s="56"/>
      <c r="H33" s="57"/>
      <c r="I33" s="58"/>
      <c r="J33" s="59"/>
    </row>
    <row r="34" spans="1:10" x14ac:dyDescent="0.3">
      <c r="A34" s="51"/>
      <c r="B34" s="52"/>
      <c r="C34" s="52"/>
      <c r="D34" s="53"/>
      <c r="E34" s="54"/>
      <c r="F34" s="55"/>
      <c r="G34" s="56"/>
      <c r="H34" s="57"/>
      <c r="I34" s="58"/>
      <c r="J34" s="59"/>
    </row>
    <row r="35" spans="1:10" x14ac:dyDescent="0.3">
      <c r="A35" s="51"/>
      <c r="B35" s="52"/>
      <c r="C35" s="52"/>
      <c r="D35" s="53"/>
      <c r="E35" s="54"/>
      <c r="F35" s="55"/>
      <c r="G35" s="56"/>
      <c r="H35" s="57"/>
      <c r="I35" s="58"/>
      <c r="J35" s="59"/>
    </row>
    <row r="36" spans="1:1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</row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zoomScale="70" zoomScaleNormal="70" workbookViewId="0">
      <selection activeCell="M30" sqref="M30:T30"/>
    </sheetView>
  </sheetViews>
  <sheetFormatPr defaultColWidth="11.42578125" defaultRowHeight="18.75" x14ac:dyDescent="0.3"/>
  <cols>
    <col min="1" max="1" width="27.140625" style="60" customWidth="1"/>
    <col min="2" max="2" width="8.5703125" style="60" customWidth="1"/>
    <col min="3" max="3" width="9" style="60" customWidth="1"/>
    <col min="4" max="4" width="8.28515625" style="60" customWidth="1"/>
    <col min="5" max="5" width="7.5703125" style="60" customWidth="1"/>
    <col min="6" max="6" width="7.42578125" style="60" customWidth="1"/>
    <col min="7" max="10" width="7.28515625" style="60" customWidth="1"/>
    <col min="11" max="11" width="11.42578125" style="60"/>
    <col min="12" max="12" width="10.42578125" style="60" customWidth="1"/>
    <col min="13" max="13" width="13.140625" style="60" customWidth="1"/>
    <col min="14" max="14" width="12.5703125" style="60" customWidth="1"/>
    <col min="15" max="15" width="11.42578125" style="60"/>
    <col min="16" max="16" width="16.140625" style="60" customWidth="1"/>
    <col min="17" max="17" width="10.5703125" style="60" customWidth="1"/>
    <col min="18" max="18" width="10" style="60" customWidth="1"/>
    <col min="19" max="19" width="11.140625" style="60" customWidth="1"/>
    <col min="20" max="20" width="11.140625" style="61" customWidth="1"/>
    <col min="21" max="21" width="10.5703125" style="60" customWidth="1"/>
    <col min="22" max="22" width="9.42578125" style="60" customWidth="1"/>
    <col min="23" max="24" width="11.42578125" style="60"/>
    <col min="25" max="25" width="10.28515625" style="60" customWidth="1"/>
    <col min="26" max="26" width="14.7109375" style="60" customWidth="1"/>
    <col min="27" max="27" width="11.7109375" style="60" customWidth="1"/>
    <col min="28" max="28" width="10.42578125" style="60" customWidth="1"/>
    <col min="29" max="16384" width="11.42578125" style="60"/>
  </cols>
  <sheetData>
    <row r="1" spans="1:30" ht="23.25" customHeight="1" thickBot="1" x14ac:dyDescent="0.35">
      <c r="A1" s="64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0">
        <v>0</v>
      </c>
      <c r="L1" s="1" t="s">
        <v>0</v>
      </c>
      <c r="M1" s="96">
        <f>T30</f>
        <v>1.9670264744931559E-3</v>
      </c>
      <c r="O1" s="2" t="s">
        <v>1</v>
      </c>
      <c r="P1" s="3">
        <v>0.2</v>
      </c>
      <c r="Z1" s="2" t="s">
        <v>2</v>
      </c>
      <c r="AA1" s="3">
        <v>8</v>
      </c>
    </row>
    <row r="2" spans="1:30" ht="24" customHeight="1" thickTop="1" thickBot="1" x14ac:dyDescent="0.4">
      <c r="A2" s="66" t="s">
        <v>42</v>
      </c>
      <c r="B2" s="65"/>
      <c r="C2" s="65"/>
      <c r="D2" s="65"/>
      <c r="E2" s="65"/>
      <c r="F2" s="65"/>
      <c r="G2" s="65"/>
      <c r="H2" s="65"/>
      <c r="I2" s="65"/>
      <c r="J2" s="65"/>
      <c r="L2" s="4" t="s">
        <v>3</v>
      </c>
      <c r="M2" s="97">
        <v>700</v>
      </c>
      <c r="O2" s="6" t="s">
        <v>4</v>
      </c>
      <c r="P2" s="7">
        <v>10</v>
      </c>
      <c r="Z2" s="6" t="s">
        <v>5</v>
      </c>
      <c r="AA2" s="8">
        <v>0.45</v>
      </c>
    </row>
    <row r="3" spans="1:30" ht="23.25" customHeight="1" thickBot="1" x14ac:dyDescent="0.35">
      <c r="A3" s="67" t="s">
        <v>6</v>
      </c>
      <c r="B3" s="69" t="s">
        <v>7</v>
      </c>
      <c r="C3" s="70"/>
      <c r="D3" s="71" t="s">
        <v>8</v>
      </c>
      <c r="E3" s="72"/>
      <c r="F3" s="72"/>
      <c r="G3" s="72"/>
      <c r="H3" s="72"/>
      <c r="I3" s="72"/>
      <c r="J3" s="70"/>
      <c r="V3" s="62" t="s">
        <v>38</v>
      </c>
      <c r="W3" s="63"/>
      <c r="X3" s="63"/>
      <c r="Y3" s="63"/>
      <c r="Z3" s="63"/>
    </row>
    <row r="4" spans="1:30" ht="128.25" customHeight="1" thickTop="1" thickBot="1" x14ac:dyDescent="0.35">
      <c r="A4" s="68"/>
      <c r="B4" s="32" t="s">
        <v>9</v>
      </c>
      <c r="C4" s="32" t="s">
        <v>10</v>
      </c>
      <c r="D4" s="33" t="s">
        <v>11</v>
      </c>
      <c r="E4" s="34" t="s">
        <v>12</v>
      </c>
      <c r="F4" s="35" t="s">
        <v>13</v>
      </c>
      <c r="G4" s="36" t="s">
        <v>14</v>
      </c>
      <c r="H4" s="37" t="s">
        <v>15</v>
      </c>
      <c r="I4" s="38" t="s">
        <v>16</v>
      </c>
      <c r="J4" s="39" t="s">
        <v>17</v>
      </c>
      <c r="L4" s="86" t="s">
        <v>18</v>
      </c>
      <c r="M4" s="87" t="s">
        <v>19</v>
      </c>
      <c r="N4" s="87" t="s">
        <v>33</v>
      </c>
      <c r="O4" s="87" t="s">
        <v>20</v>
      </c>
      <c r="P4" s="87" t="s">
        <v>21</v>
      </c>
      <c r="Q4" s="87" t="s">
        <v>22</v>
      </c>
      <c r="R4" s="87" t="s">
        <v>23</v>
      </c>
      <c r="S4" s="87" t="s">
        <v>24</v>
      </c>
      <c r="T4" s="88" t="s">
        <v>69</v>
      </c>
      <c r="U4" s="9"/>
      <c r="V4" s="10" t="s">
        <v>37</v>
      </c>
      <c r="W4" s="11" t="s">
        <v>36</v>
      </c>
      <c r="X4" s="11" t="s">
        <v>35</v>
      </c>
      <c r="Y4" s="11" t="s">
        <v>34</v>
      </c>
      <c r="Z4" s="11" t="s">
        <v>25</v>
      </c>
      <c r="AA4" s="11" t="s">
        <v>26</v>
      </c>
      <c r="AB4" s="11" t="s">
        <v>27</v>
      </c>
      <c r="AC4" s="11" t="s">
        <v>28</v>
      </c>
      <c r="AD4" s="12" t="s">
        <v>29</v>
      </c>
    </row>
    <row r="5" spans="1:30" ht="19.5" thickTop="1" x14ac:dyDescent="0.3">
      <c r="A5" s="42">
        <v>42421.505613425928</v>
      </c>
      <c r="B5" s="43">
        <v>0</v>
      </c>
      <c r="C5" s="43">
        <v>0</v>
      </c>
      <c r="D5" s="44">
        <v>11.5</v>
      </c>
      <c r="E5" s="45">
        <v>13.25</v>
      </c>
      <c r="F5" s="46">
        <v>10.25</v>
      </c>
      <c r="G5" s="47">
        <v>10.35</v>
      </c>
      <c r="H5" s="48">
        <v>10.25</v>
      </c>
      <c r="I5" s="49">
        <v>19.100000000000001</v>
      </c>
      <c r="J5" s="50">
        <v>19.25</v>
      </c>
      <c r="L5" s="43">
        <v>0</v>
      </c>
      <c r="M5" s="13">
        <f>4187*$M$1*(E5-D5)/$P$1</f>
        <v>72.064473676149873</v>
      </c>
      <c r="N5" s="13">
        <f>4.187*$P$2*(Z5-Z5)/$P$1</f>
        <v>0</v>
      </c>
      <c r="O5" s="13">
        <f t="shared" ref="O5:O29" si="0">4.187*$P$2*(Z5-$Z$5)/$P$1</f>
        <v>0</v>
      </c>
      <c r="P5" s="13">
        <f>$M$2*B5/1000</f>
        <v>0</v>
      </c>
      <c r="Q5" s="14">
        <f>4187*$M$1*(E5-D5)/($P$1*$M$2)</f>
        <v>0.10294924810878554</v>
      </c>
      <c r="R5" s="15">
        <v>0</v>
      </c>
      <c r="S5" s="15">
        <v>0</v>
      </c>
      <c r="T5" s="93">
        <f t="shared" ref="T5:T29" si="1">O5/(300*4.187*$P$2*(E5-D5))</f>
        <v>0</v>
      </c>
      <c r="U5" s="16"/>
      <c r="V5" s="17">
        <f>D5-D5</f>
        <v>0</v>
      </c>
      <c r="W5" s="18">
        <f>E5-E5</f>
        <v>0</v>
      </c>
      <c r="X5" s="18">
        <f>I5-I5</f>
        <v>0</v>
      </c>
      <c r="Y5" s="18">
        <f>Z5-Z5</f>
        <v>0</v>
      </c>
      <c r="Z5" s="19">
        <f t="shared" ref="Z5:Z29" si="2">(F5+G5+H5)/3</f>
        <v>10.283333333333333</v>
      </c>
      <c r="AA5" s="19">
        <f t="shared" ref="AA5:AA29" si="3">($M$2*$AA$2-M5)/(D5-I5)</f>
        <v>-31.965200832085536</v>
      </c>
      <c r="AB5" s="20">
        <f t="shared" ref="AB5:AB29" si="4">($AA$1*(D5-I5)+M5)/$AA$2</f>
        <v>25.032163724777469</v>
      </c>
      <c r="AC5" s="18">
        <f t="shared" ref="AC5:AD20" si="5">IF(AA5&gt;0,AA5,0)</f>
        <v>0</v>
      </c>
      <c r="AD5" s="21">
        <f t="shared" si="5"/>
        <v>25.032163724777469</v>
      </c>
    </row>
    <row r="6" spans="1:30" x14ac:dyDescent="0.3">
      <c r="A6" s="42">
        <v>42421.509085648147</v>
      </c>
      <c r="B6" s="43">
        <v>300</v>
      </c>
      <c r="C6" s="43">
        <v>5</v>
      </c>
      <c r="D6" s="44">
        <v>11.75</v>
      </c>
      <c r="E6" s="45">
        <v>13.6</v>
      </c>
      <c r="F6" s="46">
        <v>10.25</v>
      </c>
      <c r="G6" s="47">
        <v>10.35</v>
      </c>
      <c r="H6" s="48">
        <v>10.25</v>
      </c>
      <c r="I6" s="49">
        <v>19.55</v>
      </c>
      <c r="J6" s="50">
        <v>19.7</v>
      </c>
      <c r="L6" s="43">
        <v>5</v>
      </c>
      <c r="M6" s="22">
        <f t="shared" ref="M6:M29" si="6">4187*$M$1*(E6-D6)/$P$1</f>
        <v>76.182443600501273</v>
      </c>
      <c r="N6" s="22">
        <f t="shared" ref="N6:N29" si="7">4.187*$P$2*(Z6-Z5)/$P$1</f>
        <v>0</v>
      </c>
      <c r="O6" s="22">
        <f t="shared" si="0"/>
        <v>0</v>
      </c>
      <c r="P6" s="22">
        <f t="shared" ref="P6:P29" si="8">$M$2*B6/1000</f>
        <v>210</v>
      </c>
      <c r="Q6" s="23">
        <f t="shared" ref="Q6:Q29" si="9">4187*$M$1*(E6-D6)/($P$1*$M$2)</f>
        <v>0.1088320622864304</v>
      </c>
      <c r="R6" s="23">
        <f>1000*N6/((B6-B5)*$M$2)</f>
        <v>0</v>
      </c>
      <c r="S6" s="23">
        <f>O6/P6</f>
        <v>0</v>
      </c>
      <c r="T6" s="81">
        <f t="shared" si="1"/>
        <v>0</v>
      </c>
      <c r="U6" s="24"/>
      <c r="V6" s="25">
        <f>V5+(D6-D5)</f>
        <v>0.25</v>
      </c>
      <c r="W6" s="26">
        <f>W5+(E6-E5)</f>
        <v>0.34999999999999964</v>
      </c>
      <c r="X6" s="26">
        <f t="shared" ref="X6:X29" si="10">X5+(I6-I5)</f>
        <v>0.44999999999999929</v>
      </c>
      <c r="Y6" s="26">
        <f t="shared" ref="Y6:Y29" si="11">Y5+(Z6-Z5)</f>
        <v>0</v>
      </c>
      <c r="Z6" s="27">
        <f t="shared" si="2"/>
        <v>10.283333333333333</v>
      </c>
      <c r="AA6" s="27">
        <f t="shared" si="3"/>
        <v>-30.617635435833169</v>
      </c>
      <c r="AB6" s="28">
        <f t="shared" si="4"/>
        <v>30.627652445558372</v>
      </c>
      <c r="AC6" s="26">
        <f t="shared" si="5"/>
        <v>0</v>
      </c>
      <c r="AD6" s="29">
        <f t="shared" si="5"/>
        <v>30.627652445558372</v>
      </c>
    </row>
    <row r="7" spans="1:30" x14ac:dyDescent="0.3">
      <c r="A7" s="42">
        <v>42421.512557870366</v>
      </c>
      <c r="B7" s="43">
        <v>600</v>
      </c>
      <c r="C7" s="43">
        <v>10</v>
      </c>
      <c r="D7" s="44">
        <v>12.2</v>
      </c>
      <c r="E7" s="45">
        <v>14.15</v>
      </c>
      <c r="F7" s="46">
        <v>10.25</v>
      </c>
      <c r="G7" s="47">
        <v>10.4</v>
      </c>
      <c r="H7" s="48">
        <v>10.3</v>
      </c>
      <c r="I7" s="49">
        <v>20.3</v>
      </c>
      <c r="J7" s="50">
        <v>20.399999999999999</v>
      </c>
      <c r="L7" s="43">
        <v>10</v>
      </c>
      <c r="M7" s="22">
        <f t="shared" si="6"/>
        <v>80.300413524852772</v>
      </c>
      <c r="N7" s="22">
        <f t="shared" si="7"/>
        <v>6.9783333333333095</v>
      </c>
      <c r="O7" s="22">
        <f t="shared" si="0"/>
        <v>6.9783333333333095</v>
      </c>
      <c r="P7" s="22">
        <f t="shared" si="8"/>
        <v>420</v>
      </c>
      <c r="Q7" s="23">
        <f t="shared" si="9"/>
        <v>0.11471487646407538</v>
      </c>
      <c r="R7" s="23">
        <f t="shared" ref="R7:R29" si="12">1000*N7/((B7-B6)*$M$2)</f>
        <v>3.3230158730158617E-2</v>
      </c>
      <c r="S7" s="23">
        <f t="shared" ref="S7:S29" si="13">O7/P7</f>
        <v>1.6615079365079308E-2</v>
      </c>
      <c r="T7" s="81">
        <f t="shared" si="1"/>
        <v>2.8490028490028374E-4</v>
      </c>
      <c r="U7" s="24"/>
      <c r="V7" s="25">
        <f>V6+(D7-D6)</f>
        <v>0.69999999999999929</v>
      </c>
      <c r="W7" s="26">
        <f>W6+(E7-E6)</f>
        <v>0.90000000000000036</v>
      </c>
      <c r="X7" s="26">
        <f t="shared" si="10"/>
        <v>1.1999999999999993</v>
      </c>
      <c r="Y7" s="26">
        <f t="shared" si="11"/>
        <v>3.3333333333333215E-2</v>
      </c>
      <c r="Z7" s="27">
        <f t="shared" si="2"/>
        <v>10.316666666666666</v>
      </c>
      <c r="AA7" s="27">
        <f t="shared" si="3"/>
        <v>-28.975257589524343</v>
      </c>
      <c r="AB7" s="28">
        <f t="shared" si="4"/>
        <v>34.445363388561688</v>
      </c>
      <c r="AC7" s="26">
        <f t="shared" si="5"/>
        <v>0</v>
      </c>
      <c r="AD7" s="29">
        <f>IF(AB7&gt;0,AB7,0)</f>
        <v>34.445363388561688</v>
      </c>
    </row>
    <row r="8" spans="1:30" x14ac:dyDescent="0.3">
      <c r="A8" s="42">
        <v>42421.516030092593</v>
      </c>
      <c r="B8" s="43">
        <v>900</v>
      </c>
      <c r="C8" s="43">
        <v>15</v>
      </c>
      <c r="D8" s="44">
        <v>12.45</v>
      </c>
      <c r="E8" s="45">
        <v>14.5</v>
      </c>
      <c r="F8" s="46">
        <v>10.25</v>
      </c>
      <c r="G8" s="47">
        <v>10.4</v>
      </c>
      <c r="H8" s="48">
        <v>10.35</v>
      </c>
      <c r="I8" s="49">
        <v>20.5</v>
      </c>
      <c r="J8" s="50">
        <v>20.7</v>
      </c>
      <c r="L8" s="43">
        <v>15</v>
      </c>
      <c r="M8" s="22">
        <f t="shared" si="6"/>
        <v>84.418383449204157</v>
      </c>
      <c r="N8" s="22">
        <f t="shared" si="7"/>
        <v>3.4891666666668408</v>
      </c>
      <c r="O8" s="22">
        <f t="shared" si="0"/>
        <v>10.467500000000149</v>
      </c>
      <c r="P8" s="22">
        <f t="shared" si="8"/>
        <v>630</v>
      </c>
      <c r="Q8" s="23">
        <f t="shared" si="9"/>
        <v>0.12059769064172024</v>
      </c>
      <c r="R8" s="23">
        <f t="shared" si="12"/>
        <v>1.6615079365080193E-2</v>
      </c>
      <c r="S8" s="23">
        <f t="shared" si="13"/>
        <v>1.66150793650796E-2</v>
      </c>
      <c r="T8" s="81">
        <f t="shared" si="1"/>
        <v>4.0650406504065594E-4</v>
      </c>
      <c r="U8" s="24"/>
      <c r="V8" s="25">
        <f>V7+(D8-D7)</f>
        <v>0.94999999999999929</v>
      </c>
      <c r="W8" s="26">
        <f>W7+(E8-E7)</f>
        <v>1.25</v>
      </c>
      <c r="X8" s="26">
        <f t="shared" si="10"/>
        <v>1.3999999999999986</v>
      </c>
      <c r="Y8" s="26">
        <f t="shared" si="11"/>
        <v>5.0000000000000711E-2</v>
      </c>
      <c r="Z8" s="27">
        <f t="shared" si="2"/>
        <v>10.333333333333334</v>
      </c>
      <c r="AA8" s="27">
        <f t="shared" si="3"/>
        <v>-28.64367907463302</v>
      </c>
      <c r="AB8" s="28">
        <f t="shared" si="4"/>
        <v>44.485296553787002</v>
      </c>
      <c r="AC8" s="26">
        <f t="shared" si="5"/>
        <v>0</v>
      </c>
      <c r="AD8" s="29">
        <f t="shared" si="5"/>
        <v>44.485296553787002</v>
      </c>
    </row>
    <row r="9" spans="1:30" x14ac:dyDescent="0.3">
      <c r="A9" s="42">
        <v>42421.519502314812</v>
      </c>
      <c r="B9" s="43">
        <v>1200</v>
      </c>
      <c r="C9" s="43">
        <v>20</v>
      </c>
      <c r="D9" s="44">
        <v>12.7</v>
      </c>
      <c r="E9" s="45">
        <v>15.05</v>
      </c>
      <c r="F9" s="46">
        <v>10.3</v>
      </c>
      <c r="G9" s="47">
        <v>10.45</v>
      </c>
      <c r="H9" s="48">
        <v>10.35</v>
      </c>
      <c r="I9" s="49">
        <v>21.05</v>
      </c>
      <c r="J9" s="50">
        <v>21.25</v>
      </c>
      <c r="L9" s="43">
        <v>20</v>
      </c>
      <c r="M9" s="22">
        <f t="shared" si="6"/>
        <v>96.772293222258455</v>
      </c>
      <c r="N9" s="22">
        <f t="shared" si="7"/>
        <v>6.9783333333333095</v>
      </c>
      <c r="O9" s="22">
        <f t="shared" si="0"/>
        <v>17.445833333333457</v>
      </c>
      <c r="P9" s="22">
        <f t="shared" si="8"/>
        <v>840</v>
      </c>
      <c r="Q9" s="23">
        <f t="shared" si="9"/>
        <v>0.13824613317465495</v>
      </c>
      <c r="R9" s="23">
        <f t="shared" si="12"/>
        <v>3.3230158730158617E-2</v>
      </c>
      <c r="S9" s="23">
        <f t="shared" si="13"/>
        <v>2.0768849206349353E-2</v>
      </c>
      <c r="T9" s="81">
        <f t="shared" si="1"/>
        <v>5.9101654846336075E-4</v>
      </c>
      <c r="U9" s="24"/>
      <c r="V9" s="25">
        <f>V8+(D9-D8)</f>
        <v>1.1999999999999993</v>
      </c>
      <c r="W9" s="26">
        <f>W8+(E9-E8)</f>
        <v>1.8000000000000007</v>
      </c>
      <c r="X9" s="26">
        <f t="shared" si="10"/>
        <v>1.9499999999999993</v>
      </c>
      <c r="Y9" s="26">
        <f t="shared" si="11"/>
        <v>8.3333333333333925E-2</v>
      </c>
      <c r="Z9" s="27">
        <f t="shared" si="2"/>
        <v>10.366666666666667</v>
      </c>
      <c r="AA9" s="27">
        <f t="shared" si="3"/>
        <v>-26.135054703921142</v>
      </c>
      <c r="AB9" s="28">
        <f t="shared" si="4"/>
        <v>66.605096049463199</v>
      </c>
      <c r="AC9" s="26">
        <f t="shared" si="5"/>
        <v>0</v>
      </c>
      <c r="AD9" s="29">
        <f t="shared" si="5"/>
        <v>66.605096049463199</v>
      </c>
    </row>
    <row r="10" spans="1:30" x14ac:dyDescent="0.3">
      <c r="A10" s="42">
        <v>42421.522974537038</v>
      </c>
      <c r="B10" s="43">
        <v>1500</v>
      </c>
      <c r="C10" s="43">
        <v>25</v>
      </c>
      <c r="D10" s="44">
        <v>13.1</v>
      </c>
      <c r="E10" s="45">
        <v>15.35</v>
      </c>
      <c r="F10" s="46">
        <v>10.3</v>
      </c>
      <c r="G10" s="47">
        <v>10.45</v>
      </c>
      <c r="H10" s="48">
        <v>10.4</v>
      </c>
      <c r="I10" s="49">
        <v>21.3</v>
      </c>
      <c r="J10" s="50">
        <v>21.55</v>
      </c>
      <c r="L10" s="43">
        <v>25</v>
      </c>
      <c r="M10" s="22">
        <f t="shared" si="6"/>
        <v>92.654323297906984</v>
      </c>
      <c r="N10" s="22">
        <f t="shared" si="7"/>
        <v>3.4891666666664687</v>
      </c>
      <c r="O10" s="22">
        <f t="shared" si="0"/>
        <v>20.934999999999924</v>
      </c>
      <c r="P10" s="22">
        <f t="shared" si="8"/>
        <v>1050</v>
      </c>
      <c r="Q10" s="23">
        <f t="shared" si="9"/>
        <v>0.13236331899700998</v>
      </c>
      <c r="R10" s="23">
        <f t="shared" si="12"/>
        <v>1.6615079365078424E-2</v>
      </c>
      <c r="S10" s="23">
        <f t="shared" si="13"/>
        <v>1.9938095238095165E-2</v>
      </c>
      <c r="T10" s="81">
        <f t="shared" si="1"/>
        <v>7.4074074074073799E-4</v>
      </c>
      <c r="U10" s="24"/>
      <c r="V10" s="25">
        <f>V9+(D10-D9)</f>
        <v>1.5999999999999996</v>
      </c>
      <c r="W10" s="26">
        <f>W9+(E10-E9)</f>
        <v>2.0999999999999996</v>
      </c>
      <c r="X10" s="26">
        <f t="shared" si="10"/>
        <v>2.1999999999999993</v>
      </c>
      <c r="Y10" s="26">
        <f t="shared" si="11"/>
        <v>9.9999999999999645E-2</v>
      </c>
      <c r="Z10" s="27">
        <f t="shared" si="2"/>
        <v>10.383333333333333</v>
      </c>
      <c r="AA10" s="27">
        <f t="shared" si="3"/>
        <v>-27.115326427084511</v>
      </c>
      <c r="AB10" s="28">
        <f t="shared" si="4"/>
        <v>60.120718439793279</v>
      </c>
      <c r="AC10" s="26">
        <f t="shared" si="5"/>
        <v>0</v>
      </c>
      <c r="AD10" s="29">
        <f t="shared" si="5"/>
        <v>60.120718439793279</v>
      </c>
    </row>
    <row r="11" spans="1:30" x14ac:dyDescent="0.3">
      <c r="A11" s="42">
        <v>42421.526446759257</v>
      </c>
      <c r="B11" s="43">
        <v>1800</v>
      </c>
      <c r="C11" s="43">
        <v>30</v>
      </c>
      <c r="D11" s="44">
        <v>13.3</v>
      </c>
      <c r="E11" s="45">
        <v>15.65</v>
      </c>
      <c r="F11" s="46">
        <v>10.35</v>
      </c>
      <c r="G11" s="47">
        <v>10.5</v>
      </c>
      <c r="H11" s="48">
        <v>10.45</v>
      </c>
      <c r="I11" s="49">
        <v>21.65</v>
      </c>
      <c r="J11" s="50">
        <v>22</v>
      </c>
      <c r="L11" s="43">
        <v>30</v>
      </c>
      <c r="M11" s="22">
        <f t="shared" si="6"/>
        <v>96.772293222258384</v>
      </c>
      <c r="N11" s="22">
        <f t="shared" si="7"/>
        <v>10.467500000000149</v>
      </c>
      <c r="O11" s="22">
        <f t="shared" si="0"/>
        <v>31.402500000000078</v>
      </c>
      <c r="P11" s="22">
        <f t="shared" si="8"/>
        <v>1260</v>
      </c>
      <c r="Q11" s="23">
        <f t="shared" si="9"/>
        <v>0.13824613317465484</v>
      </c>
      <c r="R11" s="23">
        <f t="shared" si="12"/>
        <v>4.9845238095238803E-2</v>
      </c>
      <c r="S11" s="23">
        <f t="shared" si="13"/>
        <v>2.492261904761911E-2</v>
      </c>
      <c r="T11" s="81">
        <f t="shared" si="1"/>
        <v>1.0638297872340452E-3</v>
      </c>
      <c r="U11" s="24"/>
      <c r="V11" s="25">
        <f>V10+(D11-D10)</f>
        <v>1.8000000000000007</v>
      </c>
      <c r="W11" s="26">
        <f>W10+(E11-E10)</f>
        <v>2.4000000000000004</v>
      </c>
      <c r="X11" s="26">
        <f t="shared" si="10"/>
        <v>2.5499999999999972</v>
      </c>
      <c r="Y11" s="26">
        <f t="shared" si="11"/>
        <v>0.15000000000000036</v>
      </c>
      <c r="Z11" s="27">
        <f t="shared" si="2"/>
        <v>10.433333333333334</v>
      </c>
      <c r="AA11" s="27">
        <f t="shared" si="3"/>
        <v>-26.13505470392116</v>
      </c>
      <c r="AB11" s="28">
        <f t="shared" si="4"/>
        <v>66.605096049463114</v>
      </c>
      <c r="AC11" s="26">
        <f t="shared" si="5"/>
        <v>0</v>
      </c>
      <c r="AD11" s="29">
        <f t="shared" si="5"/>
        <v>66.605096049463114</v>
      </c>
    </row>
    <row r="12" spans="1:30" x14ac:dyDescent="0.3">
      <c r="A12" s="42">
        <v>42421.529918981483</v>
      </c>
      <c r="B12" s="43">
        <v>2100</v>
      </c>
      <c r="C12" s="43">
        <v>35</v>
      </c>
      <c r="D12" s="44">
        <v>13.55</v>
      </c>
      <c r="E12" s="45">
        <v>16.149999999999999</v>
      </c>
      <c r="F12" s="46">
        <v>10.35</v>
      </c>
      <c r="G12" s="47">
        <v>10.5</v>
      </c>
      <c r="H12" s="48">
        <v>10.45</v>
      </c>
      <c r="I12" s="49">
        <v>22.05</v>
      </c>
      <c r="J12" s="50">
        <v>22.25</v>
      </c>
      <c r="L12" s="43">
        <v>35</v>
      </c>
      <c r="M12" s="22">
        <f t="shared" si="6"/>
        <v>107.06721803313687</v>
      </c>
      <c r="N12" s="22">
        <f t="shared" si="7"/>
        <v>0</v>
      </c>
      <c r="O12" s="22">
        <f t="shared" si="0"/>
        <v>31.402500000000078</v>
      </c>
      <c r="P12" s="22">
        <f t="shared" si="8"/>
        <v>1470</v>
      </c>
      <c r="Q12" s="23">
        <f t="shared" si="9"/>
        <v>0.15295316861876695</v>
      </c>
      <c r="R12" s="23">
        <f t="shared" si="12"/>
        <v>0</v>
      </c>
      <c r="S12" s="23">
        <f t="shared" si="13"/>
        <v>2.1362244897959237E-2</v>
      </c>
      <c r="T12" s="81">
        <f t="shared" si="1"/>
        <v>9.6153846153846463E-4</v>
      </c>
      <c r="U12" s="24"/>
      <c r="V12" s="25">
        <f>V11+(D12-D11)</f>
        <v>2.0500000000000007</v>
      </c>
      <c r="W12" s="26">
        <f>W11+(E12-E11)</f>
        <v>2.8999999999999986</v>
      </c>
      <c r="X12" s="26">
        <f t="shared" si="10"/>
        <v>2.9499999999999993</v>
      </c>
      <c r="Y12" s="26">
        <f t="shared" si="11"/>
        <v>0.15000000000000036</v>
      </c>
      <c r="Z12" s="27">
        <f t="shared" si="2"/>
        <v>10.433333333333334</v>
      </c>
      <c r="AA12" s="27">
        <f t="shared" si="3"/>
        <v>-24.462680231395662</v>
      </c>
      <c r="AB12" s="28">
        <f t="shared" si="4"/>
        <v>86.816040073637481</v>
      </c>
      <c r="AC12" s="26">
        <f t="shared" si="5"/>
        <v>0</v>
      </c>
      <c r="AD12" s="29">
        <f t="shared" si="5"/>
        <v>86.816040073637481</v>
      </c>
    </row>
    <row r="13" spans="1:30" x14ac:dyDescent="0.3">
      <c r="A13" s="42">
        <v>42421.533391203702</v>
      </c>
      <c r="B13" s="43">
        <v>2400</v>
      </c>
      <c r="C13" s="43">
        <v>40</v>
      </c>
      <c r="D13" s="44">
        <v>13.75</v>
      </c>
      <c r="E13" s="45">
        <v>16.5</v>
      </c>
      <c r="F13" s="46">
        <v>10.35</v>
      </c>
      <c r="G13" s="47">
        <v>10.55</v>
      </c>
      <c r="H13" s="48">
        <v>10.5</v>
      </c>
      <c r="I13" s="49">
        <v>22.35</v>
      </c>
      <c r="J13" s="50">
        <v>22.5</v>
      </c>
      <c r="L13" s="43">
        <v>40</v>
      </c>
      <c r="M13" s="22">
        <f t="shared" si="6"/>
        <v>113.24417291966408</v>
      </c>
      <c r="N13" s="22">
        <f t="shared" si="7"/>
        <v>6.9783333333333095</v>
      </c>
      <c r="O13" s="22">
        <f t="shared" si="0"/>
        <v>38.380833333333385</v>
      </c>
      <c r="P13" s="22">
        <f t="shared" si="8"/>
        <v>1680</v>
      </c>
      <c r="Q13" s="23">
        <f t="shared" si="9"/>
        <v>0.16177738988523441</v>
      </c>
      <c r="R13" s="23">
        <f t="shared" si="12"/>
        <v>3.3230158730158617E-2</v>
      </c>
      <c r="S13" s="23">
        <f t="shared" si="13"/>
        <v>2.2845734126984159E-2</v>
      </c>
      <c r="T13" s="81">
        <f t="shared" si="1"/>
        <v>1.1111111111111124E-3</v>
      </c>
      <c r="U13" s="24"/>
      <c r="V13" s="25">
        <f>V12+(D13-D12)</f>
        <v>2.25</v>
      </c>
      <c r="W13" s="26">
        <f>W12+(E13-E12)</f>
        <v>3.25</v>
      </c>
      <c r="X13" s="26">
        <f t="shared" si="10"/>
        <v>3.25</v>
      </c>
      <c r="Y13" s="26">
        <f t="shared" si="11"/>
        <v>0.18333333333333357</v>
      </c>
      <c r="Z13" s="27">
        <f t="shared" si="2"/>
        <v>10.466666666666667</v>
      </c>
      <c r="AA13" s="27">
        <f t="shared" si="3"/>
        <v>-23.459979893062311</v>
      </c>
      <c r="AB13" s="28">
        <f t="shared" si="4"/>
        <v>98.764828710364597</v>
      </c>
      <c r="AC13" s="26">
        <f t="shared" si="5"/>
        <v>0</v>
      </c>
      <c r="AD13" s="29">
        <f t="shared" si="5"/>
        <v>98.764828710364597</v>
      </c>
    </row>
    <row r="14" spans="1:30" x14ac:dyDescent="0.3">
      <c r="A14" s="42">
        <v>42421.536863425928</v>
      </c>
      <c r="B14" s="43">
        <v>2700</v>
      </c>
      <c r="C14" s="43">
        <v>45</v>
      </c>
      <c r="D14" s="44">
        <v>14.15</v>
      </c>
      <c r="E14" s="45">
        <v>17</v>
      </c>
      <c r="F14" s="46">
        <v>10.4</v>
      </c>
      <c r="G14" s="47">
        <v>10.6</v>
      </c>
      <c r="H14" s="48">
        <v>10.55</v>
      </c>
      <c r="I14" s="49">
        <v>22.6</v>
      </c>
      <c r="J14" s="50">
        <v>22.7</v>
      </c>
      <c r="L14" s="43">
        <v>45</v>
      </c>
      <c r="M14" s="22">
        <f t="shared" si="6"/>
        <v>117.36214284401549</v>
      </c>
      <c r="N14" s="22">
        <f t="shared" si="7"/>
        <v>10.467500000000149</v>
      </c>
      <c r="O14" s="22">
        <f t="shared" si="0"/>
        <v>48.848333333333528</v>
      </c>
      <c r="P14" s="22">
        <f t="shared" si="8"/>
        <v>1890</v>
      </c>
      <c r="Q14" s="23">
        <f t="shared" si="9"/>
        <v>0.16766020406287929</v>
      </c>
      <c r="R14" s="23">
        <f t="shared" si="12"/>
        <v>4.9845238095238803E-2</v>
      </c>
      <c r="S14" s="23">
        <f t="shared" si="13"/>
        <v>2.5845679012345781E-2</v>
      </c>
      <c r="T14" s="81">
        <f t="shared" si="1"/>
        <v>1.3645224171540016E-3</v>
      </c>
      <c r="U14" s="24"/>
      <c r="V14" s="25">
        <f>V13+(D14-D13)</f>
        <v>2.6500000000000004</v>
      </c>
      <c r="W14" s="26">
        <f>W13+(E14-E13)</f>
        <v>3.75</v>
      </c>
      <c r="X14" s="26">
        <f t="shared" si="10"/>
        <v>3.5</v>
      </c>
      <c r="Y14" s="26">
        <f t="shared" si="11"/>
        <v>0.23333333333333428</v>
      </c>
      <c r="Z14" s="27">
        <f t="shared" si="2"/>
        <v>10.516666666666667</v>
      </c>
      <c r="AA14" s="27">
        <f t="shared" si="3"/>
        <v>-23.38909552141828</v>
      </c>
      <c r="AB14" s="28">
        <f t="shared" si="4"/>
        <v>110.58253965336775</v>
      </c>
      <c r="AC14" s="26">
        <f t="shared" si="5"/>
        <v>0</v>
      </c>
      <c r="AD14" s="29">
        <f t="shared" si="5"/>
        <v>110.58253965336775</v>
      </c>
    </row>
    <row r="15" spans="1:30" x14ac:dyDescent="0.3">
      <c r="A15" s="42">
        <v>42421.540335648147</v>
      </c>
      <c r="B15" s="43">
        <v>3000</v>
      </c>
      <c r="C15" s="43">
        <v>50</v>
      </c>
      <c r="D15" s="44">
        <v>14.35</v>
      </c>
      <c r="E15" s="45">
        <v>17.3</v>
      </c>
      <c r="F15" s="46">
        <v>10.4</v>
      </c>
      <c r="G15" s="47">
        <v>10.6</v>
      </c>
      <c r="H15" s="48">
        <v>10.6</v>
      </c>
      <c r="I15" s="49">
        <v>23.05</v>
      </c>
      <c r="J15" s="50">
        <v>23.2</v>
      </c>
      <c r="L15" s="43">
        <v>50</v>
      </c>
      <c r="M15" s="22">
        <f t="shared" si="6"/>
        <v>121.48011276836698</v>
      </c>
      <c r="N15" s="22">
        <f t="shared" si="7"/>
        <v>3.4891666666664687</v>
      </c>
      <c r="O15" s="22">
        <f t="shared" si="0"/>
        <v>52.337500000000006</v>
      </c>
      <c r="P15" s="22">
        <f t="shared" si="8"/>
        <v>2100</v>
      </c>
      <c r="Q15" s="23">
        <f t="shared" si="9"/>
        <v>0.17354301824052426</v>
      </c>
      <c r="R15" s="23">
        <f t="shared" si="12"/>
        <v>1.6615079365078424E-2</v>
      </c>
      <c r="S15" s="23">
        <f t="shared" si="13"/>
        <v>2.4922619047619051E-2</v>
      </c>
      <c r="T15" s="81">
        <f t="shared" si="1"/>
        <v>1.4124293785310728E-3</v>
      </c>
      <c r="U15" s="24"/>
      <c r="V15" s="25">
        <f>V14+(D15-D14)</f>
        <v>2.8499999999999996</v>
      </c>
      <c r="W15" s="26">
        <f>W14+(E15-E14)</f>
        <v>4.0500000000000007</v>
      </c>
      <c r="X15" s="26">
        <f t="shared" si="10"/>
        <v>3.9499999999999993</v>
      </c>
      <c r="Y15" s="26">
        <f t="shared" si="11"/>
        <v>0.25</v>
      </c>
      <c r="Z15" s="27">
        <f t="shared" si="2"/>
        <v>10.533333333333333</v>
      </c>
      <c r="AA15" s="27">
        <f t="shared" si="3"/>
        <v>-22.243665199038276</v>
      </c>
      <c r="AB15" s="28">
        <f t="shared" si="4"/>
        <v>115.28913948525994</v>
      </c>
      <c r="AC15" s="26">
        <f t="shared" si="5"/>
        <v>0</v>
      </c>
      <c r="AD15" s="29">
        <f t="shared" si="5"/>
        <v>115.28913948525994</v>
      </c>
    </row>
    <row r="16" spans="1:30" x14ac:dyDescent="0.3">
      <c r="A16" s="42">
        <v>42421.543807870366</v>
      </c>
      <c r="B16" s="43">
        <v>3300</v>
      </c>
      <c r="C16" s="43">
        <v>55</v>
      </c>
      <c r="D16" s="44">
        <v>14.55</v>
      </c>
      <c r="E16" s="45">
        <v>17.600000000000001</v>
      </c>
      <c r="F16" s="46">
        <v>10.45</v>
      </c>
      <c r="G16" s="47">
        <v>10.65</v>
      </c>
      <c r="H16" s="48">
        <v>10.65</v>
      </c>
      <c r="I16" s="49">
        <v>23.2</v>
      </c>
      <c r="J16" s="50">
        <v>23.35</v>
      </c>
      <c r="L16" s="43">
        <v>55</v>
      </c>
      <c r="M16" s="22">
        <f t="shared" si="6"/>
        <v>125.59808269271838</v>
      </c>
      <c r="N16" s="22">
        <f t="shared" si="7"/>
        <v>10.467500000000149</v>
      </c>
      <c r="O16" s="22">
        <f t="shared" si="0"/>
        <v>62.805000000000156</v>
      </c>
      <c r="P16" s="22">
        <f t="shared" si="8"/>
        <v>2310</v>
      </c>
      <c r="Q16" s="23">
        <f t="shared" si="9"/>
        <v>0.17942583241816912</v>
      </c>
      <c r="R16" s="23">
        <f t="shared" si="12"/>
        <v>4.9845238095238803E-2</v>
      </c>
      <c r="S16" s="23">
        <f t="shared" si="13"/>
        <v>2.7188311688311755E-2</v>
      </c>
      <c r="T16" s="81">
        <f t="shared" si="1"/>
        <v>1.6393442622950852E-3</v>
      </c>
      <c r="U16" s="24"/>
      <c r="V16" s="25">
        <f>V15+(D16-D15)</f>
        <v>3.0500000000000007</v>
      </c>
      <c r="W16" s="26">
        <f>W15+(E16-E15)</f>
        <v>4.3500000000000014</v>
      </c>
      <c r="X16" s="26">
        <f t="shared" si="10"/>
        <v>4.0999999999999979</v>
      </c>
      <c r="Y16" s="26">
        <f t="shared" si="11"/>
        <v>0.30000000000000071</v>
      </c>
      <c r="Z16" s="27">
        <f t="shared" si="2"/>
        <v>10.583333333333334</v>
      </c>
      <c r="AA16" s="27">
        <f t="shared" si="3"/>
        <v>-21.896175411246436</v>
      </c>
      <c r="AB16" s="28">
        <f t="shared" si="4"/>
        <v>125.3290726504853</v>
      </c>
      <c r="AC16" s="26">
        <f t="shared" si="5"/>
        <v>0</v>
      </c>
      <c r="AD16" s="29">
        <f t="shared" si="5"/>
        <v>125.3290726504853</v>
      </c>
    </row>
    <row r="17" spans="1:30" x14ac:dyDescent="0.3">
      <c r="A17" s="42">
        <v>42421.547280092593</v>
      </c>
      <c r="B17" s="43">
        <v>3600</v>
      </c>
      <c r="C17" s="43">
        <v>60</v>
      </c>
      <c r="D17" s="44">
        <v>14.7</v>
      </c>
      <c r="E17" s="45">
        <v>18.100000000000001</v>
      </c>
      <c r="F17" s="46">
        <v>10.5</v>
      </c>
      <c r="G17" s="47">
        <v>10.7</v>
      </c>
      <c r="H17" s="48">
        <v>10.7</v>
      </c>
      <c r="I17" s="49">
        <v>23.45</v>
      </c>
      <c r="J17" s="50">
        <v>23.55</v>
      </c>
      <c r="L17" s="43">
        <v>60</v>
      </c>
      <c r="M17" s="22">
        <f t="shared" si="6"/>
        <v>140.0109774279484</v>
      </c>
      <c r="N17" s="22">
        <f t="shared" si="7"/>
        <v>10.467499999999777</v>
      </c>
      <c r="O17" s="22">
        <f t="shared" si="0"/>
        <v>73.272499999999923</v>
      </c>
      <c r="P17" s="22">
        <f t="shared" si="8"/>
        <v>2520</v>
      </c>
      <c r="Q17" s="23">
        <f t="shared" si="9"/>
        <v>0.20001568203992631</v>
      </c>
      <c r="R17" s="23">
        <f t="shared" si="12"/>
        <v>4.9845238095237041E-2</v>
      </c>
      <c r="S17" s="23">
        <f t="shared" si="13"/>
        <v>2.9076388888888857E-2</v>
      </c>
      <c r="T17" s="81">
        <f t="shared" si="1"/>
        <v>1.7156862745098009E-3</v>
      </c>
      <c r="U17" s="24"/>
      <c r="V17" s="25">
        <f>V16+(D17-D16)</f>
        <v>3.1999999999999993</v>
      </c>
      <c r="W17" s="26">
        <f>W16+(E17-E16)</f>
        <v>4.8500000000000014</v>
      </c>
      <c r="X17" s="26">
        <f t="shared" si="10"/>
        <v>4.3499999999999979</v>
      </c>
      <c r="Y17" s="26">
        <f t="shared" si="11"/>
        <v>0.34999999999999964</v>
      </c>
      <c r="Z17" s="27">
        <f t="shared" si="2"/>
        <v>10.633333333333333</v>
      </c>
      <c r="AA17" s="27">
        <f t="shared" si="3"/>
        <v>-19.998745436805898</v>
      </c>
      <c r="AB17" s="28">
        <f t="shared" si="4"/>
        <v>155.57994983988533</v>
      </c>
      <c r="AC17" s="26">
        <f>IF(AA17&gt;0,AA17,0)</f>
        <v>0</v>
      </c>
      <c r="AD17" s="29">
        <f t="shared" si="5"/>
        <v>155.57994983988533</v>
      </c>
    </row>
    <row r="18" spans="1:30" x14ac:dyDescent="0.3">
      <c r="A18" s="42">
        <v>42421.550752314812</v>
      </c>
      <c r="B18" s="43">
        <v>3900</v>
      </c>
      <c r="C18" s="43">
        <v>65</v>
      </c>
      <c r="D18" s="44">
        <v>15.1</v>
      </c>
      <c r="E18" s="45">
        <v>18.399999999999999</v>
      </c>
      <c r="F18" s="46">
        <v>10.5</v>
      </c>
      <c r="G18" s="47">
        <v>10.75</v>
      </c>
      <c r="H18" s="48">
        <v>10.75</v>
      </c>
      <c r="I18" s="49">
        <v>23.55</v>
      </c>
      <c r="J18" s="50">
        <v>24</v>
      </c>
      <c r="L18" s="43">
        <v>65</v>
      </c>
      <c r="M18" s="22">
        <f t="shared" si="6"/>
        <v>135.89300750359686</v>
      </c>
      <c r="N18" s="22">
        <f t="shared" si="7"/>
        <v>6.9783333333333095</v>
      </c>
      <c r="O18" s="22">
        <f t="shared" si="0"/>
        <v>80.250833333333233</v>
      </c>
      <c r="P18" s="22">
        <f t="shared" si="8"/>
        <v>2730</v>
      </c>
      <c r="Q18" s="23">
        <f t="shared" si="9"/>
        <v>0.19413286786228123</v>
      </c>
      <c r="R18" s="23">
        <f t="shared" si="12"/>
        <v>3.3230158730158617E-2</v>
      </c>
      <c r="S18" s="23">
        <f t="shared" si="13"/>
        <v>2.9395909645909608E-2</v>
      </c>
      <c r="T18" s="81">
        <f t="shared" si="1"/>
        <v>1.9360269360269339E-3</v>
      </c>
      <c r="U18" s="24"/>
      <c r="V18" s="25">
        <f>V17+(D18-D17)</f>
        <v>3.5999999999999996</v>
      </c>
      <c r="W18" s="26">
        <f>W17+(E18-E17)</f>
        <v>5.1499999999999986</v>
      </c>
      <c r="X18" s="26">
        <f t="shared" si="10"/>
        <v>4.4499999999999993</v>
      </c>
      <c r="Y18" s="26">
        <f t="shared" si="11"/>
        <v>0.38333333333333286</v>
      </c>
      <c r="Z18" s="27">
        <f t="shared" si="2"/>
        <v>10.666666666666666</v>
      </c>
      <c r="AA18" s="27">
        <f t="shared" si="3"/>
        <v>-21.196093786556581</v>
      </c>
      <c r="AB18" s="28">
        <f t="shared" si="4"/>
        <v>151.76223889688188</v>
      </c>
      <c r="AC18" s="26">
        <f t="shared" ref="AC18:AD29" si="14">IF(AA18&gt;0,AA18,0)</f>
        <v>0</v>
      </c>
      <c r="AD18" s="29">
        <f t="shared" si="5"/>
        <v>151.76223889688188</v>
      </c>
    </row>
    <row r="19" spans="1:30" x14ac:dyDescent="0.3">
      <c r="A19" s="42">
        <v>42421.554224537038</v>
      </c>
      <c r="B19" s="43">
        <v>4200</v>
      </c>
      <c r="C19" s="43">
        <v>70</v>
      </c>
      <c r="D19" s="44">
        <v>15.25</v>
      </c>
      <c r="E19" s="45">
        <v>18.649999999999999</v>
      </c>
      <c r="F19" s="46">
        <v>10.55</v>
      </c>
      <c r="G19" s="47">
        <v>10.75</v>
      </c>
      <c r="H19" s="48">
        <v>10.75</v>
      </c>
      <c r="I19" s="49">
        <v>23.7</v>
      </c>
      <c r="J19" s="50">
        <v>24.05</v>
      </c>
      <c r="L19" s="43">
        <v>70</v>
      </c>
      <c r="M19" s="22">
        <f t="shared" si="6"/>
        <v>140.01097742794826</v>
      </c>
      <c r="N19" s="22">
        <f t="shared" si="7"/>
        <v>3.4891666666664687</v>
      </c>
      <c r="O19" s="22">
        <f t="shared" si="0"/>
        <v>83.739999999999696</v>
      </c>
      <c r="P19" s="22">
        <f t="shared" si="8"/>
        <v>2940</v>
      </c>
      <c r="Q19" s="23">
        <f t="shared" si="9"/>
        <v>0.20001568203992612</v>
      </c>
      <c r="R19" s="23">
        <f t="shared" si="12"/>
        <v>1.6615079365078424E-2</v>
      </c>
      <c r="S19" s="23">
        <f t="shared" si="13"/>
        <v>2.8482993197278809E-2</v>
      </c>
      <c r="T19" s="81">
        <f t="shared" si="1"/>
        <v>1.9607843137254837E-3</v>
      </c>
      <c r="U19" s="24"/>
      <c r="V19" s="25">
        <f>V18+(D19-D18)</f>
        <v>3.75</v>
      </c>
      <c r="W19" s="26">
        <f>W18+(E19-E18)</f>
        <v>5.3999999999999986</v>
      </c>
      <c r="X19" s="26">
        <f t="shared" si="10"/>
        <v>4.5999999999999979</v>
      </c>
      <c r="Y19" s="26">
        <f t="shared" si="11"/>
        <v>0.39999999999999858</v>
      </c>
      <c r="Z19" s="27">
        <f t="shared" si="2"/>
        <v>10.683333333333332</v>
      </c>
      <c r="AA19" s="27">
        <f t="shared" si="3"/>
        <v>-20.708760067698432</v>
      </c>
      <c r="AB19" s="28">
        <f t="shared" si="4"/>
        <v>160.91328317321836</v>
      </c>
      <c r="AC19" s="26">
        <f t="shared" si="14"/>
        <v>0</v>
      </c>
      <c r="AD19" s="29">
        <f t="shared" si="5"/>
        <v>160.91328317321836</v>
      </c>
    </row>
    <row r="20" spans="1:30" x14ac:dyDescent="0.3">
      <c r="A20" s="42">
        <v>42421.557696759257</v>
      </c>
      <c r="B20" s="43">
        <v>4500</v>
      </c>
      <c r="C20" s="43">
        <v>75</v>
      </c>
      <c r="D20" s="44">
        <v>15.45</v>
      </c>
      <c r="E20" s="45">
        <v>19.100000000000001</v>
      </c>
      <c r="F20" s="46">
        <v>10.55</v>
      </c>
      <c r="G20" s="47">
        <v>11</v>
      </c>
      <c r="H20" s="48">
        <v>11.05</v>
      </c>
      <c r="I20" s="49">
        <v>24.2</v>
      </c>
      <c r="J20" s="50">
        <v>24.35</v>
      </c>
      <c r="L20" s="43">
        <v>75</v>
      </c>
      <c r="M20" s="22">
        <f t="shared" si="6"/>
        <v>150.30590223882697</v>
      </c>
      <c r="N20" s="22">
        <f t="shared" si="7"/>
        <v>38.380833333333754</v>
      </c>
      <c r="O20" s="22">
        <f t="shared" si="0"/>
        <v>122.12083333333347</v>
      </c>
      <c r="P20" s="22">
        <f t="shared" si="8"/>
        <v>3150</v>
      </c>
      <c r="Q20" s="23">
        <f t="shared" si="9"/>
        <v>0.21472271748403854</v>
      </c>
      <c r="R20" s="23">
        <f t="shared" si="12"/>
        <v>0.18276587301587505</v>
      </c>
      <c r="S20" s="23">
        <f t="shared" si="13"/>
        <v>3.8768518518518563E-2</v>
      </c>
      <c r="T20" s="81">
        <f t="shared" si="1"/>
        <v>2.6636225266362264E-3</v>
      </c>
      <c r="U20" s="24"/>
      <c r="V20" s="25">
        <f>V19+(D20-D19)</f>
        <v>3.9499999999999993</v>
      </c>
      <c r="W20" s="26">
        <f>W19+(E20-E19)</f>
        <v>5.8500000000000014</v>
      </c>
      <c r="X20" s="26">
        <f t="shared" si="10"/>
        <v>5.0999999999999979</v>
      </c>
      <c r="Y20" s="26">
        <f t="shared" si="11"/>
        <v>0.58333333333333393</v>
      </c>
      <c r="Z20" s="27">
        <f t="shared" si="2"/>
        <v>10.866666666666667</v>
      </c>
      <c r="AA20" s="27">
        <f t="shared" si="3"/>
        <v>-18.822182601276918</v>
      </c>
      <c r="AB20" s="28">
        <f t="shared" si="4"/>
        <v>178.4575605307266</v>
      </c>
      <c r="AC20" s="26">
        <f t="shared" si="14"/>
        <v>0</v>
      </c>
      <c r="AD20" s="29">
        <f t="shared" si="5"/>
        <v>178.4575605307266</v>
      </c>
    </row>
    <row r="21" spans="1:30" x14ac:dyDescent="0.3">
      <c r="A21" s="42">
        <v>42421.561168981483</v>
      </c>
      <c r="B21" s="43">
        <v>4800</v>
      </c>
      <c r="C21" s="43">
        <v>80</v>
      </c>
      <c r="D21" s="44">
        <v>15.6</v>
      </c>
      <c r="E21" s="45">
        <v>19.350000000000001</v>
      </c>
      <c r="F21" s="46">
        <v>10.6</v>
      </c>
      <c r="G21" s="47">
        <v>11.05</v>
      </c>
      <c r="H21" s="48">
        <v>11.05</v>
      </c>
      <c r="I21" s="49">
        <v>24.45</v>
      </c>
      <c r="J21" s="50">
        <v>24.6</v>
      </c>
      <c r="L21" s="43">
        <v>80</v>
      </c>
      <c r="M21" s="22">
        <f t="shared" si="6"/>
        <v>154.42387216317837</v>
      </c>
      <c r="N21" s="22">
        <f t="shared" si="7"/>
        <v>6.9783333333333095</v>
      </c>
      <c r="O21" s="22">
        <f t="shared" si="0"/>
        <v>129.09916666666678</v>
      </c>
      <c r="P21" s="22">
        <f t="shared" si="8"/>
        <v>3360</v>
      </c>
      <c r="Q21" s="23">
        <f t="shared" si="9"/>
        <v>0.2206055316616834</v>
      </c>
      <c r="R21" s="23">
        <f t="shared" si="12"/>
        <v>3.3230158730158617E-2</v>
      </c>
      <c r="S21" s="23">
        <f t="shared" si="13"/>
        <v>3.8422371031746061E-2</v>
      </c>
      <c r="T21" s="81">
        <f t="shared" si="1"/>
        <v>2.7407407407407415E-3</v>
      </c>
      <c r="U21" s="24"/>
      <c r="V21" s="25">
        <f>V20+(D21-D20)</f>
        <v>4.0999999999999996</v>
      </c>
      <c r="W21" s="26">
        <f>W20+(E21-E20)</f>
        <v>6.1000000000000014</v>
      </c>
      <c r="X21" s="26">
        <f t="shared" si="10"/>
        <v>5.3499999999999979</v>
      </c>
      <c r="Y21" s="26">
        <f t="shared" si="11"/>
        <v>0.61666666666666714</v>
      </c>
      <c r="Z21" s="27">
        <f t="shared" si="2"/>
        <v>10.9</v>
      </c>
      <c r="AA21" s="27">
        <f t="shared" si="3"/>
        <v>-18.144195235799053</v>
      </c>
      <c r="AB21" s="28">
        <f t="shared" si="4"/>
        <v>185.83082702928527</v>
      </c>
      <c r="AC21" s="26">
        <f t="shared" si="14"/>
        <v>0</v>
      </c>
      <c r="AD21" s="29">
        <f t="shared" si="14"/>
        <v>185.83082702928527</v>
      </c>
    </row>
    <row r="22" spans="1:30" x14ac:dyDescent="0.3">
      <c r="A22" s="42">
        <v>42421.564641203702</v>
      </c>
      <c r="B22" s="43">
        <v>5100</v>
      </c>
      <c r="C22" s="43">
        <v>85</v>
      </c>
      <c r="D22" s="44">
        <v>15.75</v>
      </c>
      <c r="E22" s="45">
        <v>19.600000000000001</v>
      </c>
      <c r="F22" s="46">
        <v>10.6</v>
      </c>
      <c r="G22" s="47">
        <v>11.1</v>
      </c>
      <c r="H22" s="48">
        <v>11.15</v>
      </c>
      <c r="I22" s="49">
        <v>24.7</v>
      </c>
      <c r="J22" s="50">
        <v>25.05</v>
      </c>
      <c r="L22" s="43">
        <v>85</v>
      </c>
      <c r="M22" s="22">
        <f t="shared" si="6"/>
        <v>158.54184208752977</v>
      </c>
      <c r="N22" s="22">
        <f t="shared" si="7"/>
        <v>10.467500000000149</v>
      </c>
      <c r="O22" s="22">
        <f t="shared" si="0"/>
        <v>139.56666666666692</v>
      </c>
      <c r="P22" s="22">
        <f t="shared" si="8"/>
        <v>3570</v>
      </c>
      <c r="Q22" s="23">
        <f t="shared" si="9"/>
        <v>0.22648834583932828</v>
      </c>
      <c r="R22" s="23">
        <f t="shared" si="12"/>
        <v>4.9845238095238803E-2</v>
      </c>
      <c r="S22" s="23">
        <f t="shared" si="13"/>
        <v>3.9094304388422103E-2</v>
      </c>
      <c r="T22" s="81">
        <f t="shared" si="1"/>
        <v>2.8860028860028895E-3</v>
      </c>
      <c r="U22" s="24"/>
      <c r="V22" s="25">
        <f>V21+(D22-D21)</f>
        <v>4.25</v>
      </c>
      <c r="W22" s="26">
        <f>W21+(E22-E21)</f>
        <v>6.3500000000000014</v>
      </c>
      <c r="X22" s="26">
        <f t="shared" si="10"/>
        <v>5.5999999999999979</v>
      </c>
      <c r="Y22" s="26">
        <f t="shared" si="11"/>
        <v>0.66666666666666785</v>
      </c>
      <c r="Z22" s="27">
        <f t="shared" si="2"/>
        <v>10.950000000000001</v>
      </c>
      <c r="AA22" s="27">
        <f t="shared" si="3"/>
        <v>-17.481358425974328</v>
      </c>
      <c r="AB22" s="28">
        <f t="shared" si="4"/>
        <v>193.20409352784395</v>
      </c>
      <c r="AC22" s="26">
        <f t="shared" si="14"/>
        <v>0</v>
      </c>
      <c r="AD22" s="29">
        <f t="shared" si="14"/>
        <v>193.20409352784395</v>
      </c>
    </row>
    <row r="23" spans="1:30" x14ac:dyDescent="0.3">
      <c r="A23" s="42">
        <v>42421.568113425928</v>
      </c>
      <c r="B23" s="43">
        <v>5400</v>
      </c>
      <c r="C23" s="43">
        <v>90</v>
      </c>
      <c r="D23" s="44">
        <v>16.100000000000001</v>
      </c>
      <c r="E23" s="45">
        <v>20.05</v>
      </c>
      <c r="F23" s="46">
        <v>10.65</v>
      </c>
      <c r="G23" s="47">
        <v>11.15</v>
      </c>
      <c r="H23" s="48">
        <v>11.15</v>
      </c>
      <c r="I23" s="49">
        <v>25.1</v>
      </c>
      <c r="J23" s="50">
        <v>25.3</v>
      </c>
      <c r="L23" s="43">
        <v>90</v>
      </c>
      <c r="M23" s="22">
        <f t="shared" si="6"/>
        <v>162.65981201188112</v>
      </c>
      <c r="N23" s="22">
        <f t="shared" si="7"/>
        <v>6.9783333333333095</v>
      </c>
      <c r="O23" s="22">
        <f t="shared" si="0"/>
        <v>146.54500000000021</v>
      </c>
      <c r="P23" s="22">
        <f t="shared" si="8"/>
        <v>3780</v>
      </c>
      <c r="Q23" s="23">
        <f t="shared" si="9"/>
        <v>0.23237116001697303</v>
      </c>
      <c r="R23" s="23">
        <f t="shared" si="12"/>
        <v>3.3230158730158617E-2</v>
      </c>
      <c r="S23" s="23">
        <f t="shared" si="13"/>
        <v>3.8768518518518577E-2</v>
      </c>
      <c r="T23" s="81">
        <f t="shared" si="1"/>
        <v>2.9535864978903E-3</v>
      </c>
      <c r="U23" s="24"/>
      <c r="V23" s="25">
        <f>V22+(D23-D22)</f>
        <v>4.6000000000000014</v>
      </c>
      <c r="W23" s="26">
        <f>W22+(E23-E22)</f>
        <v>6.8000000000000007</v>
      </c>
      <c r="X23" s="26">
        <f t="shared" si="10"/>
        <v>6</v>
      </c>
      <c r="Y23" s="26">
        <f t="shared" si="11"/>
        <v>0.70000000000000107</v>
      </c>
      <c r="Z23" s="27">
        <f t="shared" si="2"/>
        <v>10.983333333333334</v>
      </c>
      <c r="AA23" s="27">
        <f t="shared" si="3"/>
        <v>-16.926687554235432</v>
      </c>
      <c r="AB23" s="28">
        <f t="shared" si="4"/>
        <v>201.46624891529137</v>
      </c>
      <c r="AC23" s="26">
        <f t="shared" si="14"/>
        <v>0</v>
      </c>
      <c r="AD23" s="29">
        <f t="shared" si="14"/>
        <v>201.46624891529137</v>
      </c>
    </row>
    <row r="24" spans="1:30" x14ac:dyDescent="0.3">
      <c r="A24" s="42">
        <v>42421.571585648147</v>
      </c>
      <c r="B24" s="43">
        <v>5700</v>
      </c>
      <c r="C24" s="43">
        <v>95</v>
      </c>
      <c r="D24" s="44">
        <v>16.25</v>
      </c>
      <c r="E24" s="45">
        <v>20.3</v>
      </c>
      <c r="F24" s="46">
        <v>10.7</v>
      </c>
      <c r="G24" s="47">
        <v>11.2</v>
      </c>
      <c r="H24" s="48">
        <v>11.2</v>
      </c>
      <c r="I24" s="49">
        <v>25.4</v>
      </c>
      <c r="J24" s="50">
        <v>25.6</v>
      </c>
      <c r="L24" s="43">
        <v>95</v>
      </c>
      <c r="M24" s="22">
        <f t="shared" si="6"/>
        <v>166.7777819362326</v>
      </c>
      <c r="N24" s="22">
        <f t="shared" si="7"/>
        <v>10.467499999999404</v>
      </c>
      <c r="O24" s="22">
        <f t="shared" si="0"/>
        <v>157.01249999999965</v>
      </c>
      <c r="P24" s="22">
        <f t="shared" si="8"/>
        <v>3990</v>
      </c>
      <c r="Q24" s="23">
        <f t="shared" si="9"/>
        <v>0.23825397419461802</v>
      </c>
      <c r="R24" s="23">
        <f t="shared" si="12"/>
        <v>4.9845238095235257E-2</v>
      </c>
      <c r="S24" s="23">
        <f t="shared" si="13"/>
        <v>3.9351503759398408E-2</v>
      </c>
      <c r="T24" s="81">
        <f t="shared" si="1"/>
        <v>3.0864197530864118E-3</v>
      </c>
      <c r="U24" s="24"/>
      <c r="V24" s="25">
        <f>V23+(D24-D23)</f>
        <v>4.75</v>
      </c>
      <c r="W24" s="26">
        <f>W23+(E24-E23)</f>
        <v>7.0500000000000007</v>
      </c>
      <c r="X24" s="26">
        <f t="shared" si="10"/>
        <v>6.2999999999999972</v>
      </c>
      <c r="Y24" s="26">
        <f t="shared" si="11"/>
        <v>0.74999999999999822</v>
      </c>
      <c r="Z24" s="27">
        <f t="shared" si="2"/>
        <v>11.033333333333331</v>
      </c>
      <c r="AA24" s="27">
        <f t="shared" si="3"/>
        <v>-16.199149515165839</v>
      </c>
      <c r="AB24" s="28">
        <f t="shared" si="4"/>
        <v>207.95062652496136</v>
      </c>
      <c r="AC24" s="26">
        <f t="shared" si="14"/>
        <v>0</v>
      </c>
      <c r="AD24" s="29">
        <f t="shared" si="14"/>
        <v>207.95062652496136</v>
      </c>
    </row>
    <row r="25" spans="1:30" x14ac:dyDescent="0.3">
      <c r="A25" s="42">
        <v>42421.575057870366</v>
      </c>
      <c r="B25" s="43">
        <v>6000</v>
      </c>
      <c r="C25" s="43">
        <v>100</v>
      </c>
      <c r="D25" s="44">
        <v>16.45</v>
      </c>
      <c r="E25" s="45">
        <v>20.55</v>
      </c>
      <c r="F25" s="46">
        <v>10.75</v>
      </c>
      <c r="G25" s="47">
        <v>11.25</v>
      </c>
      <c r="H25" s="48">
        <v>11.25</v>
      </c>
      <c r="I25" s="49">
        <v>25.6</v>
      </c>
      <c r="J25" s="50">
        <v>25.65</v>
      </c>
      <c r="L25" s="43">
        <v>100</v>
      </c>
      <c r="M25" s="22">
        <f t="shared" si="6"/>
        <v>168.83676689840831</v>
      </c>
      <c r="N25" s="22">
        <f t="shared" si="7"/>
        <v>10.467500000000522</v>
      </c>
      <c r="O25" s="22">
        <f t="shared" si="0"/>
        <v>167.48000000000013</v>
      </c>
      <c r="P25" s="22">
        <f t="shared" si="8"/>
        <v>4200</v>
      </c>
      <c r="Q25" s="23">
        <f t="shared" si="9"/>
        <v>0.24119538128344048</v>
      </c>
      <c r="R25" s="23">
        <f t="shared" si="12"/>
        <v>4.9845238095240579E-2</v>
      </c>
      <c r="S25" s="23">
        <f t="shared" si="13"/>
        <v>3.9876190476190509E-2</v>
      </c>
      <c r="T25" s="81">
        <f t="shared" si="1"/>
        <v>3.2520325203252041E-3</v>
      </c>
      <c r="U25" s="24"/>
      <c r="V25" s="25">
        <f>V24+(D25-D24)</f>
        <v>4.9499999999999993</v>
      </c>
      <c r="W25" s="26">
        <f>W24+(E25-E24)</f>
        <v>7.3000000000000007</v>
      </c>
      <c r="X25" s="26">
        <f t="shared" si="10"/>
        <v>6.5</v>
      </c>
      <c r="Y25" s="26">
        <f t="shared" si="11"/>
        <v>0.80000000000000071</v>
      </c>
      <c r="Z25" s="27">
        <f t="shared" si="2"/>
        <v>11.083333333333334</v>
      </c>
      <c r="AA25" s="27">
        <f t="shared" si="3"/>
        <v>-15.974123836239524</v>
      </c>
      <c r="AB25" s="28">
        <f t="shared" si="4"/>
        <v>212.52614866312953</v>
      </c>
      <c r="AC25" s="26">
        <f t="shared" si="14"/>
        <v>0</v>
      </c>
      <c r="AD25" s="29">
        <f t="shared" si="14"/>
        <v>212.52614866312953</v>
      </c>
    </row>
    <row r="26" spans="1:30" x14ac:dyDescent="0.3">
      <c r="A26" s="42">
        <v>42421.578530092593</v>
      </c>
      <c r="B26" s="43">
        <v>6300</v>
      </c>
      <c r="C26" s="43">
        <v>105</v>
      </c>
      <c r="D26" s="44">
        <v>16.600000000000001</v>
      </c>
      <c r="E26" s="45">
        <v>20.75</v>
      </c>
      <c r="F26" s="46">
        <v>10.75</v>
      </c>
      <c r="G26" s="47">
        <v>11.25</v>
      </c>
      <c r="H26" s="48">
        <v>11.3</v>
      </c>
      <c r="I26" s="49">
        <v>25.75</v>
      </c>
      <c r="J26" s="50">
        <v>26.1</v>
      </c>
      <c r="L26" s="43">
        <v>105</v>
      </c>
      <c r="M26" s="22">
        <f t="shared" si="6"/>
        <v>170.89575186058391</v>
      </c>
      <c r="N26" s="22">
        <f t="shared" si="7"/>
        <v>3.4891666666664687</v>
      </c>
      <c r="O26" s="22">
        <f t="shared" si="0"/>
        <v>170.96916666666664</v>
      </c>
      <c r="P26" s="22">
        <f t="shared" si="8"/>
        <v>4410</v>
      </c>
      <c r="Q26" s="23">
        <f t="shared" si="9"/>
        <v>0.24413678837226277</v>
      </c>
      <c r="R26" s="23">
        <f t="shared" si="12"/>
        <v>1.6615079365078424E-2</v>
      </c>
      <c r="S26" s="23">
        <f t="shared" si="13"/>
        <v>3.8768518518518515E-2</v>
      </c>
      <c r="T26" s="81">
        <f t="shared" si="1"/>
        <v>3.2797858099062921E-3</v>
      </c>
      <c r="U26" s="24"/>
      <c r="V26" s="25">
        <f>V25+(D26-D25)</f>
        <v>5.1000000000000014</v>
      </c>
      <c r="W26" s="26">
        <f>W25+(E26-E25)</f>
        <v>7.5</v>
      </c>
      <c r="X26" s="26">
        <f t="shared" si="10"/>
        <v>6.6499999999999986</v>
      </c>
      <c r="Y26" s="26">
        <f t="shared" si="11"/>
        <v>0.81666666666666643</v>
      </c>
      <c r="Z26" s="27">
        <f t="shared" si="2"/>
        <v>11.1</v>
      </c>
      <c r="AA26" s="27">
        <f t="shared" si="3"/>
        <v>-15.749098157313236</v>
      </c>
      <c r="AB26" s="28">
        <f t="shared" si="4"/>
        <v>217.10167080129762</v>
      </c>
      <c r="AC26" s="26">
        <f t="shared" si="14"/>
        <v>0</v>
      </c>
      <c r="AD26" s="29">
        <f t="shared" si="14"/>
        <v>217.10167080129762</v>
      </c>
    </row>
    <row r="27" spans="1:30" x14ac:dyDescent="0.3">
      <c r="A27" s="42">
        <v>42421.582002314812</v>
      </c>
      <c r="B27" s="43">
        <v>6600</v>
      </c>
      <c r="C27" s="43">
        <v>110</v>
      </c>
      <c r="D27" s="44">
        <v>16.75</v>
      </c>
      <c r="E27" s="45">
        <v>21.2</v>
      </c>
      <c r="F27" s="46">
        <v>11</v>
      </c>
      <c r="G27" s="47">
        <v>11.3</v>
      </c>
      <c r="H27" s="48">
        <v>11.35</v>
      </c>
      <c r="I27" s="49">
        <v>26.15</v>
      </c>
      <c r="J27" s="50">
        <v>26.3</v>
      </c>
      <c r="L27" s="43">
        <v>110</v>
      </c>
      <c r="M27" s="22">
        <f t="shared" si="6"/>
        <v>183.2496616336382</v>
      </c>
      <c r="N27" s="22">
        <f t="shared" si="7"/>
        <v>24.424166666666764</v>
      </c>
      <c r="O27" s="22">
        <f t="shared" si="0"/>
        <v>195.39333333333337</v>
      </c>
      <c r="P27" s="22">
        <f t="shared" si="8"/>
        <v>4620</v>
      </c>
      <c r="Q27" s="23">
        <f t="shared" si="9"/>
        <v>0.26178523090519745</v>
      </c>
      <c r="R27" s="23">
        <f t="shared" si="12"/>
        <v>0.11630555555555601</v>
      </c>
      <c r="S27" s="23">
        <f t="shared" si="13"/>
        <v>4.2292929292929299E-2</v>
      </c>
      <c r="T27" s="81">
        <f t="shared" si="1"/>
        <v>3.4956304619225978E-3</v>
      </c>
      <c r="U27" s="24"/>
      <c r="V27" s="25">
        <f>V26+(D27-D26)</f>
        <v>5.25</v>
      </c>
      <c r="W27" s="26">
        <f>W26+(E27-E26)</f>
        <v>7.9499999999999993</v>
      </c>
      <c r="X27" s="26">
        <f t="shared" si="10"/>
        <v>7.0499999999999972</v>
      </c>
      <c r="Y27" s="26">
        <f t="shared" si="11"/>
        <v>0.93333333333333357</v>
      </c>
      <c r="Z27" s="27">
        <f t="shared" si="2"/>
        <v>11.216666666666667</v>
      </c>
      <c r="AA27" s="27">
        <f t="shared" si="3"/>
        <v>-14.015993443229981</v>
      </c>
      <c r="AB27" s="28">
        <f t="shared" si="4"/>
        <v>240.11035918586268</v>
      </c>
      <c r="AC27" s="26">
        <f t="shared" si="14"/>
        <v>0</v>
      </c>
      <c r="AD27" s="29">
        <f t="shared" si="14"/>
        <v>240.11035918586268</v>
      </c>
    </row>
    <row r="28" spans="1:30" x14ac:dyDescent="0.3">
      <c r="A28" s="42">
        <v>42421.585474537038</v>
      </c>
      <c r="B28" s="43">
        <v>6900</v>
      </c>
      <c r="C28" s="43">
        <v>115</v>
      </c>
      <c r="D28" s="44">
        <v>17.100000000000001</v>
      </c>
      <c r="E28" s="45">
        <v>21.4</v>
      </c>
      <c r="F28" s="46">
        <v>11.05</v>
      </c>
      <c r="G28" s="47">
        <v>11.35</v>
      </c>
      <c r="H28" s="48">
        <v>11.4</v>
      </c>
      <c r="I28" s="49">
        <v>26.3</v>
      </c>
      <c r="J28" s="50">
        <v>26.4</v>
      </c>
      <c r="L28" s="43">
        <v>115</v>
      </c>
      <c r="M28" s="22">
        <f t="shared" si="6"/>
        <v>177.072706747111</v>
      </c>
      <c r="N28" s="22">
        <f t="shared" si="7"/>
        <v>10.467499999999777</v>
      </c>
      <c r="O28" s="22">
        <f t="shared" si="0"/>
        <v>205.86083333333315</v>
      </c>
      <c r="P28" s="22">
        <f t="shared" si="8"/>
        <v>4830</v>
      </c>
      <c r="Q28" s="23">
        <f t="shared" si="9"/>
        <v>0.25296100963873003</v>
      </c>
      <c r="R28" s="23">
        <f t="shared" si="12"/>
        <v>4.9845238095237041E-2</v>
      </c>
      <c r="S28" s="23">
        <f t="shared" si="13"/>
        <v>4.2621290545203548E-2</v>
      </c>
      <c r="T28" s="81">
        <f t="shared" si="1"/>
        <v>3.8113695090439262E-3</v>
      </c>
      <c r="U28" s="24"/>
      <c r="V28" s="25">
        <f>V27+(D28-D27)</f>
        <v>5.6000000000000014</v>
      </c>
      <c r="W28" s="26">
        <f>W27+(E28-E27)</f>
        <v>8.1499999999999986</v>
      </c>
      <c r="X28" s="26">
        <f t="shared" si="10"/>
        <v>7.1999999999999993</v>
      </c>
      <c r="Y28" s="26">
        <f t="shared" si="11"/>
        <v>0.9833333333333325</v>
      </c>
      <c r="Z28" s="27">
        <f t="shared" si="2"/>
        <v>11.266666666666666</v>
      </c>
      <c r="AA28" s="27">
        <f t="shared" si="3"/>
        <v>-14.992097092705327</v>
      </c>
      <c r="AB28" s="28">
        <f t="shared" si="4"/>
        <v>229.93934832691335</v>
      </c>
      <c r="AC28" s="26">
        <f t="shared" si="14"/>
        <v>0</v>
      </c>
      <c r="AD28" s="29">
        <f t="shared" si="14"/>
        <v>229.93934832691335</v>
      </c>
    </row>
    <row r="29" spans="1:30" ht="19.5" thickBot="1" x14ac:dyDescent="0.35">
      <c r="A29" s="42">
        <v>42421.588946759257</v>
      </c>
      <c r="B29" s="43">
        <v>7200</v>
      </c>
      <c r="C29" s="43">
        <v>120</v>
      </c>
      <c r="D29" s="44">
        <v>17.25</v>
      </c>
      <c r="E29" s="45">
        <v>21.65</v>
      </c>
      <c r="F29" s="46">
        <v>11.05</v>
      </c>
      <c r="G29" s="47">
        <v>11.4</v>
      </c>
      <c r="H29" s="48">
        <v>11.45</v>
      </c>
      <c r="I29" s="49">
        <v>26.45</v>
      </c>
      <c r="J29" s="50">
        <v>26.6</v>
      </c>
      <c r="L29" s="43">
        <v>120</v>
      </c>
      <c r="M29" s="89">
        <f t="shared" si="6"/>
        <v>181.19067667146248</v>
      </c>
      <c r="N29" s="89">
        <f t="shared" si="7"/>
        <v>6.9783333333340529</v>
      </c>
      <c r="O29" s="89">
        <f t="shared" si="0"/>
        <v>212.83916666666721</v>
      </c>
      <c r="P29" s="89">
        <f t="shared" si="8"/>
        <v>5040</v>
      </c>
      <c r="Q29" s="90">
        <f t="shared" si="9"/>
        <v>0.258843823816375</v>
      </c>
      <c r="R29" s="90">
        <f t="shared" si="12"/>
        <v>3.3230158730162156E-2</v>
      </c>
      <c r="S29" s="90">
        <f t="shared" si="13"/>
        <v>4.2229993386243496E-2</v>
      </c>
      <c r="T29" s="81">
        <f t="shared" si="1"/>
        <v>3.8510101010101119E-3</v>
      </c>
      <c r="U29" s="24"/>
      <c r="V29" s="25">
        <f>V28+(D29-D28)</f>
        <v>5.75</v>
      </c>
      <c r="W29" s="26">
        <f>W28+(E29-E28)</f>
        <v>8.3999999999999986</v>
      </c>
      <c r="X29" s="26">
        <f t="shared" si="10"/>
        <v>7.3499999999999979</v>
      </c>
      <c r="Y29" s="26">
        <f t="shared" si="11"/>
        <v>1.0166666666666693</v>
      </c>
      <c r="Z29" s="27">
        <f t="shared" si="2"/>
        <v>11.300000000000002</v>
      </c>
      <c r="AA29" s="27">
        <f t="shared" si="3"/>
        <v>-14.544491666145383</v>
      </c>
      <c r="AB29" s="28">
        <f t="shared" si="4"/>
        <v>239.09039260324997</v>
      </c>
      <c r="AC29" s="26">
        <f t="shared" si="14"/>
        <v>0</v>
      </c>
      <c r="AD29" s="29">
        <f t="shared" si="14"/>
        <v>239.09039260324997</v>
      </c>
    </row>
    <row r="30" spans="1:30" ht="15.75" customHeight="1" thickTop="1" x14ac:dyDescent="0.3">
      <c r="A30" s="51"/>
      <c r="B30" s="52"/>
      <c r="C30" s="52"/>
      <c r="D30" s="53"/>
      <c r="E30" s="54"/>
      <c r="F30" s="55"/>
      <c r="G30" s="56"/>
      <c r="H30" s="57"/>
      <c r="I30" s="58"/>
      <c r="J30" s="59"/>
      <c r="L30" s="94" t="s">
        <v>30</v>
      </c>
      <c r="M30" s="95">
        <f>AVERAGE(M6:M29)</f>
        <v>133.40506734096792</v>
      </c>
      <c r="N30" s="95">
        <f t="shared" ref="N30:T30" si="15">AVERAGE(N6:N29)</f>
        <v>8.8682986111111344</v>
      </c>
      <c r="O30" s="95">
        <f t="shared" si="15"/>
        <v>91.881388888888935</v>
      </c>
      <c r="P30" s="95">
        <f t="shared" si="15"/>
        <v>2625</v>
      </c>
      <c r="Q30" s="78">
        <f t="shared" si="15"/>
        <v>0.19057866762995421</v>
      </c>
      <c r="R30" s="78">
        <f t="shared" si="15"/>
        <v>4.2229993386243503E-2</v>
      </c>
      <c r="S30" s="78">
        <f t="shared" si="15"/>
        <v>2.9507239215133704E-2</v>
      </c>
      <c r="T30" s="80">
        <f t="shared" si="15"/>
        <v>1.9670264744931559E-3</v>
      </c>
      <c r="U30" s="24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x14ac:dyDescent="0.3">
      <c r="A31" s="51"/>
      <c r="B31" s="52"/>
      <c r="C31" s="52"/>
      <c r="D31" s="53"/>
      <c r="E31" s="54"/>
      <c r="F31" s="55"/>
      <c r="G31" s="56"/>
      <c r="H31" s="57"/>
      <c r="I31" s="58"/>
      <c r="J31" s="59"/>
      <c r="L31" s="83" t="s">
        <v>31</v>
      </c>
      <c r="M31" s="22">
        <f>MIN(M6:M29)</f>
        <v>76.182443600501273</v>
      </c>
      <c r="N31" s="22">
        <f t="shared" ref="N31:T31" si="16">MIN(N6:N29)</f>
        <v>0</v>
      </c>
      <c r="O31" s="22">
        <f t="shared" si="16"/>
        <v>0</v>
      </c>
      <c r="P31" s="22">
        <f t="shared" si="16"/>
        <v>210</v>
      </c>
      <c r="Q31" s="23">
        <f t="shared" si="16"/>
        <v>0.1088320622864304</v>
      </c>
      <c r="R31" s="23">
        <f t="shared" si="16"/>
        <v>0</v>
      </c>
      <c r="S31" s="23">
        <f t="shared" si="16"/>
        <v>0</v>
      </c>
      <c r="T31" s="81">
        <f t="shared" si="16"/>
        <v>0</v>
      </c>
      <c r="U31" s="30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9.5" thickBot="1" x14ac:dyDescent="0.35">
      <c r="A32" s="51"/>
      <c r="B32" s="52"/>
      <c r="C32" s="52"/>
      <c r="D32" s="53"/>
      <c r="E32" s="54"/>
      <c r="F32" s="55"/>
      <c r="G32" s="56"/>
      <c r="H32" s="57"/>
      <c r="I32" s="58"/>
      <c r="J32" s="59"/>
      <c r="L32" s="84" t="s">
        <v>32</v>
      </c>
      <c r="M32" s="85">
        <f>MAX(M6:M29)</f>
        <v>183.2496616336382</v>
      </c>
      <c r="N32" s="85">
        <f t="shared" ref="N32:T32" si="17">MAX(N6:N29)</f>
        <v>38.380833333333754</v>
      </c>
      <c r="O32" s="85">
        <f t="shared" si="17"/>
        <v>212.83916666666721</v>
      </c>
      <c r="P32" s="85">
        <f t="shared" si="17"/>
        <v>5040</v>
      </c>
      <c r="Q32" s="75">
        <f t="shared" si="17"/>
        <v>0.26178523090519745</v>
      </c>
      <c r="R32" s="75">
        <f t="shared" si="17"/>
        <v>0.18276587301587505</v>
      </c>
      <c r="S32" s="75">
        <f t="shared" si="17"/>
        <v>4.2621290545203548E-2</v>
      </c>
      <c r="T32" s="82">
        <f t="shared" si="17"/>
        <v>3.8510101010101119E-3</v>
      </c>
      <c r="U32" s="30"/>
    </row>
    <row r="33" spans="1:10" ht="19.5" thickTop="1" x14ac:dyDescent="0.3">
      <c r="A33" s="51"/>
      <c r="B33" s="52"/>
      <c r="C33" s="52"/>
      <c r="D33" s="53"/>
      <c r="E33" s="54"/>
      <c r="F33" s="55"/>
      <c r="G33" s="56"/>
      <c r="H33" s="57"/>
      <c r="I33" s="58"/>
      <c r="J33" s="59"/>
    </row>
    <row r="34" spans="1:10" x14ac:dyDescent="0.3">
      <c r="A34" s="51"/>
      <c r="B34" s="52"/>
      <c r="C34" s="52"/>
      <c r="D34" s="53"/>
      <c r="E34" s="54"/>
      <c r="F34" s="55"/>
      <c r="G34" s="56"/>
      <c r="H34" s="57"/>
      <c r="I34" s="58"/>
      <c r="J34" s="59"/>
    </row>
    <row r="35" spans="1:10" x14ac:dyDescent="0.3">
      <c r="A35" s="51"/>
      <c r="B35" s="52"/>
      <c r="C35" s="52"/>
      <c r="D35" s="53"/>
      <c r="E35" s="54"/>
      <c r="F35" s="55"/>
      <c r="G35" s="56"/>
      <c r="H35" s="57"/>
      <c r="I35" s="58"/>
      <c r="J35" s="59"/>
    </row>
    <row r="36" spans="1:1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</row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zoomScale="70" zoomScaleNormal="70" workbookViewId="0">
      <selection activeCell="M30" sqref="M30:T30"/>
    </sheetView>
  </sheetViews>
  <sheetFormatPr defaultColWidth="11.42578125" defaultRowHeight="18.75" x14ac:dyDescent="0.3"/>
  <cols>
    <col min="1" max="1" width="27.140625" style="60" customWidth="1"/>
    <col min="2" max="2" width="8.5703125" style="60" customWidth="1"/>
    <col min="3" max="3" width="9" style="60" customWidth="1"/>
    <col min="4" max="4" width="8.28515625" style="60" customWidth="1"/>
    <col min="5" max="5" width="7.5703125" style="60" customWidth="1"/>
    <col min="6" max="6" width="7.42578125" style="60" customWidth="1"/>
    <col min="7" max="10" width="7.28515625" style="60" customWidth="1"/>
    <col min="11" max="11" width="11.42578125" style="60"/>
    <col min="12" max="12" width="10.42578125" style="60" customWidth="1"/>
    <col min="13" max="13" width="13.140625" style="60" customWidth="1"/>
    <col min="14" max="14" width="12.5703125" style="60" customWidth="1"/>
    <col min="15" max="15" width="11.42578125" style="60"/>
    <col min="16" max="16" width="16.140625" style="60" customWidth="1"/>
    <col min="17" max="17" width="10.5703125" style="60" customWidth="1"/>
    <col min="18" max="18" width="10" style="60" customWidth="1"/>
    <col min="19" max="19" width="11.140625" style="60" customWidth="1"/>
    <col min="20" max="20" width="11.140625" style="61" customWidth="1"/>
    <col min="21" max="21" width="10.5703125" style="60" customWidth="1"/>
    <col min="22" max="22" width="9.42578125" style="60" customWidth="1"/>
    <col min="23" max="24" width="11.42578125" style="60"/>
    <col min="25" max="25" width="10.28515625" style="60" customWidth="1"/>
    <col min="26" max="26" width="14.7109375" style="60" customWidth="1"/>
    <col min="27" max="27" width="11.7109375" style="60" customWidth="1"/>
    <col min="28" max="28" width="10.42578125" style="60" customWidth="1"/>
    <col min="29" max="16384" width="11.42578125" style="60"/>
  </cols>
  <sheetData>
    <row r="1" spans="1:30" ht="23.25" customHeight="1" x14ac:dyDescent="0.3">
      <c r="A1" s="64" t="s">
        <v>43</v>
      </c>
      <c r="B1" s="65"/>
      <c r="C1" s="65"/>
      <c r="D1" s="65"/>
      <c r="E1" s="65"/>
      <c r="F1" s="65"/>
      <c r="G1" s="65"/>
      <c r="H1" s="65"/>
      <c r="I1" s="65"/>
      <c r="J1" s="65"/>
      <c r="K1" s="60">
        <v>0</v>
      </c>
      <c r="L1" s="1" t="s">
        <v>0</v>
      </c>
      <c r="M1" s="31">
        <f>T30</f>
        <v>2.755674759956223E-3</v>
      </c>
      <c r="O1" s="2" t="s">
        <v>1</v>
      </c>
      <c r="P1" s="3">
        <v>0.2</v>
      </c>
      <c r="Z1" s="2" t="s">
        <v>2</v>
      </c>
      <c r="AA1" s="3">
        <v>8</v>
      </c>
    </row>
    <row r="2" spans="1:30" ht="24" customHeight="1" thickBot="1" x14ac:dyDescent="0.4">
      <c r="A2" s="66" t="s">
        <v>44</v>
      </c>
      <c r="B2" s="65"/>
      <c r="C2" s="65"/>
      <c r="D2" s="65"/>
      <c r="E2" s="65"/>
      <c r="F2" s="65"/>
      <c r="G2" s="65"/>
      <c r="H2" s="65"/>
      <c r="I2" s="65"/>
      <c r="J2" s="65"/>
      <c r="L2" s="4" t="s">
        <v>3</v>
      </c>
      <c r="M2" s="5">
        <v>300</v>
      </c>
      <c r="O2" s="6" t="s">
        <v>4</v>
      </c>
      <c r="P2" s="7">
        <v>10</v>
      </c>
      <c r="Z2" s="6" t="s">
        <v>5</v>
      </c>
      <c r="AA2" s="8">
        <v>0.45</v>
      </c>
    </row>
    <row r="3" spans="1:30" ht="23.25" customHeight="1" thickBot="1" x14ac:dyDescent="0.35">
      <c r="A3" s="67" t="s">
        <v>6</v>
      </c>
      <c r="B3" s="69" t="s">
        <v>7</v>
      </c>
      <c r="C3" s="70"/>
      <c r="D3" s="71" t="s">
        <v>8</v>
      </c>
      <c r="E3" s="72"/>
      <c r="F3" s="72"/>
      <c r="G3" s="72"/>
      <c r="H3" s="72"/>
      <c r="I3" s="72"/>
      <c r="J3" s="70"/>
      <c r="V3" s="62" t="s">
        <v>38</v>
      </c>
      <c r="W3" s="63"/>
      <c r="X3" s="63"/>
      <c r="Y3" s="63"/>
      <c r="Z3" s="63"/>
    </row>
    <row r="4" spans="1:30" ht="128.25" customHeight="1" thickTop="1" thickBot="1" x14ac:dyDescent="0.35">
      <c r="A4" s="68"/>
      <c r="B4" s="32" t="s">
        <v>9</v>
      </c>
      <c r="C4" s="32" t="s">
        <v>10</v>
      </c>
      <c r="D4" s="33" t="s">
        <v>11</v>
      </c>
      <c r="E4" s="34" t="s">
        <v>12</v>
      </c>
      <c r="F4" s="35" t="s">
        <v>13</v>
      </c>
      <c r="G4" s="36" t="s">
        <v>14</v>
      </c>
      <c r="H4" s="37" t="s">
        <v>15</v>
      </c>
      <c r="I4" s="38" t="s">
        <v>16</v>
      </c>
      <c r="J4" s="39" t="s">
        <v>17</v>
      </c>
      <c r="L4" s="86" t="s">
        <v>18</v>
      </c>
      <c r="M4" s="87" t="s">
        <v>19</v>
      </c>
      <c r="N4" s="87" t="s">
        <v>33</v>
      </c>
      <c r="O4" s="87" t="s">
        <v>20</v>
      </c>
      <c r="P4" s="87" t="s">
        <v>21</v>
      </c>
      <c r="Q4" s="87" t="s">
        <v>22</v>
      </c>
      <c r="R4" s="87" t="s">
        <v>23</v>
      </c>
      <c r="S4" s="87" t="s">
        <v>24</v>
      </c>
      <c r="T4" s="88" t="s">
        <v>69</v>
      </c>
      <c r="U4" s="9"/>
      <c r="V4" s="10" t="s">
        <v>37</v>
      </c>
      <c r="W4" s="11" t="s">
        <v>36</v>
      </c>
      <c r="X4" s="11" t="s">
        <v>35</v>
      </c>
      <c r="Y4" s="11" t="s">
        <v>34</v>
      </c>
      <c r="Z4" s="11" t="s">
        <v>25</v>
      </c>
      <c r="AA4" s="11" t="s">
        <v>26</v>
      </c>
      <c r="AB4" s="11" t="s">
        <v>27</v>
      </c>
      <c r="AC4" s="11" t="s">
        <v>28</v>
      </c>
      <c r="AD4" s="12" t="s">
        <v>29</v>
      </c>
    </row>
    <row r="5" spans="1:30" ht="19.5" thickTop="1" x14ac:dyDescent="0.3">
      <c r="A5" s="42">
        <v>42422.413668981477</v>
      </c>
      <c r="B5" s="43">
        <v>0</v>
      </c>
      <c r="C5" s="43">
        <v>0</v>
      </c>
      <c r="D5" s="44">
        <v>12.45</v>
      </c>
      <c r="E5" s="45">
        <v>13.75</v>
      </c>
      <c r="F5" s="46">
        <v>11.6</v>
      </c>
      <c r="G5" s="47">
        <v>11.7</v>
      </c>
      <c r="H5" s="48">
        <v>11.65</v>
      </c>
      <c r="I5" s="49">
        <v>17.3</v>
      </c>
      <c r="J5" s="50">
        <v>17.399999999999999</v>
      </c>
      <c r="L5" s="43">
        <v>0</v>
      </c>
      <c r="M5" s="13">
        <f>4187*$M$1*(E5-D5)/$P$1</f>
        <v>74.997066429588628</v>
      </c>
      <c r="N5" s="13">
        <f>4.187*$P$2*(Z5-Z5)/$P$1</f>
        <v>0</v>
      </c>
      <c r="O5" s="13">
        <f t="shared" ref="O5:O29" si="0">4.187*$P$2*(Z5-$Z$5)/$P$1</f>
        <v>0</v>
      </c>
      <c r="P5" s="13">
        <f>$M$2*B5/1000</f>
        <v>0</v>
      </c>
      <c r="Q5" s="14">
        <f>4187*$M$1*(E5-D5)/($P$1*$M$2)</f>
        <v>0.24999022143196209</v>
      </c>
      <c r="R5" s="15">
        <v>0</v>
      </c>
      <c r="S5" s="15">
        <v>0</v>
      </c>
      <c r="T5" s="93">
        <f t="shared" ref="T5:T29" si="1">O5/(300*4.187*$P$2*(E5-D5))</f>
        <v>0</v>
      </c>
      <c r="U5" s="16"/>
      <c r="V5" s="17">
        <f>D5-D5</f>
        <v>0</v>
      </c>
      <c r="W5" s="18">
        <f>E5-E5</f>
        <v>0</v>
      </c>
      <c r="X5" s="18">
        <f>I5-I5</f>
        <v>0</v>
      </c>
      <c r="Y5" s="18">
        <f>Z5-Z5</f>
        <v>0</v>
      </c>
      <c r="Z5" s="19">
        <f t="shared" ref="Z5:Z29" si="2">(F5+G5+H5)/3</f>
        <v>11.649999999999999</v>
      </c>
      <c r="AA5" s="19">
        <f t="shared" ref="AA5:AA29" si="3">($M$2*$AA$2-M5)/(D5-I5)</f>
        <v>-12.371738880497187</v>
      </c>
      <c r="AB5" s="20">
        <f t="shared" ref="AB5:AB29" si="4">($AA$1*(D5-I5)+M5)/$AA$2</f>
        <v>80.437925399085813</v>
      </c>
      <c r="AC5" s="18">
        <f t="shared" ref="AC5:AD20" si="5">IF(AA5&gt;0,AA5,0)</f>
        <v>0</v>
      </c>
      <c r="AD5" s="21">
        <f t="shared" si="5"/>
        <v>80.437925399085813</v>
      </c>
    </row>
    <row r="6" spans="1:30" x14ac:dyDescent="0.3">
      <c r="A6" s="42">
        <v>42422.417141203703</v>
      </c>
      <c r="B6" s="43">
        <v>300</v>
      </c>
      <c r="C6" s="43">
        <v>5</v>
      </c>
      <c r="D6" s="44">
        <v>12.65</v>
      </c>
      <c r="E6" s="45">
        <v>14.15</v>
      </c>
      <c r="F6" s="46">
        <v>11.55</v>
      </c>
      <c r="G6" s="47">
        <v>11.7</v>
      </c>
      <c r="H6" s="48">
        <v>11.7</v>
      </c>
      <c r="I6" s="49">
        <v>18.100000000000001</v>
      </c>
      <c r="J6" s="50">
        <v>18.2</v>
      </c>
      <c r="L6" s="43">
        <v>5</v>
      </c>
      <c r="M6" s="22">
        <f t="shared" ref="M6:M29" si="6">4187*$M$1*(E6-D6)/$P$1</f>
        <v>86.53507664952528</v>
      </c>
      <c r="N6" s="22">
        <f t="shared" ref="N6:N29" si="7">4.187*$P$2*(Z6-Z5)/$P$1</f>
        <v>3.7188030432844248E-13</v>
      </c>
      <c r="O6" s="22">
        <f t="shared" si="0"/>
        <v>3.7188030432844248E-13</v>
      </c>
      <c r="P6" s="22">
        <f t="shared" ref="P6:P29" si="8">$M$2*B6/1000</f>
        <v>90</v>
      </c>
      <c r="Q6" s="23">
        <f t="shared" ref="Q6:Q29" si="9">4187*$M$1*(E6-D6)/($P$1*$M$2)</f>
        <v>0.28845025549841757</v>
      </c>
      <c r="R6" s="23">
        <f>1000*N6/((B6-B5)*$M$2)</f>
        <v>4.1320033814271388E-15</v>
      </c>
      <c r="S6" s="23">
        <f>O6/P6</f>
        <v>4.1320033814271388E-15</v>
      </c>
      <c r="T6" s="81">
        <f t="shared" si="1"/>
        <v>1.9737298215558336E-17</v>
      </c>
      <c r="U6" s="24"/>
      <c r="V6" s="25">
        <f>V5+(D6-D5)</f>
        <v>0.20000000000000107</v>
      </c>
      <c r="W6" s="26">
        <f>W5+(E6-E5)</f>
        <v>0.40000000000000036</v>
      </c>
      <c r="X6" s="26">
        <f t="shared" ref="X6:X29" si="10">X5+(I6-I5)</f>
        <v>0.80000000000000071</v>
      </c>
      <c r="Y6" s="26">
        <f t="shared" ref="Y6:Y29" si="11">Y5+(Z6-Z5)</f>
        <v>1.7763568394002505E-15</v>
      </c>
      <c r="Z6" s="27">
        <f t="shared" si="2"/>
        <v>11.65</v>
      </c>
      <c r="AA6" s="27">
        <f t="shared" si="3"/>
        <v>-8.8926464863256349</v>
      </c>
      <c r="AB6" s="28">
        <f t="shared" si="4"/>
        <v>95.411281443389484</v>
      </c>
      <c r="AC6" s="26">
        <f t="shared" si="5"/>
        <v>0</v>
      </c>
      <c r="AD6" s="29">
        <f t="shared" si="5"/>
        <v>95.411281443389484</v>
      </c>
    </row>
    <row r="7" spans="1:30" x14ac:dyDescent="0.3">
      <c r="A7" s="42">
        <v>42422.420613425929</v>
      </c>
      <c r="B7" s="43">
        <v>600</v>
      </c>
      <c r="C7" s="43">
        <v>10</v>
      </c>
      <c r="D7" s="44">
        <v>13</v>
      </c>
      <c r="E7" s="45">
        <v>14.35</v>
      </c>
      <c r="F7" s="46">
        <v>11.55</v>
      </c>
      <c r="G7" s="47">
        <v>11.75</v>
      </c>
      <c r="H7" s="48">
        <v>11.65</v>
      </c>
      <c r="I7" s="49">
        <v>18.7</v>
      </c>
      <c r="J7" s="50">
        <v>18.7</v>
      </c>
      <c r="L7" s="43">
        <v>10</v>
      </c>
      <c r="M7" s="22">
        <f t="shared" si="6"/>
        <v>77.881568984572738</v>
      </c>
      <c r="N7" s="22">
        <f t="shared" si="7"/>
        <v>0</v>
      </c>
      <c r="O7" s="22">
        <f t="shared" si="0"/>
        <v>3.7188030432844248E-13</v>
      </c>
      <c r="P7" s="22">
        <f t="shared" si="8"/>
        <v>180</v>
      </c>
      <c r="Q7" s="23">
        <f t="shared" si="9"/>
        <v>0.25960522994857577</v>
      </c>
      <c r="R7" s="23">
        <f t="shared" ref="R7:R29" si="12">1000*N7/((B7-B6)*$M$2)</f>
        <v>0</v>
      </c>
      <c r="S7" s="23">
        <f t="shared" ref="S7:S29" si="13">O7/P7</f>
        <v>2.0660016907135694E-15</v>
      </c>
      <c r="T7" s="81">
        <f t="shared" si="1"/>
        <v>2.1930331350620381E-17</v>
      </c>
      <c r="U7" s="24"/>
      <c r="V7" s="25">
        <f>V6+(D7-D6)</f>
        <v>0.55000000000000071</v>
      </c>
      <c r="W7" s="26">
        <f>W6+(E7-E6)</f>
        <v>0.59999999999999964</v>
      </c>
      <c r="X7" s="26">
        <f t="shared" si="10"/>
        <v>1.3999999999999986</v>
      </c>
      <c r="Y7" s="26">
        <f t="shared" si="11"/>
        <v>1.7763568394002505E-15</v>
      </c>
      <c r="Z7" s="27">
        <f t="shared" si="2"/>
        <v>11.65</v>
      </c>
      <c r="AA7" s="27">
        <f t="shared" si="3"/>
        <v>-10.020777371127592</v>
      </c>
      <c r="AB7" s="28">
        <f t="shared" si="4"/>
        <v>71.736819965717203</v>
      </c>
      <c r="AC7" s="26">
        <f t="shared" si="5"/>
        <v>0</v>
      </c>
      <c r="AD7" s="29">
        <f>IF(AB7&gt;0,AB7,0)</f>
        <v>71.736819965717203</v>
      </c>
    </row>
    <row r="8" spans="1:30" x14ac:dyDescent="0.3">
      <c r="A8" s="42">
        <v>42422.424085648148</v>
      </c>
      <c r="B8" s="43">
        <v>900</v>
      </c>
      <c r="C8" s="43">
        <v>15</v>
      </c>
      <c r="D8" s="44">
        <v>13.2</v>
      </c>
      <c r="E8" s="45">
        <v>14.6</v>
      </c>
      <c r="F8" s="46">
        <v>11.6</v>
      </c>
      <c r="G8" s="47">
        <v>11.75</v>
      </c>
      <c r="H8" s="48">
        <v>11.7</v>
      </c>
      <c r="I8" s="49">
        <v>19.149999999999999</v>
      </c>
      <c r="J8" s="50">
        <v>19.25</v>
      </c>
      <c r="L8" s="43">
        <v>15</v>
      </c>
      <c r="M8" s="22">
        <f t="shared" si="6"/>
        <v>80.766071539556947</v>
      </c>
      <c r="N8" s="22">
        <f t="shared" si="7"/>
        <v>6.9783333333329374</v>
      </c>
      <c r="O8" s="22">
        <f t="shared" si="0"/>
        <v>6.9783333333333095</v>
      </c>
      <c r="P8" s="22">
        <f t="shared" si="8"/>
        <v>270</v>
      </c>
      <c r="Q8" s="23">
        <f t="shared" si="9"/>
        <v>0.26922023846518983</v>
      </c>
      <c r="R8" s="23">
        <f t="shared" si="12"/>
        <v>7.7537037037032644E-2</v>
      </c>
      <c r="S8" s="23">
        <f t="shared" si="13"/>
        <v>2.584567901234559E-2</v>
      </c>
      <c r="T8" s="81">
        <f t="shared" si="1"/>
        <v>3.9682539682539525E-4</v>
      </c>
      <c r="U8" s="24"/>
      <c r="V8" s="25">
        <f>V7+(D8-D7)</f>
        <v>0.75</v>
      </c>
      <c r="W8" s="26">
        <f>W7+(E8-E7)</f>
        <v>0.84999999999999964</v>
      </c>
      <c r="X8" s="26">
        <f t="shared" si="10"/>
        <v>1.8499999999999979</v>
      </c>
      <c r="Y8" s="26">
        <f t="shared" si="11"/>
        <v>3.3333333333333215E-2</v>
      </c>
      <c r="Z8" s="27">
        <f t="shared" si="2"/>
        <v>11.683333333333332</v>
      </c>
      <c r="AA8" s="27">
        <f t="shared" si="3"/>
        <v>-9.1149459597383302</v>
      </c>
      <c r="AB8" s="28">
        <f t="shared" si="4"/>
        <v>73.702381199015448</v>
      </c>
      <c r="AC8" s="26">
        <f t="shared" si="5"/>
        <v>0</v>
      </c>
      <c r="AD8" s="29">
        <f t="shared" si="5"/>
        <v>73.702381199015448</v>
      </c>
    </row>
    <row r="9" spans="1:30" x14ac:dyDescent="0.3">
      <c r="A9" s="42">
        <v>42422.427557870367</v>
      </c>
      <c r="B9" s="43">
        <v>1200</v>
      </c>
      <c r="C9" s="43">
        <v>20</v>
      </c>
      <c r="D9" s="44">
        <v>13.35</v>
      </c>
      <c r="E9" s="45">
        <v>15.05</v>
      </c>
      <c r="F9" s="46">
        <v>11.6</v>
      </c>
      <c r="G9" s="47">
        <v>11.75</v>
      </c>
      <c r="H9" s="48">
        <v>11.75</v>
      </c>
      <c r="I9" s="49">
        <v>19.45</v>
      </c>
      <c r="J9" s="50">
        <v>19.5</v>
      </c>
      <c r="L9" s="43">
        <v>20</v>
      </c>
      <c r="M9" s="22">
        <f t="shared" si="6"/>
        <v>98.073086869462045</v>
      </c>
      <c r="N9" s="22">
        <f t="shared" si="7"/>
        <v>3.4891666666672121</v>
      </c>
      <c r="O9" s="22">
        <f t="shared" si="0"/>
        <v>10.467500000000522</v>
      </c>
      <c r="P9" s="22">
        <f t="shared" si="8"/>
        <v>360</v>
      </c>
      <c r="Q9" s="23">
        <f t="shared" si="9"/>
        <v>0.3269102895648735</v>
      </c>
      <c r="R9" s="23">
        <f t="shared" si="12"/>
        <v>3.8768518518524579E-2</v>
      </c>
      <c r="S9" s="23">
        <f t="shared" si="13"/>
        <v>2.9076388888890338E-2</v>
      </c>
      <c r="T9" s="81">
        <f t="shared" si="1"/>
        <v>4.9019607843139661E-4</v>
      </c>
      <c r="U9" s="24"/>
      <c r="V9" s="25">
        <f>V8+(D9-D8)</f>
        <v>0.90000000000000036</v>
      </c>
      <c r="W9" s="26">
        <f>W8+(E9-E8)</f>
        <v>1.3000000000000007</v>
      </c>
      <c r="X9" s="26">
        <f t="shared" si="10"/>
        <v>2.1499999999999986</v>
      </c>
      <c r="Y9" s="26">
        <f t="shared" si="11"/>
        <v>5.0000000000002487E-2</v>
      </c>
      <c r="Z9" s="27">
        <f t="shared" si="2"/>
        <v>11.700000000000001</v>
      </c>
      <c r="AA9" s="27">
        <f t="shared" si="3"/>
        <v>-6.0535923164816321</v>
      </c>
      <c r="AB9" s="28">
        <f t="shared" si="4"/>
        <v>109.49574859880455</v>
      </c>
      <c r="AC9" s="26">
        <f t="shared" si="5"/>
        <v>0</v>
      </c>
      <c r="AD9" s="29">
        <f t="shared" si="5"/>
        <v>109.49574859880455</v>
      </c>
    </row>
    <row r="10" spans="1:30" x14ac:dyDescent="0.3">
      <c r="A10" s="42">
        <v>42422.431030092594</v>
      </c>
      <c r="B10" s="43">
        <v>1500</v>
      </c>
      <c r="C10" s="43">
        <v>25</v>
      </c>
      <c r="D10" s="44">
        <v>13.55</v>
      </c>
      <c r="E10" s="45">
        <v>15.3</v>
      </c>
      <c r="F10" s="46">
        <v>11.6</v>
      </c>
      <c r="G10" s="47">
        <v>11.75</v>
      </c>
      <c r="H10" s="48">
        <v>11.75</v>
      </c>
      <c r="I10" s="49">
        <v>19.55</v>
      </c>
      <c r="J10" s="50">
        <v>19.600000000000001</v>
      </c>
      <c r="L10" s="43">
        <v>25</v>
      </c>
      <c r="M10" s="22">
        <f t="shared" si="6"/>
        <v>100.95758942444616</v>
      </c>
      <c r="N10" s="22">
        <f t="shared" si="7"/>
        <v>0</v>
      </c>
      <c r="O10" s="22">
        <f t="shared" si="0"/>
        <v>10.467500000000522</v>
      </c>
      <c r="P10" s="22">
        <f t="shared" si="8"/>
        <v>450</v>
      </c>
      <c r="Q10" s="23">
        <f t="shared" si="9"/>
        <v>0.33652529808148723</v>
      </c>
      <c r="R10" s="23">
        <f t="shared" si="12"/>
        <v>0</v>
      </c>
      <c r="S10" s="23">
        <f t="shared" si="13"/>
        <v>2.326111111111227E-2</v>
      </c>
      <c r="T10" s="81">
        <f t="shared" si="1"/>
        <v>4.7619047619049983E-4</v>
      </c>
      <c r="U10" s="24"/>
      <c r="V10" s="25">
        <f>V9+(D10-D9)</f>
        <v>1.1000000000000014</v>
      </c>
      <c r="W10" s="26">
        <f>W9+(E10-E9)</f>
        <v>1.5500000000000007</v>
      </c>
      <c r="X10" s="26">
        <f t="shared" si="10"/>
        <v>2.25</v>
      </c>
      <c r="Y10" s="26">
        <f t="shared" si="11"/>
        <v>5.0000000000002487E-2</v>
      </c>
      <c r="Z10" s="27">
        <f t="shared" si="2"/>
        <v>11.700000000000001</v>
      </c>
      <c r="AA10" s="27">
        <f t="shared" si="3"/>
        <v>-5.6737350959256405</v>
      </c>
      <c r="AB10" s="28">
        <f t="shared" si="4"/>
        <v>117.68353205432479</v>
      </c>
      <c r="AC10" s="26">
        <f t="shared" si="5"/>
        <v>0</v>
      </c>
      <c r="AD10" s="29">
        <f t="shared" si="5"/>
        <v>117.68353205432479</v>
      </c>
    </row>
    <row r="11" spans="1:30" x14ac:dyDescent="0.3">
      <c r="A11" s="42">
        <v>42422.434502314813</v>
      </c>
      <c r="B11" s="43">
        <v>1800</v>
      </c>
      <c r="C11" s="43">
        <v>30</v>
      </c>
      <c r="D11" s="44">
        <v>13.75</v>
      </c>
      <c r="E11" s="45">
        <v>15.5</v>
      </c>
      <c r="F11" s="46">
        <v>11.6</v>
      </c>
      <c r="G11" s="47">
        <v>12</v>
      </c>
      <c r="H11" s="48">
        <v>11.75</v>
      </c>
      <c r="I11" s="49">
        <v>19.7</v>
      </c>
      <c r="J11" s="50">
        <v>20</v>
      </c>
      <c r="L11" s="43">
        <v>30</v>
      </c>
      <c r="M11" s="22">
        <f t="shared" si="6"/>
        <v>100.95758942444616</v>
      </c>
      <c r="N11" s="22">
        <f t="shared" si="7"/>
        <v>17.445833333333088</v>
      </c>
      <c r="O11" s="22">
        <f t="shared" si="0"/>
        <v>27.913333333333608</v>
      </c>
      <c r="P11" s="22">
        <f t="shared" si="8"/>
        <v>540</v>
      </c>
      <c r="Q11" s="23">
        <f t="shared" si="9"/>
        <v>0.33652529808148723</v>
      </c>
      <c r="R11" s="23">
        <f t="shared" si="12"/>
        <v>0.19384259259258987</v>
      </c>
      <c r="S11" s="23">
        <f t="shared" si="13"/>
        <v>5.1691358024691866E-2</v>
      </c>
      <c r="T11" s="81">
        <f t="shared" si="1"/>
        <v>1.2698412698412822E-3</v>
      </c>
      <c r="U11" s="24"/>
      <c r="V11" s="25">
        <f>V10+(D11-D10)</f>
        <v>1.3000000000000007</v>
      </c>
      <c r="W11" s="26">
        <f>W10+(E11-E10)</f>
        <v>1.75</v>
      </c>
      <c r="X11" s="26">
        <f t="shared" si="10"/>
        <v>2.3999999999999986</v>
      </c>
      <c r="Y11" s="26">
        <f t="shared" si="11"/>
        <v>0.13333333333333464</v>
      </c>
      <c r="Z11" s="27">
        <f t="shared" si="2"/>
        <v>11.783333333333333</v>
      </c>
      <c r="AA11" s="27">
        <f t="shared" si="3"/>
        <v>-5.7214135421098904</v>
      </c>
      <c r="AB11" s="28">
        <f t="shared" si="4"/>
        <v>118.57242094321369</v>
      </c>
      <c r="AC11" s="26">
        <f t="shared" si="5"/>
        <v>0</v>
      </c>
      <c r="AD11" s="29">
        <f t="shared" si="5"/>
        <v>118.57242094321369</v>
      </c>
    </row>
    <row r="12" spans="1:30" x14ac:dyDescent="0.3">
      <c r="A12" s="42">
        <v>42422.437974537039</v>
      </c>
      <c r="B12" s="43">
        <v>2100</v>
      </c>
      <c r="C12" s="43">
        <v>35</v>
      </c>
      <c r="D12" s="44">
        <v>14.1</v>
      </c>
      <c r="E12" s="45">
        <v>15.75</v>
      </c>
      <c r="F12" s="46">
        <v>11.65</v>
      </c>
      <c r="G12" s="47">
        <v>12</v>
      </c>
      <c r="H12" s="48">
        <v>12</v>
      </c>
      <c r="I12" s="49">
        <v>20.3</v>
      </c>
      <c r="J12" s="50">
        <v>20.25</v>
      </c>
      <c r="L12" s="43">
        <v>35</v>
      </c>
      <c r="M12" s="22">
        <f t="shared" si="6"/>
        <v>95.188584314477836</v>
      </c>
      <c r="N12" s="22">
        <f t="shared" si="7"/>
        <v>20.934999999999924</v>
      </c>
      <c r="O12" s="22">
        <f t="shared" si="0"/>
        <v>48.848333333333528</v>
      </c>
      <c r="P12" s="22">
        <f t="shared" si="8"/>
        <v>630</v>
      </c>
      <c r="Q12" s="23">
        <f t="shared" si="9"/>
        <v>0.31729528104825949</v>
      </c>
      <c r="R12" s="23">
        <f t="shared" si="12"/>
        <v>0.23261111111111027</v>
      </c>
      <c r="S12" s="23">
        <f t="shared" si="13"/>
        <v>7.7537037037037349E-2</v>
      </c>
      <c r="T12" s="81">
        <f t="shared" si="1"/>
        <v>2.3569023569023654E-3</v>
      </c>
      <c r="U12" s="24"/>
      <c r="V12" s="25">
        <f>V11+(D12-D11)</f>
        <v>1.6500000000000004</v>
      </c>
      <c r="W12" s="26">
        <f>W11+(E12-E11)</f>
        <v>2</v>
      </c>
      <c r="X12" s="26">
        <f t="shared" si="10"/>
        <v>3</v>
      </c>
      <c r="Y12" s="26">
        <f t="shared" si="11"/>
        <v>0.23333333333333428</v>
      </c>
      <c r="Z12" s="27">
        <f t="shared" si="2"/>
        <v>11.883333333333333</v>
      </c>
      <c r="AA12" s="27">
        <f t="shared" si="3"/>
        <v>-6.4211960783100253</v>
      </c>
      <c r="AB12" s="28">
        <f t="shared" si="4"/>
        <v>101.30796514328406</v>
      </c>
      <c r="AC12" s="26">
        <f t="shared" si="5"/>
        <v>0</v>
      </c>
      <c r="AD12" s="29">
        <f t="shared" si="5"/>
        <v>101.30796514328406</v>
      </c>
    </row>
    <row r="13" spans="1:30" x14ac:dyDescent="0.3">
      <c r="A13" s="42">
        <v>42422.441446759258</v>
      </c>
      <c r="B13" s="43">
        <v>2400</v>
      </c>
      <c r="C13" s="43">
        <v>40</v>
      </c>
      <c r="D13" s="44">
        <v>14.3</v>
      </c>
      <c r="E13" s="45">
        <v>16.149999999999999</v>
      </c>
      <c r="F13" s="46">
        <v>11.65</v>
      </c>
      <c r="G13" s="47">
        <v>12.05</v>
      </c>
      <c r="H13" s="48">
        <v>12</v>
      </c>
      <c r="I13" s="49">
        <v>20.45</v>
      </c>
      <c r="J13" s="50">
        <v>20.45</v>
      </c>
      <c r="L13" s="43">
        <v>40</v>
      </c>
      <c r="M13" s="22">
        <f t="shared" si="6"/>
        <v>106.7265945344144</v>
      </c>
      <c r="N13" s="22">
        <f t="shared" si="7"/>
        <v>3.4891666666668408</v>
      </c>
      <c r="O13" s="22">
        <f t="shared" si="0"/>
        <v>52.337500000000375</v>
      </c>
      <c r="P13" s="22">
        <f t="shared" si="8"/>
        <v>720</v>
      </c>
      <c r="Q13" s="23">
        <f t="shared" si="9"/>
        <v>0.3557553151147147</v>
      </c>
      <c r="R13" s="23">
        <f t="shared" si="12"/>
        <v>3.8768518518520451E-2</v>
      </c>
      <c r="S13" s="23">
        <f t="shared" si="13"/>
        <v>7.2690972222222747E-2</v>
      </c>
      <c r="T13" s="81">
        <f t="shared" si="1"/>
        <v>2.2522522522522704E-3</v>
      </c>
      <c r="U13" s="24"/>
      <c r="V13" s="25">
        <f>V12+(D13-D12)</f>
        <v>1.8500000000000014</v>
      </c>
      <c r="W13" s="26">
        <f>W12+(E13-E12)</f>
        <v>2.3999999999999986</v>
      </c>
      <c r="X13" s="26">
        <f t="shared" si="10"/>
        <v>3.1499999999999986</v>
      </c>
      <c r="Y13" s="26">
        <f t="shared" si="11"/>
        <v>0.25000000000000178</v>
      </c>
      <c r="Z13" s="27">
        <f t="shared" si="2"/>
        <v>11.9</v>
      </c>
      <c r="AA13" s="27">
        <f t="shared" si="3"/>
        <v>-4.5973017017212365</v>
      </c>
      <c r="AB13" s="28">
        <f t="shared" si="4"/>
        <v>127.83687674314314</v>
      </c>
      <c r="AC13" s="26">
        <f t="shared" si="5"/>
        <v>0</v>
      </c>
      <c r="AD13" s="29">
        <f t="shared" si="5"/>
        <v>127.83687674314314</v>
      </c>
    </row>
    <row r="14" spans="1:30" x14ac:dyDescent="0.3">
      <c r="A14" s="42">
        <v>42422.444918981477</v>
      </c>
      <c r="B14" s="43">
        <v>2700</v>
      </c>
      <c r="C14" s="43">
        <v>45</v>
      </c>
      <c r="D14" s="44">
        <v>14.45</v>
      </c>
      <c r="E14" s="45">
        <v>16.399999999999999</v>
      </c>
      <c r="F14" s="46">
        <v>11.7</v>
      </c>
      <c r="G14" s="47">
        <v>12.1</v>
      </c>
      <c r="H14" s="48">
        <v>12.05</v>
      </c>
      <c r="I14" s="49">
        <v>20.5</v>
      </c>
      <c r="J14" s="50">
        <v>20.55</v>
      </c>
      <c r="L14" s="43">
        <v>45</v>
      </c>
      <c r="M14" s="22">
        <f t="shared" si="6"/>
        <v>112.49559964438284</v>
      </c>
      <c r="N14" s="22">
        <f t="shared" si="7"/>
        <v>10.467499999999404</v>
      </c>
      <c r="O14" s="22">
        <f t="shared" si="0"/>
        <v>62.804999999999787</v>
      </c>
      <c r="P14" s="22">
        <f t="shared" si="8"/>
        <v>810</v>
      </c>
      <c r="Q14" s="23">
        <f t="shared" si="9"/>
        <v>0.37498533214794277</v>
      </c>
      <c r="R14" s="23">
        <f t="shared" si="12"/>
        <v>0.11630555555554893</v>
      </c>
      <c r="S14" s="23">
        <f t="shared" si="13"/>
        <v>7.753703703703678E-2</v>
      </c>
      <c r="T14" s="81">
        <f t="shared" si="1"/>
        <v>2.5641025641025559E-3</v>
      </c>
      <c r="U14" s="24"/>
      <c r="V14" s="25">
        <f>V13+(D14-D13)</f>
        <v>2</v>
      </c>
      <c r="W14" s="26">
        <f>W13+(E14-E13)</f>
        <v>2.6499999999999986</v>
      </c>
      <c r="X14" s="26">
        <f t="shared" si="10"/>
        <v>3.1999999999999993</v>
      </c>
      <c r="Y14" s="26">
        <f t="shared" si="11"/>
        <v>0.29999999999999893</v>
      </c>
      <c r="Z14" s="27">
        <f t="shared" si="2"/>
        <v>11.949999999999998</v>
      </c>
      <c r="AA14" s="27">
        <f t="shared" si="3"/>
        <v>-3.7197355959697789</v>
      </c>
      <c r="AB14" s="28">
        <f t="shared" si="4"/>
        <v>142.43466587640629</v>
      </c>
      <c r="AC14" s="26">
        <f t="shared" si="5"/>
        <v>0</v>
      </c>
      <c r="AD14" s="29">
        <f t="shared" si="5"/>
        <v>142.43466587640629</v>
      </c>
    </row>
    <row r="15" spans="1:30" x14ac:dyDescent="0.3">
      <c r="A15" s="42">
        <v>42422.448391203703</v>
      </c>
      <c r="B15" s="43">
        <v>3000</v>
      </c>
      <c r="C15" s="43">
        <v>50</v>
      </c>
      <c r="D15" s="44">
        <v>14.65</v>
      </c>
      <c r="E15" s="45">
        <v>16.649999999999999</v>
      </c>
      <c r="F15" s="46">
        <v>11.7</v>
      </c>
      <c r="G15" s="47">
        <v>12.1</v>
      </c>
      <c r="H15" s="48">
        <v>12.1</v>
      </c>
      <c r="I15" s="49">
        <v>20.6</v>
      </c>
      <c r="J15" s="50">
        <v>20.65</v>
      </c>
      <c r="L15" s="43">
        <v>50</v>
      </c>
      <c r="M15" s="22">
        <f t="shared" si="6"/>
        <v>115.38010219936695</v>
      </c>
      <c r="N15" s="22">
        <f t="shared" si="7"/>
        <v>3.4891666666672121</v>
      </c>
      <c r="O15" s="22">
        <f t="shared" si="0"/>
        <v>66.294166666666996</v>
      </c>
      <c r="P15" s="22">
        <f t="shared" si="8"/>
        <v>900</v>
      </c>
      <c r="Q15" s="23">
        <f t="shared" si="9"/>
        <v>0.38460034066455651</v>
      </c>
      <c r="R15" s="23">
        <f t="shared" si="12"/>
        <v>3.8768518518524579E-2</v>
      </c>
      <c r="S15" s="23">
        <f t="shared" si="13"/>
        <v>7.366018518518555E-2</v>
      </c>
      <c r="T15" s="81">
        <f t="shared" si="1"/>
        <v>2.6388888888889037E-3</v>
      </c>
      <c r="U15" s="24"/>
      <c r="V15" s="25">
        <f>V14+(D15-D14)</f>
        <v>2.2000000000000011</v>
      </c>
      <c r="W15" s="26">
        <f>W14+(E15-E14)</f>
        <v>2.8999999999999986</v>
      </c>
      <c r="X15" s="26">
        <f t="shared" si="10"/>
        <v>3.3000000000000007</v>
      </c>
      <c r="Y15" s="26">
        <f t="shared" si="11"/>
        <v>0.31666666666666821</v>
      </c>
      <c r="Z15" s="27">
        <f t="shared" si="2"/>
        <v>11.966666666666667</v>
      </c>
      <c r="AA15" s="27">
        <f t="shared" si="3"/>
        <v>-3.2974618152324457</v>
      </c>
      <c r="AB15" s="28">
        <f t="shared" si="4"/>
        <v>150.62244933192653</v>
      </c>
      <c r="AC15" s="26">
        <f t="shared" si="5"/>
        <v>0</v>
      </c>
      <c r="AD15" s="29">
        <f t="shared" si="5"/>
        <v>150.62244933192653</v>
      </c>
    </row>
    <row r="16" spans="1:30" x14ac:dyDescent="0.3">
      <c r="A16" s="42">
        <v>42422.451863425929</v>
      </c>
      <c r="B16" s="43">
        <v>3300</v>
      </c>
      <c r="C16" s="43">
        <v>55</v>
      </c>
      <c r="D16" s="44">
        <v>15</v>
      </c>
      <c r="E16" s="45">
        <v>17.05</v>
      </c>
      <c r="F16" s="46">
        <v>11.7</v>
      </c>
      <c r="G16" s="47">
        <v>12.1</v>
      </c>
      <c r="H16" s="48">
        <v>12.1</v>
      </c>
      <c r="I16" s="49">
        <v>20.65</v>
      </c>
      <c r="J16" s="50">
        <v>20.65</v>
      </c>
      <c r="L16" s="43">
        <v>55</v>
      </c>
      <c r="M16" s="22">
        <f t="shared" si="6"/>
        <v>118.26460475435127</v>
      </c>
      <c r="N16" s="22">
        <f t="shared" si="7"/>
        <v>0</v>
      </c>
      <c r="O16" s="22">
        <f t="shared" si="0"/>
        <v>66.294166666666996</v>
      </c>
      <c r="P16" s="22">
        <f t="shared" si="8"/>
        <v>990</v>
      </c>
      <c r="Q16" s="23">
        <f t="shared" si="9"/>
        <v>0.3942153491811709</v>
      </c>
      <c r="R16" s="23">
        <f t="shared" si="12"/>
        <v>0</v>
      </c>
      <c r="S16" s="23">
        <f t="shared" si="13"/>
        <v>6.6963804713805045E-2</v>
      </c>
      <c r="T16" s="81">
        <f t="shared" si="1"/>
        <v>2.5745257452574641E-3</v>
      </c>
      <c r="U16" s="24"/>
      <c r="V16" s="25">
        <f>V15+(D16-D15)</f>
        <v>2.5500000000000007</v>
      </c>
      <c r="W16" s="26">
        <f>W15+(E16-E15)</f>
        <v>3.3000000000000007</v>
      </c>
      <c r="X16" s="26">
        <f t="shared" si="10"/>
        <v>3.3499999999999979</v>
      </c>
      <c r="Y16" s="26">
        <f t="shared" si="11"/>
        <v>0.31666666666666821</v>
      </c>
      <c r="Z16" s="27">
        <f t="shared" si="2"/>
        <v>11.966666666666667</v>
      </c>
      <c r="AA16" s="27">
        <f t="shared" si="3"/>
        <v>-2.9620168576369443</v>
      </c>
      <c r="AB16" s="28">
        <f t="shared" si="4"/>
        <v>162.36578834300283</v>
      </c>
      <c r="AC16" s="26">
        <f t="shared" si="5"/>
        <v>0</v>
      </c>
      <c r="AD16" s="29">
        <f t="shared" si="5"/>
        <v>162.36578834300283</v>
      </c>
    </row>
    <row r="17" spans="1:30" x14ac:dyDescent="0.3">
      <c r="A17" s="42">
        <v>42422.455335648148</v>
      </c>
      <c r="B17" s="43">
        <v>3600</v>
      </c>
      <c r="C17" s="43">
        <v>60</v>
      </c>
      <c r="D17" s="44">
        <v>15.15</v>
      </c>
      <c r="E17" s="45">
        <v>17.25</v>
      </c>
      <c r="F17" s="46">
        <v>11.75</v>
      </c>
      <c r="G17" s="47">
        <v>12.15</v>
      </c>
      <c r="H17" s="48">
        <v>12.1</v>
      </c>
      <c r="I17" s="49">
        <v>20.55</v>
      </c>
      <c r="J17" s="50">
        <v>20.65</v>
      </c>
      <c r="L17" s="43">
        <v>60</v>
      </c>
      <c r="M17" s="22">
        <f t="shared" si="6"/>
        <v>121.14910730933538</v>
      </c>
      <c r="N17" s="22">
        <f t="shared" si="7"/>
        <v>6.9783333333333095</v>
      </c>
      <c r="O17" s="22">
        <f t="shared" si="0"/>
        <v>73.272500000000306</v>
      </c>
      <c r="P17" s="22">
        <f t="shared" si="8"/>
        <v>1080</v>
      </c>
      <c r="Q17" s="23">
        <f t="shared" si="9"/>
        <v>0.40383035769778458</v>
      </c>
      <c r="R17" s="23">
        <f t="shared" si="12"/>
        <v>7.7537037037036766E-2</v>
      </c>
      <c r="S17" s="23">
        <f t="shared" si="13"/>
        <v>6.7844907407407687E-2</v>
      </c>
      <c r="T17" s="81">
        <f t="shared" si="1"/>
        <v>2.7777777777777896E-3</v>
      </c>
      <c r="U17" s="24"/>
      <c r="V17" s="25">
        <f>V16+(D17-D16)</f>
        <v>2.7000000000000011</v>
      </c>
      <c r="W17" s="26">
        <f>W16+(E17-E16)</f>
        <v>3.5</v>
      </c>
      <c r="X17" s="26">
        <f t="shared" si="10"/>
        <v>3.25</v>
      </c>
      <c r="Y17" s="26">
        <f t="shared" si="11"/>
        <v>0.35000000000000142</v>
      </c>
      <c r="Z17" s="27">
        <f t="shared" si="2"/>
        <v>12</v>
      </c>
      <c r="AA17" s="27">
        <f t="shared" si="3"/>
        <v>-2.5649801279008559</v>
      </c>
      <c r="AB17" s="28">
        <f t="shared" si="4"/>
        <v>173.22023846518971</v>
      </c>
      <c r="AC17" s="26">
        <f>IF(AA17&gt;0,AA17,0)</f>
        <v>0</v>
      </c>
      <c r="AD17" s="29">
        <f t="shared" si="5"/>
        <v>173.22023846518971</v>
      </c>
    </row>
    <row r="18" spans="1:30" x14ac:dyDescent="0.3">
      <c r="A18" s="42">
        <v>42422.458807870367</v>
      </c>
      <c r="B18" s="43">
        <v>3900</v>
      </c>
      <c r="C18" s="43">
        <v>65</v>
      </c>
      <c r="D18" s="44">
        <v>15.3</v>
      </c>
      <c r="E18" s="45">
        <v>17.45</v>
      </c>
      <c r="F18" s="46">
        <v>11.75</v>
      </c>
      <c r="G18" s="47">
        <v>12.2</v>
      </c>
      <c r="H18" s="48">
        <v>12.15</v>
      </c>
      <c r="I18" s="49">
        <v>21.05</v>
      </c>
      <c r="J18" s="50">
        <v>21.05</v>
      </c>
      <c r="L18" s="43">
        <v>65</v>
      </c>
      <c r="M18" s="22">
        <f t="shared" si="6"/>
        <v>124.0336098643195</v>
      </c>
      <c r="N18" s="22">
        <f t="shared" si="7"/>
        <v>6.9783333333333095</v>
      </c>
      <c r="O18" s="22">
        <f t="shared" si="0"/>
        <v>80.250833333333603</v>
      </c>
      <c r="P18" s="22">
        <f t="shared" si="8"/>
        <v>1170</v>
      </c>
      <c r="Q18" s="23">
        <f t="shared" si="9"/>
        <v>0.41344536621439837</v>
      </c>
      <c r="R18" s="23">
        <f t="shared" si="12"/>
        <v>7.7537037037036766E-2</v>
      </c>
      <c r="S18" s="23">
        <f t="shared" si="13"/>
        <v>6.8590455840456074E-2</v>
      </c>
      <c r="T18" s="81">
        <f t="shared" si="1"/>
        <v>2.9715762273901923E-3</v>
      </c>
      <c r="U18" s="24"/>
      <c r="V18" s="25">
        <f>V17+(D18-D17)</f>
        <v>2.8500000000000014</v>
      </c>
      <c r="W18" s="26">
        <f>W17+(E18-E17)</f>
        <v>3.6999999999999993</v>
      </c>
      <c r="X18" s="26">
        <f t="shared" si="10"/>
        <v>3.75</v>
      </c>
      <c r="Y18" s="26">
        <f t="shared" si="11"/>
        <v>0.38333333333333464</v>
      </c>
      <c r="Z18" s="27">
        <f t="shared" si="2"/>
        <v>12.033333333333333</v>
      </c>
      <c r="AA18" s="27">
        <f t="shared" si="3"/>
        <v>-1.9071982844661737</v>
      </c>
      <c r="AB18" s="28">
        <f t="shared" si="4"/>
        <v>173.40802192071001</v>
      </c>
      <c r="AC18" s="26">
        <f t="shared" ref="AC18:AD29" si="14">IF(AA18&gt;0,AA18,0)</f>
        <v>0</v>
      </c>
      <c r="AD18" s="29">
        <f t="shared" si="5"/>
        <v>173.40802192071001</v>
      </c>
    </row>
    <row r="19" spans="1:30" x14ac:dyDescent="0.3">
      <c r="A19" s="42">
        <v>42422.462280092594</v>
      </c>
      <c r="B19" s="43">
        <v>4200</v>
      </c>
      <c r="C19" s="43">
        <v>70</v>
      </c>
      <c r="D19" s="44">
        <v>15.4</v>
      </c>
      <c r="E19" s="45">
        <v>17.649999999999999</v>
      </c>
      <c r="F19" s="46">
        <v>12</v>
      </c>
      <c r="G19" s="47">
        <v>12.2</v>
      </c>
      <c r="H19" s="48">
        <v>12.2</v>
      </c>
      <c r="I19" s="49">
        <v>21.05</v>
      </c>
      <c r="J19" s="50">
        <v>21.05</v>
      </c>
      <c r="L19" s="43">
        <v>70</v>
      </c>
      <c r="M19" s="22">
        <f t="shared" si="6"/>
        <v>129.80261497428782</v>
      </c>
      <c r="N19" s="22">
        <f t="shared" si="7"/>
        <v>20.934999999999924</v>
      </c>
      <c r="O19" s="22">
        <f t="shared" si="0"/>
        <v>101.18583333333355</v>
      </c>
      <c r="P19" s="22">
        <f t="shared" si="8"/>
        <v>1260</v>
      </c>
      <c r="Q19" s="23">
        <f t="shared" si="9"/>
        <v>0.43267538324762611</v>
      </c>
      <c r="R19" s="23">
        <f t="shared" si="12"/>
        <v>0.23261111111111027</v>
      </c>
      <c r="S19" s="23">
        <f t="shared" si="13"/>
        <v>8.0306216931217103E-2</v>
      </c>
      <c r="T19" s="81">
        <f t="shared" si="1"/>
        <v>3.5802469135802566E-3</v>
      </c>
      <c r="U19" s="24"/>
      <c r="V19" s="25">
        <f>V18+(D19-D18)</f>
        <v>2.9500000000000011</v>
      </c>
      <c r="W19" s="26">
        <f>W18+(E19-E18)</f>
        <v>3.8999999999999986</v>
      </c>
      <c r="X19" s="26">
        <f t="shared" si="10"/>
        <v>3.75</v>
      </c>
      <c r="Y19" s="26">
        <f t="shared" si="11"/>
        <v>0.48333333333333428</v>
      </c>
      <c r="Z19" s="27">
        <f t="shared" si="2"/>
        <v>12.133333333333333</v>
      </c>
      <c r="AA19" s="27">
        <f t="shared" si="3"/>
        <v>-0.91989115499330609</v>
      </c>
      <c r="AB19" s="28">
        <f t="shared" si="4"/>
        <v>188.00581105397293</v>
      </c>
      <c r="AC19" s="26">
        <f t="shared" si="14"/>
        <v>0</v>
      </c>
      <c r="AD19" s="29">
        <f t="shared" si="5"/>
        <v>188.00581105397293</v>
      </c>
    </row>
    <row r="20" spans="1:30" x14ac:dyDescent="0.3">
      <c r="A20" s="42">
        <v>42422.465752314813</v>
      </c>
      <c r="B20" s="43">
        <v>4500</v>
      </c>
      <c r="C20" s="43">
        <v>75</v>
      </c>
      <c r="D20" s="44">
        <v>15.55</v>
      </c>
      <c r="E20" s="45">
        <v>18.05</v>
      </c>
      <c r="F20" s="46">
        <v>12</v>
      </c>
      <c r="G20" s="47">
        <v>12.25</v>
      </c>
      <c r="H20" s="48">
        <v>12.25</v>
      </c>
      <c r="I20" s="49">
        <v>21.05</v>
      </c>
      <c r="J20" s="50">
        <v>21.15</v>
      </c>
      <c r="L20" s="43">
        <v>75</v>
      </c>
      <c r="M20" s="22">
        <f t="shared" si="6"/>
        <v>144.22512774920881</v>
      </c>
      <c r="N20" s="22">
        <f t="shared" si="7"/>
        <v>6.9783333333333095</v>
      </c>
      <c r="O20" s="22">
        <f t="shared" si="0"/>
        <v>108.16416666666684</v>
      </c>
      <c r="P20" s="22">
        <f t="shared" si="8"/>
        <v>1350</v>
      </c>
      <c r="Q20" s="23">
        <f t="shared" si="9"/>
        <v>0.4807504258306961</v>
      </c>
      <c r="R20" s="23">
        <f t="shared" si="12"/>
        <v>7.7537037037036766E-2</v>
      </c>
      <c r="S20" s="23">
        <f t="shared" si="13"/>
        <v>8.0121604938271737E-2</v>
      </c>
      <c r="T20" s="81">
        <f t="shared" si="1"/>
        <v>3.4444444444444496E-3</v>
      </c>
      <c r="U20" s="24"/>
      <c r="V20" s="25">
        <f>V19+(D20-D19)</f>
        <v>3.1000000000000014</v>
      </c>
      <c r="W20" s="26">
        <f>W19+(E20-E19)</f>
        <v>4.3000000000000007</v>
      </c>
      <c r="X20" s="26">
        <f t="shared" si="10"/>
        <v>3.75</v>
      </c>
      <c r="Y20" s="26">
        <f t="shared" si="11"/>
        <v>0.5166666666666675</v>
      </c>
      <c r="Z20" s="27">
        <f t="shared" si="2"/>
        <v>12.166666666666666</v>
      </c>
      <c r="AA20" s="27">
        <f t="shared" si="3"/>
        <v>1.6772959544016017</v>
      </c>
      <c r="AB20" s="28">
        <f t="shared" si="4"/>
        <v>222.72250610935291</v>
      </c>
      <c r="AC20" s="26">
        <f t="shared" si="14"/>
        <v>1.6772959544016017</v>
      </c>
      <c r="AD20" s="29">
        <f t="shared" si="5"/>
        <v>222.72250610935291</v>
      </c>
    </row>
    <row r="21" spans="1:30" x14ac:dyDescent="0.3">
      <c r="A21" s="42">
        <v>42422.469224537039</v>
      </c>
      <c r="B21" s="43">
        <v>4800</v>
      </c>
      <c r="C21" s="43">
        <v>80</v>
      </c>
      <c r="D21" s="44">
        <v>15.7</v>
      </c>
      <c r="E21" s="45">
        <v>18.2</v>
      </c>
      <c r="F21" s="46">
        <v>12.05</v>
      </c>
      <c r="G21" s="47">
        <v>12.25</v>
      </c>
      <c r="H21" s="48">
        <v>12.25</v>
      </c>
      <c r="I21" s="49">
        <v>21.3</v>
      </c>
      <c r="J21" s="50">
        <v>21.25</v>
      </c>
      <c r="L21" s="43">
        <v>80</v>
      </c>
      <c r="M21" s="22">
        <f t="shared" si="6"/>
        <v>144.22512774920881</v>
      </c>
      <c r="N21" s="22">
        <f t="shared" si="7"/>
        <v>3.4891666666664687</v>
      </c>
      <c r="O21" s="22">
        <f t="shared" si="0"/>
        <v>111.65333333333332</v>
      </c>
      <c r="P21" s="22">
        <f t="shared" si="8"/>
        <v>1440</v>
      </c>
      <c r="Q21" s="23">
        <f t="shared" si="9"/>
        <v>0.4807504258306961</v>
      </c>
      <c r="R21" s="23">
        <f t="shared" si="12"/>
        <v>3.8768518518516322E-2</v>
      </c>
      <c r="S21" s="23">
        <f t="shared" si="13"/>
        <v>7.7537037037037029E-2</v>
      </c>
      <c r="T21" s="81">
        <f t="shared" si="1"/>
        <v>3.5555555555555549E-3</v>
      </c>
      <c r="U21" s="24"/>
      <c r="V21" s="25">
        <f>V20+(D21-D20)</f>
        <v>3.25</v>
      </c>
      <c r="W21" s="26">
        <f>W20+(E21-E20)</f>
        <v>4.4499999999999993</v>
      </c>
      <c r="X21" s="26">
        <f t="shared" si="10"/>
        <v>4</v>
      </c>
      <c r="Y21" s="26">
        <f t="shared" si="11"/>
        <v>0.53333333333333321</v>
      </c>
      <c r="Z21" s="27">
        <f t="shared" si="2"/>
        <v>12.183333333333332</v>
      </c>
      <c r="AA21" s="27">
        <f t="shared" si="3"/>
        <v>1.6473442409301442</v>
      </c>
      <c r="AB21" s="28">
        <f t="shared" si="4"/>
        <v>220.94472833157511</v>
      </c>
      <c r="AC21" s="26">
        <f t="shared" si="14"/>
        <v>1.6473442409301442</v>
      </c>
      <c r="AD21" s="29">
        <f t="shared" si="14"/>
        <v>220.94472833157511</v>
      </c>
    </row>
    <row r="22" spans="1:30" x14ac:dyDescent="0.3">
      <c r="A22" s="42">
        <v>42422.472696759258</v>
      </c>
      <c r="B22" s="43">
        <v>5100</v>
      </c>
      <c r="C22" s="43">
        <v>85</v>
      </c>
      <c r="D22" s="44">
        <v>16.05</v>
      </c>
      <c r="E22" s="45">
        <v>18.350000000000001</v>
      </c>
      <c r="F22" s="46">
        <v>12.05</v>
      </c>
      <c r="G22" s="47">
        <v>12.3</v>
      </c>
      <c r="H22" s="48">
        <v>12.3</v>
      </c>
      <c r="I22" s="49">
        <v>21.35</v>
      </c>
      <c r="J22" s="50">
        <v>21.25</v>
      </c>
      <c r="L22" s="43">
        <v>85</v>
      </c>
      <c r="M22" s="22">
        <f t="shared" si="6"/>
        <v>132.68711752927214</v>
      </c>
      <c r="N22" s="22">
        <f t="shared" si="7"/>
        <v>6.9783333333340529</v>
      </c>
      <c r="O22" s="22">
        <f t="shared" si="0"/>
        <v>118.63166666666737</v>
      </c>
      <c r="P22" s="22">
        <f t="shared" si="8"/>
        <v>1530</v>
      </c>
      <c r="Q22" s="23">
        <f t="shared" si="9"/>
        <v>0.44229039176424051</v>
      </c>
      <c r="R22" s="23">
        <f t="shared" si="12"/>
        <v>7.7537037037045037E-2</v>
      </c>
      <c r="S22" s="23">
        <f t="shared" si="13"/>
        <v>7.7537037037037501E-2</v>
      </c>
      <c r="T22" s="81">
        <f t="shared" si="1"/>
        <v>4.1062801932367377E-3</v>
      </c>
      <c r="U22" s="24"/>
      <c r="V22" s="25">
        <f>V21+(D22-D21)</f>
        <v>3.6000000000000014</v>
      </c>
      <c r="W22" s="26">
        <f>W21+(E22-E21)</f>
        <v>4.6000000000000014</v>
      </c>
      <c r="X22" s="26">
        <f t="shared" si="10"/>
        <v>4.0500000000000007</v>
      </c>
      <c r="Y22" s="26">
        <f t="shared" si="11"/>
        <v>0.56666666666666998</v>
      </c>
      <c r="Z22" s="27">
        <f t="shared" si="2"/>
        <v>12.216666666666669</v>
      </c>
      <c r="AA22" s="27">
        <f t="shared" si="3"/>
        <v>-0.43639291900525595</v>
      </c>
      <c r="AB22" s="28">
        <f t="shared" si="4"/>
        <v>200.63803895393806</v>
      </c>
      <c r="AC22" s="26">
        <f t="shared" si="14"/>
        <v>0</v>
      </c>
      <c r="AD22" s="29">
        <f t="shared" si="14"/>
        <v>200.63803895393806</v>
      </c>
    </row>
    <row r="23" spans="1:30" x14ac:dyDescent="0.3">
      <c r="A23" s="42">
        <v>42422.476168981477</v>
      </c>
      <c r="B23" s="43">
        <v>5400</v>
      </c>
      <c r="C23" s="43">
        <v>90</v>
      </c>
      <c r="D23" s="44">
        <v>16.149999999999999</v>
      </c>
      <c r="E23" s="45">
        <v>18.55</v>
      </c>
      <c r="F23" s="46">
        <v>12.1</v>
      </c>
      <c r="G23" s="47">
        <v>12.3</v>
      </c>
      <c r="H23" s="48">
        <v>12.3</v>
      </c>
      <c r="I23" s="49">
        <v>21.15</v>
      </c>
      <c r="J23" s="50">
        <v>21.3</v>
      </c>
      <c r="L23" s="43">
        <v>90</v>
      </c>
      <c r="M23" s="22">
        <f t="shared" si="6"/>
        <v>138.45612263924059</v>
      </c>
      <c r="N23" s="22">
        <f t="shared" si="7"/>
        <v>3.4891666666664687</v>
      </c>
      <c r="O23" s="22">
        <f t="shared" si="0"/>
        <v>122.12083333333383</v>
      </c>
      <c r="P23" s="22">
        <f t="shared" si="8"/>
        <v>1620</v>
      </c>
      <c r="Q23" s="23">
        <f t="shared" si="9"/>
        <v>0.46152040879746864</v>
      </c>
      <c r="R23" s="23">
        <f t="shared" si="12"/>
        <v>3.8768518518516322E-2</v>
      </c>
      <c r="S23" s="23">
        <f t="shared" si="13"/>
        <v>7.5383230452675212E-2</v>
      </c>
      <c r="T23" s="81">
        <f t="shared" si="1"/>
        <v>4.0509259259259387E-3</v>
      </c>
      <c r="U23" s="24"/>
      <c r="V23" s="25">
        <f>V22+(D23-D22)</f>
        <v>3.6999999999999993</v>
      </c>
      <c r="W23" s="26">
        <f>W22+(E23-E22)</f>
        <v>4.8000000000000007</v>
      </c>
      <c r="X23" s="26">
        <f t="shared" si="10"/>
        <v>3.8499999999999979</v>
      </c>
      <c r="Y23" s="26">
        <f t="shared" si="11"/>
        <v>0.5833333333333357</v>
      </c>
      <c r="Z23" s="27">
        <f t="shared" si="2"/>
        <v>12.233333333333334</v>
      </c>
      <c r="AA23" s="27">
        <f t="shared" si="3"/>
        <v>0.69122452784811794</v>
      </c>
      <c r="AB23" s="28">
        <f t="shared" si="4"/>
        <v>218.79138364275687</v>
      </c>
      <c r="AC23" s="26">
        <f t="shared" si="14"/>
        <v>0.69122452784811794</v>
      </c>
      <c r="AD23" s="29">
        <f t="shared" si="14"/>
        <v>218.79138364275687</v>
      </c>
    </row>
    <row r="24" spans="1:30" x14ac:dyDescent="0.3">
      <c r="A24" s="42">
        <v>42422.479641203703</v>
      </c>
      <c r="B24" s="43">
        <v>5700</v>
      </c>
      <c r="C24" s="43">
        <v>95</v>
      </c>
      <c r="D24" s="44">
        <v>16.3</v>
      </c>
      <c r="E24" s="45">
        <v>18.7</v>
      </c>
      <c r="F24" s="46">
        <v>12.1</v>
      </c>
      <c r="G24" s="47">
        <v>12.35</v>
      </c>
      <c r="H24" s="48">
        <v>12.35</v>
      </c>
      <c r="I24" s="49">
        <v>21.25</v>
      </c>
      <c r="J24" s="50">
        <v>21.35</v>
      </c>
      <c r="L24" s="43">
        <v>95</v>
      </c>
      <c r="M24" s="22">
        <f t="shared" si="6"/>
        <v>138.45612263924036</v>
      </c>
      <c r="N24" s="22">
        <f t="shared" si="7"/>
        <v>6.9783333333329374</v>
      </c>
      <c r="O24" s="22">
        <f t="shared" si="0"/>
        <v>129.09916666666678</v>
      </c>
      <c r="P24" s="22">
        <f t="shared" si="8"/>
        <v>1710</v>
      </c>
      <c r="Q24" s="23">
        <f t="shared" si="9"/>
        <v>0.46152040879746792</v>
      </c>
      <c r="R24" s="23">
        <f t="shared" si="12"/>
        <v>7.7537037037032644E-2</v>
      </c>
      <c r="S24" s="23">
        <f t="shared" si="13"/>
        <v>7.5496588693957173E-2</v>
      </c>
      <c r="T24" s="81">
        <f t="shared" si="1"/>
        <v>4.2824074074074127E-3</v>
      </c>
      <c r="U24" s="24"/>
      <c r="V24" s="25">
        <f>V23+(D24-D23)</f>
        <v>3.8500000000000014</v>
      </c>
      <c r="W24" s="26">
        <f>W23+(E24-E23)</f>
        <v>4.9499999999999993</v>
      </c>
      <c r="X24" s="26">
        <f t="shared" si="10"/>
        <v>3.9499999999999993</v>
      </c>
      <c r="Y24" s="26">
        <f t="shared" si="11"/>
        <v>0.61666666666666714</v>
      </c>
      <c r="Z24" s="27">
        <f t="shared" si="2"/>
        <v>12.266666666666666</v>
      </c>
      <c r="AA24" s="27">
        <f t="shared" si="3"/>
        <v>0.69820659378593197</v>
      </c>
      <c r="AB24" s="28">
        <f t="shared" si="4"/>
        <v>219.68027253164524</v>
      </c>
      <c r="AC24" s="26">
        <f t="shared" si="14"/>
        <v>0.69820659378593197</v>
      </c>
      <c r="AD24" s="29">
        <f t="shared" si="14"/>
        <v>219.68027253164524</v>
      </c>
    </row>
    <row r="25" spans="1:30" x14ac:dyDescent="0.3">
      <c r="A25" s="42">
        <v>42422.483113425929</v>
      </c>
      <c r="B25" s="43">
        <v>6000</v>
      </c>
      <c r="C25" s="43">
        <v>100</v>
      </c>
      <c r="D25" s="44">
        <v>16.399999999999999</v>
      </c>
      <c r="E25" s="45">
        <v>19.05</v>
      </c>
      <c r="F25" s="46">
        <v>12.1</v>
      </c>
      <c r="G25" s="47">
        <v>12.4</v>
      </c>
      <c r="H25" s="48">
        <v>12.4</v>
      </c>
      <c r="I25" s="49">
        <v>21.25</v>
      </c>
      <c r="J25" s="50">
        <v>21.35</v>
      </c>
      <c r="L25" s="43">
        <v>100</v>
      </c>
      <c r="M25" s="22">
        <f t="shared" si="6"/>
        <v>152.87863541416147</v>
      </c>
      <c r="N25" s="22">
        <f t="shared" si="7"/>
        <v>6.9783333333333095</v>
      </c>
      <c r="O25" s="22">
        <f t="shared" si="0"/>
        <v>136.07750000000007</v>
      </c>
      <c r="P25" s="22">
        <f t="shared" si="8"/>
        <v>1800</v>
      </c>
      <c r="Q25" s="23">
        <f t="shared" si="9"/>
        <v>0.50959545138053819</v>
      </c>
      <c r="R25" s="23">
        <f t="shared" si="12"/>
        <v>7.7537037037036766E-2</v>
      </c>
      <c r="S25" s="23">
        <f t="shared" si="13"/>
        <v>7.5598611111111144E-2</v>
      </c>
      <c r="T25" s="81">
        <f t="shared" si="1"/>
        <v>4.088050314465407E-3</v>
      </c>
      <c r="U25" s="24"/>
      <c r="V25" s="25">
        <f>V24+(D25-D24)</f>
        <v>3.9499999999999993</v>
      </c>
      <c r="W25" s="26">
        <f>W24+(E25-E24)</f>
        <v>5.3000000000000007</v>
      </c>
      <c r="X25" s="26">
        <f t="shared" si="10"/>
        <v>3.9499999999999993</v>
      </c>
      <c r="Y25" s="26">
        <f t="shared" si="11"/>
        <v>0.65000000000000036</v>
      </c>
      <c r="Z25" s="27">
        <f t="shared" si="2"/>
        <v>12.299999999999999</v>
      </c>
      <c r="AA25" s="27">
        <f t="shared" si="3"/>
        <v>3.6863165802394762</v>
      </c>
      <c r="AB25" s="28">
        <f t="shared" si="4"/>
        <v>253.50807869813656</v>
      </c>
      <c r="AC25" s="26">
        <f t="shared" si="14"/>
        <v>3.6863165802394762</v>
      </c>
      <c r="AD25" s="29">
        <f t="shared" si="14"/>
        <v>253.50807869813656</v>
      </c>
    </row>
    <row r="26" spans="1:30" x14ac:dyDescent="0.3">
      <c r="A26" s="42">
        <v>42422.486585648148</v>
      </c>
      <c r="B26" s="43">
        <v>6300</v>
      </c>
      <c r="C26" s="43">
        <v>105</v>
      </c>
      <c r="D26" s="44">
        <v>16.5</v>
      </c>
      <c r="E26" s="45">
        <v>19.149999999999999</v>
      </c>
      <c r="F26" s="46">
        <v>12.15</v>
      </c>
      <c r="G26" s="47">
        <v>12.4</v>
      </c>
      <c r="H26" s="48">
        <v>12.45</v>
      </c>
      <c r="I26" s="49">
        <v>21.4</v>
      </c>
      <c r="J26" s="50">
        <v>21.5</v>
      </c>
      <c r="L26" s="43">
        <v>105</v>
      </c>
      <c r="M26" s="22">
        <f t="shared" si="6"/>
        <v>152.87863541416124</v>
      </c>
      <c r="N26" s="22">
        <f t="shared" si="7"/>
        <v>6.9783333333336817</v>
      </c>
      <c r="O26" s="22">
        <f t="shared" si="0"/>
        <v>143.05583333333377</v>
      </c>
      <c r="P26" s="22">
        <f t="shared" si="8"/>
        <v>1890</v>
      </c>
      <c r="Q26" s="23">
        <f t="shared" si="9"/>
        <v>0.50959545138053752</v>
      </c>
      <c r="R26" s="23">
        <f t="shared" si="12"/>
        <v>7.7537037037040901E-2</v>
      </c>
      <c r="S26" s="23">
        <f t="shared" si="13"/>
        <v>7.5690917107584008E-2</v>
      </c>
      <c r="T26" s="81">
        <f t="shared" si="1"/>
        <v>4.2976939203354441E-3</v>
      </c>
      <c r="U26" s="24"/>
      <c r="V26" s="25">
        <f>V25+(D26-D25)</f>
        <v>4.0500000000000007</v>
      </c>
      <c r="W26" s="26">
        <f>W25+(E26-E25)</f>
        <v>5.3999999999999986</v>
      </c>
      <c r="X26" s="26">
        <f t="shared" si="10"/>
        <v>4.0999999999999979</v>
      </c>
      <c r="Y26" s="26">
        <f t="shared" si="11"/>
        <v>0.68333333333333535</v>
      </c>
      <c r="Z26" s="27">
        <f t="shared" si="2"/>
        <v>12.333333333333334</v>
      </c>
      <c r="AA26" s="27">
        <f t="shared" si="3"/>
        <v>3.6487011049308657</v>
      </c>
      <c r="AB26" s="28">
        <f t="shared" si="4"/>
        <v>252.61918980924722</v>
      </c>
      <c r="AC26" s="26">
        <f t="shared" si="14"/>
        <v>3.6487011049308657</v>
      </c>
      <c r="AD26" s="29">
        <f t="shared" si="14"/>
        <v>252.61918980924722</v>
      </c>
    </row>
    <row r="27" spans="1:30" x14ac:dyDescent="0.3">
      <c r="A27" s="42">
        <v>42422.490057870367</v>
      </c>
      <c r="B27" s="43">
        <v>6600</v>
      </c>
      <c r="C27" s="43">
        <v>110</v>
      </c>
      <c r="D27" s="44">
        <v>16.649999999999999</v>
      </c>
      <c r="E27" s="45">
        <v>19.350000000000001</v>
      </c>
      <c r="F27" s="46">
        <v>12.2</v>
      </c>
      <c r="G27" s="47">
        <v>12.45</v>
      </c>
      <c r="H27" s="48">
        <v>12.45</v>
      </c>
      <c r="I27" s="49">
        <v>21.5</v>
      </c>
      <c r="J27" s="50">
        <v>21.6</v>
      </c>
      <c r="L27" s="43">
        <v>110</v>
      </c>
      <c r="M27" s="22">
        <f t="shared" si="6"/>
        <v>155.76313796914567</v>
      </c>
      <c r="N27" s="22">
        <f t="shared" si="7"/>
        <v>6.9783333333329374</v>
      </c>
      <c r="O27" s="22">
        <f t="shared" si="0"/>
        <v>150.03416666666669</v>
      </c>
      <c r="P27" s="22">
        <f t="shared" si="8"/>
        <v>1980</v>
      </c>
      <c r="Q27" s="23">
        <f t="shared" si="9"/>
        <v>0.51921045989715231</v>
      </c>
      <c r="R27" s="23">
        <f t="shared" si="12"/>
        <v>7.7537037037032644E-2</v>
      </c>
      <c r="S27" s="23">
        <f t="shared" si="13"/>
        <v>7.5774831649831662E-2</v>
      </c>
      <c r="T27" s="81">
        <f t="shared" si="1"/>
        <v>4.4238683127571969E-3</v>
      </c>
      <c r="U27" s="24"/>
      <c r="V27" s="25">
        <f>V26+(D27-D26)</f>
        <v>4.1999999999999993</v>
      </c>
      <c r="W27" s="26">
        <f>W26+(E27-E26)</f>
        <v>5.6000000000000014</v>
      </c>
      <c r="X27" s="26">
        <f t="shared" si="10"/>
        <v>4.1999999999999993</v>
      </c>
      <c r="Y27" s="26">
        <f t="shared" si="11"/>
        <v>0.71666666666666679</v>
      </c>
      <c r="Z27" s="27">
        <f t="shared" si="2"/>
        <v>12.366666666666665</v>
      </c>
      <c r="AA27" s="27">
        <f t="shared" si="3"/>
        <v>4.2810593750815809</v>
      </c>
      <c r="AB27" s="28">
        <f t="shared" si="4"/>
        <v>259.91808437587923</v>
      </c>
      <c r="AC27" s="26">
        <f t="shared" si="14"/>
        <v>4.2810593750815809</v>
      </c>
      <c r="AD27" s="29">
        <f t="shared" si="14"/>
        <v>259.91808437587923</v>
      </c>
    </row>
    <row r="28" spans="1:30" x14ac:dyDescent="0.3">
      <c r="A28" s="42">
        <v>42422.493530092594</v>
      </c>
      <c r="B28" s="43">
        <v>6900</v>
      </c>
      <c r="C28" s="43">
        <v>115</v>
      </c>
      <c r="D28" s="44">
        <v>16.75</v>
      </c>
      <c r="E28" s="45">
        <v>19.45</v>
      </c>
      <c r="F28" s="46">
        <v>12.2</v>
      </c>
      <c r="G28" s="47">
        <v>12.45</v>
      </c>
      <c r="H28" s="48">
        <v>12.5</v>
      </c>
      <c r="I28" s="49">
        <v>21.55</v>
      </c>
      <c r="J28" s="50">
        <v>21.6</v>
      </c>
      <c r="L28" s="43">
        <v>115</v>
      </c>
      <c r="M28" s="22">
        <f t="shared" si="6"/>
        <v>155.76313796914548</v>
      </c>
      <c r="N28" s="22">
        <f t="shared" si="7"/>
        <v>3.4891666666668408</v>
      </c>
      <c r="O28" s="22">
        <f t="shared" si="0"/>
        <v>153.52333333333354</v>
      </c>
      <c r="P28" s="22">
        <f t="shared" si="8"/>
        <v>2070</v>
      </c>
      <c r="Q28" s="23">
        <f t="shared" si="9"/>
        <v>0.51921045989715153</v>
      </c>
      <c r="R28" s="23">
        <f t="shared" si="12"/>
        <v>3.8768518518520451E-2</v>
      </c>
      <c r="S28" s="23">
        <f t="shared" si="13"/>
        <v>7.4165861513687703E-2</v>
      </c>
      <c r="T28" s="81">
        <f t="shared" si="1"/>
        <v>4.5267489711934223E-3</v>
      </c>
      <c r="U28" s="24"/>
      <c r="V28" s="25">
        <f>V27+(D28-D27)</f>
        <v>4.3000000000000007</v>
      </c>
      <c r="W28" s="26">
        <f>W27+(E28-E27)</f>
        <v>5.6999999999999993</v>
      </c>
      <c r="X28" s="26">
        <f t="shared" si="10"/>
        <v>4.25</v>
      </c>
      <c r="Y28" s="26">
        <f t="shared" si="11"/>
        <v>0.73333333333333428</v>
      </c>
      <c r="Z28" s="27">
        <f t="shared" si="2"/>
        <v>12.383333333333333</v>
      </c>
      <c r="AA28" s="27">
        <f t="shared" si="3"/>
        <v>4.3256537435719737</v>
      </c>
      <c r="AB28" s="28">
        <f t="shared" si="4"/>
        <v>260.80697326476769</v>
      </c>
      <c r="AC28" s="26">
        <f t="shared" si="14"/>
        <v>4.3256537435719737</v>
      </c>
      <c r="AD28" s="29">
        <f t="shared" si="14"/>
        <v>260.80697326476769</v>
      </c>
    </row>
    <row r="29" spans="1:30" ht="19.5" thickBot="1" x14ac:dyDescent="0.35">
      <c r="A29" s="42">
        <v>42422.497002314813</v>
      </c>
      <c r="B29" s="43">
        <v>7200</v>
      </c>
      <c r="C29" s="43">
        <v>120</v>
      </c>
      <c r="D29" s="44">
        <v>17.05</v>
      </c>
      <c r="E29" s="45">
        <v>19.600000000000001</v>
      </c>
      <c r="F29" s="46">
        <v>12.25</v>
      </c>
      <c r="G29" s="47">
        <v>12.5</v>
      </c>
      <c r="H29" s="48">
        <v>12.5</v>
      </c>
      <c r="I29" s="49">
        <v>21.55</v>
      </c>
      <c r="J29" s="50">
        <v>21.6</v>
      </c>
      <c r="L29" s="43">
        <v>120</v>
      </c>
      <c r="M29" s="89">
        <f t="shared" si="6"/>
        <v>147.10963030419302</v>
      </c>
      <c r="N29" s="89">
        <f t="shared" si="7"/>
        <v>6.9783333333333095</v>
      </c>
      <c r="O29" s="89">
        <f t="shared" si="0"/>
        <v>160.50166666666686</v>
      </c>
      <c r="P29" s="89">
        <f t="shared" si="8"/>
        <v>2160</v>
      </c>
      <c r="Q29" s="90">
        <f t="shared" si="9"/>
        <v>0.49036543434731011</v>
      </c>
      <c r="R29" s="90">
        <f t="shared" si="12"/>
        <v>7.7537037037036766E-2</v>
      </c>
      <c r="S29" s="90">
        <f t="shared" si="13"/>
        <v>7.4306327160493915E-2</v>
      </c>
      <c r="T29" s="98">
        <f t="shared" si="1"/>
        <v>5.010893246187368E-3</v>
      </c>
      <c r="U29" s="24"/>
      <c r="V29" s="25">
        <f>V28+(D29-D28)</f>
        <v>4.6000000000000014</v>
      </c>
      <c r="W29" s="26">
        <f>W28+(E29-E28)</f>
        <v>5.8500000000000014</v>
      </c>
      <c r="X29" s="26">
        <f t="shared" si="10"/>
        <v>4.25</v>
      </c>
      <c r="Y29" s="26">
        <f t="shared" si="11"/>
        <v>0.7666666666666675</v>
      </c>
      <c r="Z29" s="27">
        <f t="shared" si="2"/>
        <v>12.416666666666666</v>
      </c>
      <c r="AA29" s="27">
        <f t="shared" si="3"/>
        <v>2.6910289564873375</v>
      </c>
      <c r="AB29" s="28">
        <f t="shared" si="4"/>
        <v>246.91028956487338</v>
      </c>
      <c r="AC29" s="26">
        <f t="shared" si="14"/>
        <v>2.6910289564873375</v>
      </c>
      <c r="AD29" s="29">
        <f t="shared" si="14"/>
        <v>246.91028956487338</v>
      </c>
    </row>
    <row r="30" spans="1:30" ht="15.75" customHeight="1" thickTop="1" x14ac:dyDescent="0.3">
      <c r="A30" s="51"/>
      <c r="B30" s="52"/>
      <c r="C30" s="52"/>
      <c r="D30" s="53"/>
      <c r="E30" s="54"/>
      <c r="F30" s="55"/>
      <c r="G30" s="56"/>
      <c r="H30" s="57"/>
      <c r="I30" s="58"/>
      <c r="J30" s="59"/>
      <c r="L30" s="94" t="s">
        <v>30</v>
      </c>
      <c r="M30" s="95">
        <f>AVERAGE(M6:M29)</f>
        <v>122.11060816099679</v>
      </c>
      <c r="N30" s="95">
        <f t="shared" ref="N30:T30" si="15">AVERAGE(N6:N29)</f>
        <v>6.68756944444445</v>
      </c>
      <c r="O30" s="95">
        <f t="shared" si="15"/>
        <v>80.832361111111382</v>
      </c>
      <c r="P30" s="95">
        <f t="shared" si="15"/>
        <v>1125</v>
      </c>
      <c r="Q30" s="95">
        <f t="shared" si="15"/>
        <v>0.40703536053665607</v>
      </c>
      <c r="R30" s="95">
        <f t="shared" si="15"/>
        <v>7.4306327160493915E-2</v>
      </c>
      <c r="S30" s="95">
        <f t="shared" si="15"/>
        <v>6.1525716671379238E-2</v>
      </c>
      <c r="T30" s="80">
        <f t="shared" si="15"/>
        <v>2.755674759956223E-3</v>
      </c>
      <c r="U30" s="24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x14ac:dyDescent="0.3">
      <c r="A31" s="51"/>
      <c r="B31" s="52"/>
      <c r="C31" s="52"/>
      <c r="D31" s="53"/>
      <c r="E31" s="54"/>
      <c r="F31" s="55"/>
      <c r="G31" s="56"/>
      <c r="H31" s="57"/>
      <c r="I31" s="58"/>
      <c r="J31" s="59"/>
      <c r="L31" s="83" t="s">
        <v>31</v>
      </c>
      <c r="M31" s="22">
        <f>MIN(M6:M29)</f>
        <v>77.881568984572738</v>
      </c>
      <c r="N31" s="22">
        <f t="shared" ref="N31:T31" si="16">MIN(N6:N29)</f>
        <v>0</v>
      </c>
      <c r="O31" s="22">
        <f t="shared" si="16"/>
        <v>3.7188030432844248E-13</v>
      </c>
      <c r="P31" s="22">
        <f t="shared" si="16"/>
        <v>90</v>
      </c>
      <c r="Q31" s="22">
        <f t="shared" si="16"/>
        <v>0.25960522994857577</v>
      </c>
      <c r="R31" s="22">
        <f t="shared" si="16"/>
        <v>0</v>
      </c>
      <c r="S31" s="22">
        <f t="shared" si="16"/>
        <v>2.0660016907135694E-15</v>
      </c>
      <c r="T31" s="81">
        <f t="shared" si="16"/>
        <v>1.9737298215558336E-17</v>
      </c>
      <c r="U31" s="30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9.5" thickBot="1" x14ac:dyDescent="0.35">
      <c r="A32" s="51"/>
      <c r="B32" s="52"/>
      <c r="C32" s="52"/>
      <c r="D32" s="53"/>
      <c r="E32" s="54"/>
      <c r="F32" s="55"/>
      <c r="G32" s="56"/>
      <c r="H32" s="57"/>
      <c r="I32" s="58"/>
      <c r="J32" s="59"/>
      <c r="L32" s="84" t="s">
        <v>32</v>
      </c>
      <c r="M32" s="85">
        <f>MAX(M6:M29)</f>
        <v>155.76313796914567</v>
      </c>
      <c r="N32" s="85">
        <f t="shared" ref="N32:T32" si="17">MAX(N6:N29)</f>
        <v>20.934999999999924</v>
      </c>
      <c r="O32" s="85">
        <f t="shared" si="17"/>
        <v>160.50166666666686</v>
      </c>
      <c r="P32" s="85">
        <f t="shared" si="17"/>
        <v>2160</v>
      </c>
      <c r="Q32" s="85">
        <f t="shared" si="17"/>
        <v>0.51921045989715231</v>
      </c>
      <c r="R32" s="85">
        <f t="shared" si="17"/>
        <v>0.23261111111111027</v>
      </c>
      <c r="S32" s="85">
        <f t="shared" si="17"/>
        <v>8.0306216931217103E-2</v>
      </c>
      <c r="T32" s="82">
        <f t="shared" si="17"/>
        <v>5.010893246187368E-3</v>
      </c>
      <c r="U32" s="30"/>
    </row>
    <row r="33" spans="1:10" ht="19.5" thickTop="1" x14ac:dyDescent="0.3">
      <c r="A33" s="51"/>
      <c r="B33" s="52"/>
      <c r="C33" s="52"/>
      <c r="D33" s="53"/>
      <c r="E33" s="54"/>
      <c r="F33" s="55"/>
      <c r="G33" s="56"/>
      <c r="H33" s="57"/>
      <c r="I33" s="58"/>
      <c r="J33" s="59"/>
    </row>
    <row r="34" spans="1:10" x14ac:dyDescent="0.3">
      <c r="A34" s="51"/>
      <c r="B34" s="52"/>
      <c r="C34" s="52"/>
      <c r="D34" s="53"/>
      <c r="E34" s="54"/>
      <c r="F34" s="55"/>
      <c r="G34" s="56"/>
      <c r="H34" s="57"/>
      <c r="I34" s="58"/>
      <c r="J34" s="59"/>
    </row>
    <row r="35" spans="1:10" x14ac:dyDescent="0.3">
      <c r="A35" s="51"/>
      <c r="B35" s="52"/>
      <c r="C35" s="52"/>
      <c r="D35" s="53"/>
      <c r="E35" s="54"/>
      <c r="F35" s="55"/>
      <c r="G35" s="56"/>
      <c r="H35" s="57"/>
      <c r="I35" s="58"/>
      <c r="J35" s="59"/>
    </row>
    <row r="36" spans="1:1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</row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zoomScale="70" zoomScaleNormal="70" workbookViewId="0">
      <selection activeCell="M30" sqref="M30:T30"/>
    </sheetView>
  </sheetViews>
  <sheetFormatPr defaultColWidth="11.42578125" defaultRowHeight="18.75" x14ac:dyDescent="0.3"/>
  <cols>
    <col min="1" max="1" width="27.140625" style="60" customWidth="1"/>
    <col min="2" max="2" width="8.5703125" style="60" customWidth="1"/>
    <col min="3" max="3" width="9" style="60" customWidth="1"/>
    <col min="4" max="4" width="8.28515625" style="60" customWidth="1"/>
    <col min="5" max="5" width="7.5703125" style="60" customWidth="1"/>
    <col min="6" max="6" width="7.42578125" style="60" customWidth="1"/>
    <col min="7" max="10" width="7.28515625" style="60" customWidth="1"/>
    <col min="11" max="11" width="11.42578125" style="60"/>
    <col min="12" max="12" width="10.42578125" style="60" customWidth="1"/>
    <col min="13" max="13" width="13.140625" style="60" customWidth="1"/>
    <col min="14" max="14" width="12.5703125" style="60" customWidth="1"/>
    <col min="15" max="15" width="11.42578125" style="60"/>
    <col min="16" max="16" width="16.140625" style="60" customWidth="1"/>
    <col min="17" max="17" width="10.5703125" style="60" customWidth="1"/>
    <col min="18" max="18" width="10" style="60" customWidth="1"/>
    <col min="19" max="19" width="11.140625" style="60" customWidth="1"/>
    <col min="20" max="20" width="11.140625" style="61" customWidth="1"/>
    <col min="21" max="21" width="10.5703125" style="60" customWidth="1"/>
    <col min="22" max="22" width="9.42578125" style="60" customWidth="1"/>
    <col min="23" max="24" width="11.42578125" style="60"/>
    <col min="25" max="25" width="10.28515625" style="60" customWidth="1"/>
    <col min="26" max="26" width="14.7109375" style="60" customWidth="1"/>
    <col min="27" max="27" width="11.7109375" style="60" customWidth="1"/>
    <col min="28" max="28" width="10.42578125" style="60" customWidth="1"/>
    <col min="29" max="16384" width="11.42578125" style="60"/>
  </cols>
  <sheetData>
    <row r="1" spans="1:30" ht="23.25" customHeight="1" x14ac:dyDescent="0.3">
      <c r="A1" s="64" t="s">
        <v>45</v>
      </c>
      <c r="B1" s="65"/>
      <c r="C1" s="65"/>
      <c r="D1" s="65"/>
      <c r="E1" s="65"/>
      <c r="F1" s="65"/>
      <c r="G1" s="65"/>
      <c r="H1" s="65"/>
      <c r="I1" s="65"/>
      <c r="J1" s="65"/>
      <c r="K1" s="60">
        <v>0</v>
      </c>
      <c r="L1" s="1" t="s">
        <v>0</v>
      </c>
      <c r="M1" s="31">
        <f>T30</f>
        <v>1.0053518875660198E-3</v>
      </c>
      <c r="O1" s="2" t="s">
        <v>1</v>
      </c>
      <c r="P1" s="3">
        <v>0.2</v>
      </c>
      <c r="Z1" s="2" t="s">
        <v>2</v>
      </c>
      <c r="AA1" s="3">
        <v>8</v>
      </c>
    </row>
    <row r="2" spans="1:30" ht="24" customHeight="1" thickBot="1" x14ac:dyDescent="0.4">
      <c r="A2" s="66" t="s">
        <v>46</v>
      </c>
      <c r="B2" s="65"/>
      <c r="C2" s="65"/>
      <c r="D2" s="65"/>
      <c r="E2" s="65"/>
      <c r="F2" s="65"/>
      <c r="G2" s="65"/>
      <c r="H2" s="65"/>
      <c r="I2" s="65"/>
      <c r="J2" s="65"/>
      <c r="L2" s="4" t="s">
        <v>3</v>
      </c>
      <c r="M2" s="5">
        <v>700</v>
      </c>
      <c r="O2" s="6" t="s">
        <v>4</v>
      </c>
      <c r="P2" s="7">
        <v>10</v>
      </c>
      <c r="Z2" s="6" t="s">
        <v>5</v>
      </c>
      <c r="AA2" s="8">
        <v>0.45</v>
      </c>
    </row>
    <row r="3" spans="1:30" ht="23.25" customHeight="1" thickBot="1" x14ac:dyDescent="0.35">
      <c r="A3" s="67" t="s">
        <v>6</v>
      </c>
      <c r="B3" s="69" t="s">
        <v>7</v>
      </c>
      <c r="C3" s="70"/>
      <c r="D3" s="71" t="s">
        <v>8</v>
      </c>
      <c r="E3" s="72"/>
      <c r="F3" s="72"/>
      <c r="G3" s="72"/>
      <c r="H3" s="72"/>
      <c r="I3" s="72"/>
      <c r="J3" s="70"/>
      <c r="V3" s="62" t="s">
        <v>38</v>
      </c>
      <c r="W3" s="63"/>
      <c r="X3" s="63"/>
      <c r="Y3" s="63"/>
      <c r="Z3" s="63"/>
    </row>
    <row r="4" spans="1:30" ht="128.25" customHeight="1" thickTop="1" thickBot="1" x14ac:dyDescent="0.35">
      <c r="A4" s="68"/>
      <c r="B4" s="32" t="s">
        <v>9</v>
      </c>
      <c r="C4" s="32" t="s">
        <v>10</v>
      </c>
      <c r="D4" s="33" t="s">
        <v>11</v>
      </c>
      <c r="E4" s="34" t="s">
        <v>12</v>
      </c>
      <c r="F4" s="35" t="s">
        <v>13</v>
      </c>
      <c r="G4" s="36" t="s">
        <v>14</v>
      </c>
      <c r="H4" s="37" t="s">
        <v>15</v>
      </c>
      <c r="I4" s="38" t="s">
        <v>16</v>
      </c>
      <c r="J4" s="39" t="s">
        <v>17</v>
      </c>
      <c r="L4" s="86" t="s">
        <v>18</v>
      </c>
      <c r="M4" s="87" t="s">
        <v>19</v>
      </c>
      <c r="N4" s="87" t="s">
        <v>33</v>
      </c>
      <c r="O4" s="87" t="s">
        <v>20</v>
      </c>
      <c r="P4" s="87" t="s">
        <v>21</v>
      </c>
      <c r="Q4" s="87" t="s">
        <v>22</v>
      </c>
      <c r="R4" s="87" t="s">
        <v>23</v>
      </c>
      <c r="S4" s="87" t="s">
        <v>24</v>
      </c>
      <c r="T4" s="88" t="s">
        <v>69</v>
      </c>
      <c r="U4" s="9"/>
      <c r="V4" s="10" t="s">
        <v>37</v>
      </c>
      <c r="W4" s="11" t="s">
        <v>36</v>
      </c>
      <c r="X4" s="11" t="s">
        <v>35</v>
      </c>
      <c r="Y4" s="11" t="s">
        <v>34</v>
      </c>
      <c r="Z4" s="11" t="s">
        <v>25</v>
      </c>
      <c r="AA4" s="11" t="s">
        <v>26</v>
      </c>
      <c r="AB4" s="11" t="s">
        <v>27</v>
      </c>
      <c r="AC4" s="11" t="s">
        <v>28</v>
      </c>
      <c r="AD4" s="12" t="s">
        <v>29</v>
      </c>
    </row>
    <row r="5" spans="1:30" ht="19.5" thickTop="1" x14ac:dyDescent="0.3">
      <c r="A5" s="42">
        <v>42422.545613425929</v>
      </c>
      <c r="B5" s="43">
        <v>0</v>
      </c>
      <c r="C5" s="43">
        <v>0</v>
      </c>
      <c r="D5" s="44">
        <v>14.3</v>
      </c>
      <c r="E5" s="45">
        <v>17.2</v>
      </c>
      <c r="F5" s="46">
        <v>13.3</v>
      </c>
      <c r="G5" s="47">
        <v>13.5</v>
      </c>
      <c r="H5" s="48">
        <v>13.45</v>
      </c>
      <c r="I5" s="49">
        <v>21.45</v>
      </c>
      <c r="J5" s="50">
        <v>21.5</v>
      </c>
      <c r="L5" s="43">
        <v>0</v>
      </c>
      <c r="M5" s="13">
        <f>4187*$M$1*(E5-D5)/$P$1</f>
        <v>61.036421121964381</v>
      </c>
      <c r="N5" s="13">
        <f>4.187*$P$2*(Z5-Z5)/$P$1</f>
        <v>0</v>
      </c>
      <c r="O5" s="13">
        <f t="shared" ref="O5:O29" si="0">4.187*$P$2*(Z5-$Z$5)/$P$1</f>
        <v>0</v>
      </c>
      <c r="P5" s="13">
        <f>$M$2*B5/1000</f>
        <v>0</v>
      </c>
      <c r="Q5" s="14">
        <f>4187*$M$1*(E5-D5)/($P$1*$M$2)</f>
        <v>8.7194887317091976E-2</v>
      </c>
      <c r="R5" s="15">
        <v>0</v>
      </c>
      <c r="S5" s="15">
        <v>0</v>
      </c>
      <c r="T5" s="93">
        <f t="shared" ref="T5:T29" si="1">O5/(300*4.187*$P$2*(E5-D5))</f>
        <v>0</v>
      </c>
      <c r="U5" s="16"/>
      <c r="V5" s="17">
        <f>D5-D5</f>
        <v>0</v>
      </c>
      <c r="W5" s="18">
        <f>E5-E5</f>
        <v>0</v>
      </c>
      <c r="X5" s="18">
        <f>I5-I5</f>
        <v>0</v>
      </c>
      <c r="Y5" s="18">
        <f>Z5-Z5</f>
        <v>0</v>
      </c>
      <c r="Z5" s="19">
        <f t="shared" ref="Z5:Z29" si="2">(F5+G5+H5)/3</f>
        <v>13.416666666666666</v>
      </c>
      <c r="AA5" s="19">
        <f t="shared" ref="AA5:AA29" si="3">($M$2*$AA$2-M5)/(D5-I5)</f>
        <v>-35.519381661263729</v>
      </c>
      <c r="AB5" s="20">
        <f t="shared" ref="AB5:AB29" si="4">($AA$1*(D5-I5)+M5)/$AA$2</f>
        <v>8.5253802710319828</v>
      </c>
      <c r="AC5" s="18">
        <f t="shared" ref="AC5:AD20" si="5">IF(AA5&gt;0,AA5,0)</f>
        <v>0</v>
      </c>
      <c r="AD5" s="21">
        <f t="shared" si="5"/>
        <v>8.5253802710319828</v>
      </c>
    </row>
    <row r="6" spans="1:30" x14ac:dyDescent="0.3">
      <c r="A6" s="42">
        <v>42422.549085648148</v>
      </c>
      <c r="B6" s="43">
        <v>300</v>
      </c>
      <c r="C6" s="43">
        <v>5</v>
      </c>
      <c r="D6" s="44">
        <v>14.55</v>
      </c>
      <c r="E6" s="45">
        <v>17.45</v>
      </c>
      <c r="F6" s="46">
        <v>13.35</v>
      </c>
      <c r="G6" s="47">
        <v>13.5</v>
      </c>
      <c r="H6" s="48">
        <v>13.5</v>
      </c>
      <c r="I6" s="49">
        <v>22</v>
      </c>
      <c r="J6" s="50">
        <v>22.15</v>
      </c>
      <c r="L6" s="43">
        <v>5</v>
      </c>
      <c r="M6" s="22">
        <f t="shared" ref="M6:M29" si="6">4187*$M$1*(E6-D6)/$P$1</f>
        <v>61.036421121964381</v>
      </c>
      <c r="N6" s="22">
        <f t="shared" ref="N6:N29" si="7">4.187*$P$2*(Z6-Z5)/$P$1</f>
        <v>6.9783333333336817</v>
      </c>
      <c r="O6" s="22">
        <f t="shared" si="0"/>
        <v>6.9783333333336817</v>
      </c>
      <c r="P6" s="22">
        <f t="shared" ref="P6:P29" si="8">$M$2*B6/1000</f>
        <v>210</v>
      </c>
      <c r="Q6" s="23">
        <f t="shared" ref="Q6:Q29" si="9">4187*$M$1*(E6-D6)/($P$1*$M$2)</f>
        <v>8.7194887317091976E-2</v>
      </c>
      <c r="R6" s="23">
        <f>1000*N6/((B6-B5)*$M$2)</f>
        <v>3.3230158730160386E-2</v>
      </c>
      <c r="S6" s="23">
        <f>O6/P6</f>
        <v>3.3230158730160386E-2</v>
      </c>
      <c r="T6" s="81">
        <f t="shared" si="1"/>
        <v>1.9157088122606327E-4</v>
      </c>
      <c r="U6" s="24"/>
      <c r="V6" s="25">
        <f>V5+(D6-D5)</f>
        <v>0.25</v>
      </c>
      <c r="W6" s="26">
        <f>W5+(E6-E5)</f>
        <v>0.25</v>
      </c>
      <c r="X6" s="26">
        <f t="shared" ref="X6:X29" si="10">X5+(I6-I5)</f>
        <v>0.55000000000000071</v>
      </c>
      <c r="Y6" s="26">
        <f t="shared" ref="Y6:Y29" si="11">Y5+(Z6-Z5)</f>
        <v>3.3333333333334991E-2</v>
      </c>
      <c r="Z6" s="27">
        <f t="shared" si="2"/>
        <v>13.450000000000001</v>
      </c>
      <c r="AA6" s="27">
        <f t="shared" si="3"/>
        <v>-34.089070990340353</v>
      </c>
      <c r="AB6" s="28">
        <f t="shared" si="4"/>
        <v>3.192046937698636</v>
      </c>
      <c r="AC6" s="26">
        <f t="shared" si="5"/>
        <v>0</v>
      </c>
      <c r="AD6" s="29">
        <f t="shared" si="5"/>
        <v>3.192046937698636</v>
      </c>
    </row>
    <row r="7" spans="1:30" x14ac:dyDescent="0.3">
      <c r="A7" s="42">
        <v>42422.552557870367</v>
      </c>
      <c r="B7" s="43">
        <v>600</v>
      </c>
      <c r="C7" s="43">
        <v>10</v>
      </c>
      <c r="D7" s="44">
        <v>15</v>
      </c>
      <c r="E7" s="45">
        <v>17.75</v>
      </c>
      <c r="F7" s="46">
        <v>13.35</v>
      </c>
      <c r="G7" s="47">
        <v>13.55</v>
      </c>
      <c r="H7" s="48">
        <v>13.5</v>
      </c>
      <c r="I7" s="49">
        <v>22.5</v>
      </c>
      <c r="J7" s="50">
        <v>22.55</v>
      </c>
      <c r="L7" s="43">
        <v>10</v>
      </c>
      <c r="M7" s="22">
        <f t="shared" si="6"/>
        <v>57.87936485703522</v>
      </c>
      <c r="N7" s="22">
        <f t="shared" si="7"/>
        <v>3.4891666666664687</v>
      </c>
      <c r="O7" s="22">
        <f t="shared" si="0"/>
        <v>10.467500000000149</v>
      </c>
      <c r="P7" s="22">
        <f t="shared" si="8"/>
        <v>420</v>
      </c>
      <c r="Q7" s="23">
        <f t="shared" si="9"/>
        <v>8.2684806938621749E-2</v>
      </c>
      <c r="R7" s="23">
        <f t="shared" ref="R7:R29" si="12">1000*N7/((B7-B6)*$M$2)</f>
        <v>1.6615079365078424E-2</v>
      </c>
      <c r="S7" s="23">
        <f t="shared" ref="S7:S29" si="13">O7/P7</f>
        <v>2.4922619047619401E-2</v>
      </c>
      <c r="T7" s="81">
        <f t="shared" si="1"/>
        <v>3.0303030303030726E-4</v>
      </c>
      <c r="U7" s="24"/>
      <c r="V7" s="25">
        <f>V6+(D7-D6)</f>
        <v>0.69999999999999929</v>
      </c>
      <c r="W7" s="26">
        <f>W6+(E7-E6)</f>
        <v>0.55000000000000071</v>
      </c>
      <c r="X7" s="26">
        <f t="shared" si="10"/>
        <v>1.0500000000000007</v>
      </c>
      <c r="Y7" s="26">
        <f t="shared" si="11"/>
        <v>5.0000000000000711E-2</v>
      </c>
      <c r="Z7" s="27">
        <f t="shared" si="2"/>
        <v>13.466666666666667</v>
      </c>
      <c r="AA7" s="27">
        <f t="shared" si="3"/>
        <v>-34.282751352395302</v>
      </c>
      <c r="AB7" s="28">
        <f t="shared" si="4"/>
        <v>-4.7125225399217321</v>
      </c>
      <c r="AC7" s="26">
        <f t="shared" si="5"/>
        <v>0</v>
      </c>
      <c r="AD7" s="29">
        <f>IF(AB7&gt;0,AB7,0)</f>
        <v>0</v>
      </c>
    </row>
    <row r="8" spans="1:30" x14ac:dyDescent="0.3">
      <c r="A8" s="42">
        <v>42422.556030092594</v>
      </c>
      <c r="B8" s="43">
        <v>900</v>
      </c>
      <c r="C8" s="43">
        <v>15</v>
      </c>
      <c r="D8" s="44">
        <v>15.25</v>
      </c>
      <c r="E8" s="45">
        <v>18.2</v>
      </c>
      <c r="F8" s="46">
        <v>13.35</v>
      </c>
      <c r="G8" s="47">
        <v>13.55</v>
      </c>
      <c r="H8" s="48">
        <v>13.55</v>
      </c>
      <c r="I8" s="49">
        <v>22.65</v>
      </c>
      <c r="J8" s="50">
        <v>22.7</v>
      </c>
      <c r="L8" s="43">
        <v>15</v>
      </c>
      <c r="M8" s="22">
        <f t="shared" si="6"/>
        <v>62.088773210274127</v>
      </c>
      <c r="N8" s="22">
        <f t="shared" si="7"/>
        <v>3.4891666666668408</v>
      </c>
      <c r="O8" s="22">
        <f t="shared" si="0"/>
        <v>13.95666666666699</v>
      </c>
      <c r="P8" s="22">
        <f t="shared" si="8"/>
        <v>630</v>
      </c>
      <c r="Q8" s="23">
        <f t="shared" si="9"/>
        <v>8.8698247443248751E-2</v>
      </c>
      <c r="R8" s="23">
        <f t="shared" si="12"/>
        <v>1.6615079365080193E-2</v>
      </c>
      <c r="S8" s="23">
        <f t="shared" si="13"/>
        <v>2.2153439153439668E-2</v>
      </c>
      <c r="T8" s="81">
        <f t="shared" si="1"/>
        <v>3.766478342749617E-4</v>
      </c>
      <c r="U8" s="24"/>
      <c r="V8" s="25">
        <f>V7+(D8-D7)</f>
        <v>0.94999999999999929</v>
      </c>
      <c r="W8" s="26">
        <f>W7+(E8-E7)</f>
        <v>1</v>
      </c>
      <c r="X8" s="26">
        <f t="shared" si="10"/>
        <v>1.1999999999999993</v>
      </c>
      <c r="Y8" s="26">
        <f t="shared" si="11"/>
        <v>6.6666666666668206E-2</v>
      </c>
      <c r="Z8" s="27">
        <f t="shared" si="2"/>
        <v>13.483333333333334</v>
      </c>
      <c r="AA8" s="27">
        <f t="shared" si="3"/>
        <v>-34.177192809422422</v>
      </c>
      <c r="AB8" s="28">
        <f t="shared" si="4"/>
        <v>6.4194960228314182</v>
      </c>
      <c r="AC8" s="26">
        <f t="shared" si="5"/>
        <v>0</v>
      </c>
      <c r="AD8" s="29">
        <f t="shared" si="5"/>
        <v>6.4194960228314182</v>
      </c>
    </row>
    <row r="9" spans="1:30" x14ac:dyDescent="0.3">
      <c r="A9" s="42">
        <v>42422.559502314813</v>
      </c>
      <c r="B9" s="43">
        <v>1200</v>
      </c>
      <c r="C9" s="43">
        <v>20</v>
      </c>
      <c r="D9" s="44">
        <v>15.45</v>
      </c>
      <c r="E9" s="45">
        <v>18.45</v>
      </c>
      <c r="F9" s="46">
        <v>13.35</v>
      </c>
      <c r="G9" s="47">
        <v>13.6</v>
      </c>
      <c r="H9" s="48">
        <v>13.6</v>
      </c>
      <c r="I9" s="49">
        <v>22.75</v>
      </c>
      <c r="J9" s="50">
        <v>23.05</v>
      </c>
      <c r="L9" s="43">
        <v>20</v>
      </c>
      <c r="M9" s="22">
        <f t="shared" si="6"/>
        <v>63.14112529858388</v>
      </c>
      <c r="N9" s="22">
        <f t="shared" si="7"/>
        <v>6.9783333333329374</v>
      </c>
      <c r="O9" s="22">
        <f t="shared" si="0"/>
        <v>20.934999999999924</v>
      </c>
      <c r="P9" s="22">
        <f t="shared" si="8"/>
        <v>840</v>
      </c>
      <c r="Q9" s="23">
        <f t="shared" si="9"/>
        <v>9.020160756940554E-2</v>
      </c>
      <c r="R9" s="23">
        <f t="shared" si="12"/>
        <v>3.3230158730156847E-2</v>
      </c>
      <c r="S9" s="23">
        <f t="shared" si="13"/>
        <v>2.4922619047618957E-2</v>
      </c>
      <c r="T9" s="81">
        <f t="shared" si="1"/>
        <v>5.5555555555555339E-4</v>
      </c>
      <c r="U9" s="24"/>
      <c r="V9" s="25">
        <f>V8+(D9-D8)</f>
        <v>1.1499999999999986</v>
      </c>
      <c r="W9" s="26">
        <f>W8+(E9-E8)</f>
        <v>1.25</v>
      </c>
      <c r="X9" s="26">
        <f t="shared" si="10"/>
        <v>1.3000000000000007</v>
      </c>
      <c r="Y9" s="26">
        <f t="shared" si="11"/>
        <v>9.9999999999999645E-2</v>
      </c>
      <c r="Z9" s="27">
        <f t="shared" si="2"/>
        <v>13.516666666666666</v>
      </c>
      <c r="AA9" s="27">
        <f t="shared" si="3"/>
        <v>-34.50121571252275</v>
      </c>
      <c r="AB9" s="28">
        <f t="shared" si="4"/>
        <v>10.535833996853054</v>
      </c>
      <c r="AC9" s="26">
        <f t="shared" si="5"/>
        <v>0</v>
      </c>
      <c r="AD9" s="29">
        <f t="shared" si="5"/>
        <v>10.535833996853054</v>
      </c>
    </row>
    <row r="10" spans="1:30" x14ac:dyDescent="0.3">
      <c r="A10" s="42">
        <v>42422.562974537039</v>
      </c>
      <c r="B10" s="43">
        <v>1500</v>
      </c>
      <c r="C10" s="43">
        <v>25</v>
      </c>
      <c r="D10" s="44">
        <v>15.7</v>
      </c>
      <c r="E10" s="45">
        <v>18.7</v>
      </c>
      <c r="F10" s="46">
        <v>13.4</v>
      </c>
      <c r="G10" s="47">
        <v>13.6</v>
      </c>
      <c r="H10" s="48">
        <v>13.65</v>
      </c>
      <c r="I10" s="49">
        <v>23.05</v>
      </c>
      <c r="J10" s="50">
        <v>23</v>
      </c>
      <c r="L10" s="43">
        <v>25</v>
      </c>
      <c r="M10" s="22">
        <f t="shared" si="6"/>
        <v>63.14112529858388</v>
      </c>
      <c r="N10" s="22">
        <f t="shared" si="7"/>
        <v>6.9783333333333095</v>
      </c>
      <c r="O10" s="22">
        <f t="shared" si="0"/>
        <v>27.913333333333238</v>
      </c>
      <c r="P10" s="22">
        <f t="shared" si="8"/>
        <v>1050</v>
      </c>
      <c r="Q10" s="23">
        <f t="shared" si="9"/>
        <v>9.020160756940554E-2</v>
      </c>
      <c r="R10" s="23">
        <f t="shared" si="12"/>
        <v>3.3230158730158617E-2</v>
      </c>
      <c r="S10" s="23">
        <f t="shared" si="13"/>
        <v>2.6584126984126894E-2</v>
      </c>
      <c r="T10" s="81">
        <f t="shared" si="1"/>
        <v>7.407407407407381E-4</v>
      </c>
      <c r="U10" s="24"/>
      <c r="V10" s="25">
        <f>V9+(D10-D9)</f>
        <v>1.3999999999999986</v>
      </c>
      <c r="W10" s="26">
        <f>W9+(E10-E9)</f>
        <v>1.5</v>
      </c>
      <c r="X10" s="26">
        <f t="shared" si="10"/>
        <v>1.6000000000000014</v>
      </c>
      <c r="Y10" s="26">
        <f t="shared" si="11"/>
        <v>0.13333333333333286</v>
      </c>
      <c r="Z10" s="27">
        <f t="shared" si="2"/>
        <v>13.549999999999999</v>
      </c>
      <c r="AA10" s="27">
        <f t="shared" si="3"/>
        <v>-34.26651356481851</v>
      </c>
      <c r="AB10" s="28">
        <f t="shared" si="4"/>
        <v>9.6469451079641519</v>
      </c>
      <c r="AC10" s="26">
        <f t="shared" si="5"/>
        <v>0</v>
      </c>
      <c r="AD10" s="29">
        <f t="shared" si="5"/>
        <v>9.6469451079641519</v>
      </c>
    </row>
    <row r="11" spans="1:30" x14ac:dyDescent="0.3">
      <c r="A11" s="42">
        <v>42422.566446759258</v>
      </c>
      <c r="B11" s="43">
        <v>1800</v>
      </c>
      <c r="C11" s="43">
        <v>30</v>
      </c>
      <c r="D11" s="44">
        <v>16.100000000000001</v>
      </c>
      <c r="E11" s="45">
        <v>19.149999999999999</v>
      </c>
      <c r="F11" s="46">
        <v>13.4</v>
      </c>
      <c r="G11" s="47">
        <v>13.65</v>
      </c>
      <c r="H11" s="48">
        <v>13.65</v>
      </c>
      <c r="I11" s="49">
        <v>23.05</v>
      </c>
      <c r="J11" s="50">
        <v>23.15</v>
      </c>
      <c r="L11" s="43">
        <v>30</v>
      </c>
      <c r="M11" s="22">
        <f t="shared" si="6"/>
        <v>64.193477386893534</v>
      </c>
      <c r="N11" s="22">
        <f t="shared" si="7"/>
        <v>3.4891666666672121</v>
      </c>
      <c r="O11" s="22">
        <f t="shared" si="0"/>
        <v>31.402500000000447</v>
      </c>
      <c r="P11" s="22">
        <f t="shared" si="8"/>
        <v>1260</v>
      </c>
      <c r="Q11" s="23">
        <f t="shared" si="9"/>
        <v>9.1704967695562203E-2</v>
      </c>
      <c r="R11" s="23">
        <f t="shared" si="12"/>
        <v>1.6615079365081963E-2</v>
      </c>
      <c r="S11" s="23">
        <f t="shared" si="13"/>
        <v>2.4922619047619401E-2</v>
      </c>
      <c r="T11" s="81">
        <f t="shared" si="1"/>
        <v>8.1967213114755334E-4</v>
      </c>
      <c r="U11" s="24"/>
      <c r="V11" s="25">
        <f>V10+(D11-D10)</f>
        <v>1.8000000000000007</v>
      </c>
      <c r="W11" s="26">
        <f>W10+(E11-E10)</f>
        <v>1.9499999999999993</v>
      </c>
      <c r="X11" s="26">
        <f t="shared" si="10"/>
        <v>1.6000000000000014</v>
      </c>
      <c r="Y11" s="26">
        <f t="shared" si="11"/>
        <v>0.15000000000000213</v>
      </c>
      <c r="Z11" s="27">
        <f t="shared" si="2"/>
        <v>13.566666666666668</v>
      </c>
      <c r="AA11" s="27">
        <f t="shared" si="3"/>
        <v>-36.087269440734744</v>
      </c>
      <c r="AB11" s="28">
        <f t="shared" si="4"/>
        <v>19.096616415318977</v>
      </c>
      <c r="AC11" s="26">
        <f t="shared" si="5"/>
        <v>0</v>
      </c>
      <c r="AD11" s="29">
        <f t="shared" si="5"/>
        <v>19.096616415318977</v>
      </c>
    </row>
    <row r="12" spans="1:30" x14ac:dyDescent="0.3">
      <c r="A12" s="42">
        <v>42422.569918981477</v>
      </c>
      <c r="B12" s="43">
        <v>2100</v>
      </c>
      <c r="C12" s="43">
        <v>35</v>
      </c>
      <c r="D12" s="44">
        <v>16.25</v>
      </c>
      <c r="E12" s="45">
        <v>19.399999999999999</v>
      </c>
      <c r="F12" s="46">
        <v>13.45</v>
      </c>
      <c r="G12" s="47">
        <v>13.7</v>
      </c>
      <c r="H12" s="48">
        <v>13.7</v>
      </c>
      <c r="I12" s="49">
        <v>22.75</v>
      </c>
      <c r="J12" s="50">
        <v>23.05</v>
      </c>
      <c r="L12" s="43">
        <v>35</v>
      </c>
      <c r="M12" s="22">
        <f t="shared" si="6"/>
        <v>66.298181563513026</v>
      </c>
      <c r="N12" s="22">
        <f t="shared" si="7"/>
        <v>10.467499999999404</v>
      </c>
      <c r="O12" s="22">
        <f t="shared" si="0"/>
        <v>41.869999999999848</v>
      </c>
      <c r="P12" s="22">
        <f t="shared" si="8"/>
        <v>1470</v>
      </c>
      <c r="Q12" s="23">
        <f t="shared" si="9"/>
        <v>9.4711687947875767E-2</v>
      </c>
      <c r="R12" s="23">
        <f t="shared" si="12"/>
        <v>4.9845238095235257E-2</v>
      </c>
      <c r="S12" s="23">
        <f t="shared" si="13"/>
        <v>2.8482993197278809E-2</v>
      </c>
      <c r="T12" s="81">
        <f t="shared" si="1"/>
        <v>1.0582010582010548E-3</v>
      </c>
      <c r="U12" s="24"/>
      <c r="V12" s="25">
        <f>V11+(D12-D11)</f>
        <v>1.9499999999999993</v>
      </c>
      <c r="W12" s="26">
        <f>W11+(E12-E11)</f>
        <v>2.1999999999999993</v>
      </c>
      <c r="X12" s="26">
        <f t="shared" si="10"/>
        <v>1.3000000000000007</v>
      </c>
      <c r="Y12" s="26">
        <f t="shared" si="11"/>
        <v>0.19999999999999929</v>
      </c>
      <c r="Z12" s="27">
        <f t="shared" si="2"/>
        <v>13.616666666666665</v>
      </c>
      <c r="AA12" s="27">
        <f t="shared" si="3"/>
        <v>-38.261818220997995</v>
      </c>
      <c r="AB12" s="28">
        <f t="shared" si="4"/>
        <v>31.773736807806724</v>
      </c>
      <c r="AC12" s="26">
        <f t="shared" si="5"/>
        <v>0</v>
      </c>
      <c r="AD12" s="29">
        <f t="shared" si="5"/>
        <v>31.773736807806724</v>
      </c>
    </row>
    <row r="13" spans="1:30" x14ac:dyDescent="0.3">
      <c r="A13" s="42">
        <v>42422.573391203703</v>
      </c>
      <c r="B13" s="43">
        <v>2400</v>
      </c>
      <c r="C13" s="43">
        <v>40</v>
      </c>
      <c r="D13" s="44">
        <v>16.45</v>
      </c>
      <c r="E13" s="45">
        <v>19.649999999999999</v>
      </c>
      <c r="F13" s="46">
        <v>13.45</v>
      </c>
      <c r="G13" s="47">
        <v>13.7</v>
      </c>
      <c r="H13" s="48">
        <v>13.75</v>
      </c>
      <c r="I13" s="49">
        <v>22.75</v>
      </c>
      <c r="J13" s="50">
        <v>23.1</v>
      </c>
      <c r="L13" s="43">
        <v>40</v>
      </c>
      <c r="M13" s="22">
        <f t="shared" si="6"/>
        <v>67.350533651822786</v>
      </c>
      <c r="N13" s="22">
        <f t="shared" si="7"/>
        <v>3.4891666666668408</v>
      </c>
      <c r="O13" s="22">
        <f t="shared" si="0"/>
        <v>45.359166666666695</v>
      </c>
      <c r="P13" s="22">
        <f t="shared" si="8"/>
        <v>1680</v>
      </c>
      <c r="Q13" s="23">
        <f t="shared" si="9"/>
        <v>9.6215048074032555E-2</v>
      </c>
      <c r="R13" s="23">
        <f t="shared" si="12"/>
        <v>1.6615079365080193E-2</v>
      </c>
      <c r="S13" s="23">
        <f t="shared" si="13"/>
        <v>2.6999503968253985E-2</v>
      </c>
      <c r="T13" s="81">
        <f t="shared" si="1"/>
        <v>1.128472222222223E-3</v>
      </c>
      <c r="U13" s="24"/>
      <c r="V13" s="25">
        <f>V12+(D13-D12)</f>
        <v>2.1499999999999986</v>
      </c>
      <c r="W13" s="26">
        <f>W12+(E13-E12)</f>
        <v>2.4499999999999993</v>
      </c>
      <c r="X13" s="26">
        <f t="shared" si="10"/>
        <v>1.3000000000000007</v>
      </c>
      <c r="Y13" s="26">
        <f t="shared" si="11"/>
        <v>0.21666666666666679</v>
      </c>
      <c r="Z13" s="27">
        <f t="shared" si="2"/>
        <v>13.633333333333333</v>
      </c>
      <c r="AA13" s="27">
        <f t="shared" si="3"/>
        <v>-39.309439102885264</v>
      </c>
      <c r="AB13" s="28">
        <f t="shared" si="4"/>
        <v>37.667852559606182</v>
      </c>
      <c r="AC13" s="26">
        <f t="shared" si="5"/>
        <v>0</v>
      </c>
      <c r="AD13" s="29">
        <f t="shared" si="5"/>
        <v>37.667852559606182</v>
      </c>
    </row>
    <row r="14" spans="1:30" x14ac:dyDescent="0.3">
      <c r="A14" s="42">
        <v>42422.576863425929</v>
      </c>
      <c r="B14" s="43">
        <v>2700</v>
      </c>
      <c r="C14" s="43">
        <v>45</v>
      </c>
      <c r="D14" s="44">
        <v>16.600000000000001</v>
      </c>
      <c r="E14" s="45">
        <v>20.149999999999999</v>
      </c>
      <c r="F14" s="46">
        <v>13.5</v>
      </c>
      <c r="G14" s="47">
        <v>13.75</v>
      </c>
      <c r="H14" s="48">
        <v>13.75</v>
      </c>
      <c r="I14" s="49">
        <v>23.15</v>
      </c>
      <c r="J14" s="50">
        <v>23.2</v>
      </c>
      <c r="L14" s="43">
        <v>45</v>
      </c>
      <c r="M14" s="22">
        <f t="shared" si="6"/>
        <v>74.716998269990853</v>
      </c>
      <c r="N14" s="22">
        <f t="shared" si="7"/>
        <v>6.9783333333333095</v>
      </c>
      <c r="O14" s="22">
        <f t="shared" si="0"/>
        <v>52.337500000000006</v>
      </c>
      <c r="P14" s="22">
        <f t="shared" si="8"/>
        <v>1890</v>
      </c>
      <c r="Q14" s="23">
        <f t="shared" si="9"/>
        <v>0.1067385689571298</v>
      </c>
      <c r="R14" s="23">
        <f t="shared" si="12"/>
        <v>3.3230158730158617E-2</v>
      </c>
      <c r="S14" s="23">
        <f t="shared" si="13"/>
        <v>2.7691798941798944E-2</v>
      </c>
      <c r="T14" s="81">
        <f t="shared" si="1"/>
        <v>1.1737089201877943E-3</v>
      </c>
      <c r="U14" s="24"/>
      <c r="V14" s="25">
        <f>V13+(D14-D13)</f>
        <v>2.3000000000000007</v>
      </c>
      <c r="W14" s="26">
        <f>W13+(E14-E13)</f>
        <v>2.9499999999999993</v>
      </c>
      <c r="X14" s="26">
        <f t="shared" si="10"/>
        <v>1.6999999999999993</v>
      </c>
      <c r="Y14" s="26">
        <f t="shared" si="11"/>
        <v>0.25</v>
      </c>
      <c r="Z14" s="27">
        <f t="shared" si="2"/>
        <v>13.666666666666666</v>
      </c>
      <c r="AA14" s="27">
        <f t="shared" si="3"/>
        <v>-36.684427745039578</v>
      </c>
      <c r="AB14" s="28">
        <f t="shared" si="4"/>
        <v>49.593329488868612</v>
      </c>
      <c r="AC14" s="26">
        <f t="shared" si="5"/>
        <v>0</v>
      </c>
      <c r="AD14" s="29">
        <f t="shared" si="5"/>
        <v>49.593329488868612</v>
      </c>
    </row>
    <row r="15" spans="1:30" x14ac:dyDescent="0.3">
      <c r="A15" s="42">
        <v>42422.580335648148</v>
      </c>
      <c r="B15" s="43">
        <v>3000</v>
      </c>
      <c r="C15" s="43">
        <v>50</v>
      </c>
      <c r="D15" s="44">
        <v>16.75</v>
      </c>
      <c r="E15" s="45">
        <v>20.399999999999999</v>
      </c>
      <c r="F15" s="46">
        <v>13.5</v>
      </c>
      <c r="G15" s="47">
        <v>13.75</v>
      </c>
      <c r="H15" s="48">
        <v>14</v>
      </c>
      <c r="I15" s="49">
        <v>23.05</v>
      </c>
      <c r="J15" s="50">
        <v>23.2</v>
      </c>
      <c r="L15" s="43">
        <v>50</v>
      </c>
      <c r="M15" s="22">
        <f t="shared" si="6"/>
        <v>76.821702446610345</v>
      </c>
      <c r="N15" s="22">
        <f t="shared" si="7"/>
        <v>17.445833333333457</v>
      </c>
      <c r="O15" s="22">
        <f t="shared" si="0"/>
        <v>69.783333333333459</v>
      </c>
      <c r="P15" s="22">
        <f t="shared" si="8"/>
        <v>2100</v>
      </c>
      <c r="Q15" s="23">
        <f t="shared" si="9"/>
        <v>0.10974528920944336</v>
      </c>
      <c r="R15" s="23">
        <f t="shared" si="12"/>
        <v>8.3075396825397413E-2</v>
      </c>
      <c r="S15" s="23">
        <f t="shared" si="13"/>
        <v>3.323015873015879E-2</v>
      </c>
      <c r="T15" s="81">
        <f t="shared" si="1"/>
        <v>1.5220700152207033E-3</v>
      </c>
      <c r="U15" s="24"/>
      <c r="V15" s="25">
        <f>V14+(D15-D14)</f>
        <v>2.4499999999999993</v>
      </c>
      <c r="W15" s="26">
        <f>W14+(E15-E14)</f>
        <v>3.1999999999999993</v>
      </c>
      <c r="X15" s="26">
        <f t="shared" si="10"/>
        <v>1.6000000000000014</v>
      </c>
      <c r="Y15" s="26">
        <f t="shared" si="11"/>
        <v>0.33333333333333393</v>
      </c>
      <c r="Z15" s="27">
        <f t="shared" si="2"/>
        <v>13.75</v>
      </c>
      <c r="AA15" s="27">
        <f t="shared" si="3"/>
        <v>-37.806078976728514</v>
      </c>
      <c r="AB15" s="28">
        <f t="shared" si="4"/>
        <v>58.714894325800756</v>
      </c>
      <c r="AC15" s="26">
        <f t="shared" si="5"/>
        <v>0</v>
      </c>
      <c r="AD15" s="29">
        <f t="shared" si="5"/>
        <v>58.714894325800756</v>
      </c>
    </row>
    <row r="16" spans="1:30" x14ac:dyDescent="0.3">
      <c r="A16" s="42">
        <v>42422.583807870367</v>
      </c>
      <c r="B16" s="43">
        <v>3300</v>
      </c>
      <c r="C16" s="43">
        <v>55</v>
      </c>
      <c r="D16" s="44">
        <v>17.100000000000001</v>
      </c>
      <c r="E16" s="45">
        <v>21.35</v>
      </c>
      <c r="F16" s="46">
        <v>13.55</v>
      </c>
      <c r="G16" s="47">
        <v>14</v>
      </c>
      <c r="H16" s="48">
        <v>14.05</v>
      </c>
      <c r="I16" s="49">
        <v>23.15</v>
      </c>
      <c r="J16" s="50">
        <v>23.2</v>
      </c>
      <c r="L16" s="43">
        <v>55</v>
      </c>
      <c r="M16" s="22">
        <f t="shared" si="6"/>
        <v>89.449927506327157</v>
      </c>
      <c r="N16" s="22">
        <f t="shared" si="7"/>
        <v>24.424166666666764</v>
      </c>
      <c r="O16" s="22">
        <f t="shared" si="0"/>
        <v>94.207500000000223</v>
      </c>
      <c r="P16" s="22">
        <f t="shared" si="8"/>
        <v>2310</v>
      </c>
      <c r="Q16" s="23">
        <f t="shared" si="9"/>
        <v>0.12778561072332451</v>
      </c>
      <c r="R16" s="23">
        <f t="shared" si="12"/>
        <v>0.11630555555555601</v>
      </c>
      <c r="S16" s="23">
        <f t="shared" si="13"/>
        <v>4.0782467532467628E-2</v>
      </c>
      <c r="T16" s="81">
        <f t="shared" si="1"/>
        <v>1.7647058823529451E-3</v>
      </c>
      <c r="U16" s="24"/>
      <c r="V16" s="25">
        <f>V15+(D16-D15)</f>
        <v>2.8000000000000007</v>
      </c>
      <c r="W16" s="26">
        <f>W15+(E16-E15)</f>
        <v>4.1500000000000021</v>
      </c>
      <c r="X16" s="26">
        <f t="shared" si="10"/>
        <v>1.6999999999999993</v>
      </c>
      <c r="Y16" s="26">
        <f t="shared" si="11"/>
        <v>0.45000000000000107</v>
      </c>
      <c r="Z16" s="27">
        <f t="shared" si="2"/>
        <v>13.866666666666667</v>
      </c>
      <c r="AA16" s="27">
        <f t="shared" si="3"/>
        <v>-37.28100371796247</v>
      </c>
      <c r="AB16" s="28">
        <f t="shared" si="4"/>
        <v>91.222061125171507</v>
      </c>
      <c r="AC16" s="26">
        <f t="shared" si="5"/>
        <v>0</v>
      </c>
      <c r="AD16" s="29">
        <f t="shared" si="5"/>
        <v>91.222061125171507</v>
      </c>
    </row>
    <row r="17" spans="1:30" x14ac:dyDescent="0.3">
      <c r="A17" s="42">
        <v>42422.587280092594</v>
      </c>
      <c r="B17" s="43">
        <v>3600</v>
      </c>
      <c r="C17" s="43">
        <v>60</v>
      </c>
      <c r="D17" s="44">
        <v>17.2</v>
      </c>
      <c r="E17" s="45">
        <v>37.1</v>
      </c>
      <c r="F17" s="46">
        <v>13.6</v>
      </c>
      <c r="G17" s="47">
        <v>14.15</v>
      </c>
      <c r="H17" s="48">
        <v>14.1</v>
      </c>
      <c r="I17" s="49">
        <v>23.3</v>
      </c>
      <c r="J17" s="50">
        <v>23.35</v>
      </c>
      <c r="L17" s="43">
        <v>60</v>
      </c>
      <c r="M17" s="22">
        <f t="shared" si="6"/>
        <v>418.83613114727308</v>
      </c>
      <c r="N17" s="22">
        <f t="shared" si="7"/>
        <v>17.445833333333457</v>
      </c>
      <c r="O17" s="22">
        <f t="shared" si="0"/>
        <v>111.65333333333368</v>
      </c>
      <c r="P17" s="22">
        <f t="shared" si="8"/>
        <v>2520</v>
      </c>
      <c r="Q17" s="23">
        <f t="shared" si="9"/>
        <v>0.59833733021039015</v>
      </c>
      <c r="R17" s="23">
        <f t="shared" si="12"/>
        <v>8.3075396825397413E-2</v>
      </c>
      <c r="S17" s="23">
        <f t="shared" si="13"/>
        <v>4.430687830687844E-2</v>
      </c>
      <c r="T17" s="81">
        <f t="shared" si="1"/>
        <v>4.4667783361250827E-4</v>
      </c>
      <c r="U17" s="24"/>
      <c r="V17" s="25">
        <f>V16+(D17-D16)</f>
        <v>2.8999999999999986</v>
      </c>
      <c r="W17" s="26">
        <f>W16+(E17-E16)</f>
        <v>19.900000000000002</v>
      </c>
      <c r="X17" s="26">
        <f t="shared" si="10"/>
        <v>1.8500000000000014</v>
      </c>
      <c r="Y17" s="26">
        <f t="shared" si="11"/>
        <v>0.53333333333333499</v>
      </c>
      <c r="Z17" s="27">
        <f t="shared" si="2"/>
        <v>13.950000000000001</v>
      </c>
      <c r="AA17" s="27">
        <f t="shared" si="3"/>
        <v>17.022316581520172</v>
      </c>
      <c r="AB17" s="28">
        <f t="shared" si="4"/>
        <v>822.30251366060679</v>
      </c>
      <c r="AC17" s="26">
        <f>IF(AA17&gt;0,AA17,0)</f>
        <v>17.022316581520172</v>
      </c>
      <c r="AD17" s="29">
        <f t="shared" si="5"/>
        <v>822.30251366060679</v>
      </c>
    </row>
    <row r="18" spans="1:30" x14ac:dyDescent="0.3">
      <c r="A18" s="42">
        <v>42422.590752314813</v>
      </c>
      <c r="B18" s="43">
        <v>3900</v>
      </c>
      <c r="C18" s="43">
        <v>65</v>
      </c>
      <c r="D18" s="44">
        <v>17.55</v>
      </c>
      <c r="E18" s="45">
        <v>42.3</v>
      </c>
      <c r="F18" s="46">
        <v>13.6</v>
      </c>
      <c r="G18" s="47">
        <v>14.2</v>
      </c>
      <c r="H18" s="48">
        <v>14.25</v>
      </c>
      <c r="I18" s="49">
        <v>23.3</v>
      </c>
      <c r="J18" s="50">
        <v>23.4</v>
      </c>
      <c r="L18" s="43">
        <v>65</v>
      </c>
      <c r="M18" s="22">
        <f t="shared" si="6"/>
        <v>520.91428371331688</v>
      </c>
      <c r="N18" s="22">
        <f t="shared" si="7"/>
        <v>13.956666666666246</v>
      </c>
      <c r="O18" s="22">
        <f t="shared" si="0"/>
        <v>125.60999999999994</v>
      </c>
      <c r="P18" s="22">
        <f t="shared" si="8"/>
        <v>2730</v>
      </c>
      <c r="Q18" s="23">
        <f t="shared" si="9"/>
        <v>0.74416326244759556</v>
      </c>
      <c r="R18" s="23">
        <f t="shared" si="12"/>
        <v>6.6460317460315457E-2</v>
      </c>
      <c r="S18" s="23">
        <f t="shared" si="13"/>
        <v>4.601098901098899E-2</v>
      </c>
      <c r="T18" s="81">
        <f t="shared" si="1"/>
        <v>4.0404040404040388E-4</v>
      </c>
      <c r="U18" s="24"/>
      <c r="V18" s="25">
        <f>V17+(D18-D17)</f>
        <v>3.25</v>
      </c>
      <c r="W18" s="26">
        <f>W17+(E18-E17)</f>
        <v>25.099999999999998</v>
      </c>
      <c r="X18" s="26">
        <f t="shared" si="10"/>
        <v>1.8500000000000014</v>
      </c>
      <c r="Y18" s="26">
        <f t="shared" si="11"/>
        <v>0.59999999999999964</v>
      </c>
      <c r="Z18" s="27">
        <f t="shared" si="2"/>
        <v>14.016666666666666</v>
      </c>
      <c r="AA18" s="27">
        <f t="shared" si="3"/>
        <v>35.811179776229025</v>
      </c>
      <c r="AB18" s="28">
        <f t="shared" si="4"/>
        <v>1055.3650749184819</v>
      </c>
      <c r="AC18" s="26">
        <f t="shared" ref="AC18:AD29" si="14">IF(AA18&gt;0,AA18,0)</f>
        <v>35.811179776229025</v>
      </c>
      <c r="AD18" s="29">
        <f t="shared" si="5"/>
        <v>1055.3650749184819</v>
      </c>
    </row>
    <row r="19" spans="1:30" x14ac:dyDescent="0.3">
      <c r="A19" s="42">
        <v>42422.594224537039</v>
      </c>
      <c r="B19" s="43">
        <v>4200</v>
      </c>
      <c r="C19" s="43">
        <v>70</v>
      </c>
      <c r="D19" s="44">
        <v>17.7</v>
      </c>
      <c r="E19" s="45">
        <v>44.3</v>
      </c>
      <c r="F19" s="46">
        <v>13.7</v>
      </c>
      <c r="G19" s="47">
        <v>14.35</v>
      </c>
      <c r="H19" s="48">
        <v>14.4</v>
      </c>
      <c r="I19" s="49">
        <v>23.15</v>
      </c>
      <c r="J19" s="50">
        <v>23.2</v>
      </c>
      <c r="L19" s="43">
        <v>70</v>
      </c>
      <c r="M19" s="22">
        <f t="shared" si="6"/>
        <v>559.85131098077693</v>
      </c>
      <c r="N19" s="22">
        <f t="shared" si="7"/>
        <v>27.913333333333238</v>
      </c>
      <c r="O19" s="22">
        <f t="shared" si="0"/>
        <v>153.52333333333317</v>
      </c>
      <c r="P19" s="22">
        <f t="shared" si="8"/>
        <v>2940</v>
      </c>
      <c r="Q19" s="23">
        <f t="shared" si="9"/>
        <v>0.79978758711539577</v>
      </c>
      <c r="R19" s="23">
        <f t="shared" si="12"/>
        <v>0.13292063492063447</v>
      </c>
      <c r="S19" s="23">
        <f t="shared" si="13"/>
        <v>5.221882086167795E-2</v>
      </c>
      <c r="T19" s="81">
        <f t="shared" si="1"/>
        <v>4.5948203842940629E-4</v>
      </c>
      <c r="U19" s="24"/>
      <c r="V19" s="25">
        <f>V18+(D19-D18)</f>
        <v>3.3999999999999986</v>
      </c>
      <c r="W19" s="26">
        <f>W18+(E19-E18)</f>
        <v>27.099999999999998</v>
      </c>
      <c r="X19" s="26">
        <f t="shared" si="10"/>
        <v>1.6999999999999993</v>
      </c>
      <c r="Y19" s="26">
        <f t="shared" si="11"/>
        <v>0.7333333333333325</v>
      </c>
      <c r="Z19" s="27">
        <f t="shared" si="2"/>
        <v>14.149999999999999</v>
      </c>
      <c r="AA19" s="27">
        <f t="shared" si="3"/>
        <v>44.926846051518709</v>
      </c>
      <c r="AB19" s="28">
        <f t="shared" si="4"/>
        <v>1147.2251355128376</v>
      </c>
      <c r="AC19" s="26">
        <f t="shared" si="14"/>
        <v>44.926846051518709</v>
      </c>
      <c r="AD19" s="29">
        <f t="shared" si="5"/>
        <v>1147.2251355128376</v>
      </c>
    </row>
    <row r="20" spans="1:30" x14ac:dyDescent="0.3">
      <c r="A20" s="42">
        <v>42422.597696759258</v>
      </c>
      <c r="B20" s="43">
        <v>4500</v>
      </c>
      <c r="C20" s="43">
        <v>75</v>
      </c>
      <c r="D20" s="44">
        <v>17.649999999999999</v>
      </c>
      <c r="E20" s="45">
        <v>45.25</v>
      </c>
      <c r="F20" s="46">
        <v>13.75</v>
      </c>
      <c r="G20" s="47">
        <v>14.65</v>
      </c>
      <c r="H20" s="48">
        <v>14.65</v>
      </c>
      <c r="I20" s="49">
        <v>23.3</v>
      </c>
      <c r="J20" s="50">
        <v>23.35</v>
      </c>
      <c r="L20" s="43">
        <v>75</v>
      </c>
      <c r="M20" s="22">
        <f t="shared" si="6"/>
        <v>580.89835274697157</v>
      </c>
      <c r="N20" s="22">
        <f t="shared" si="7"/>
        <v>41.870000000000225</v>
      </c>
      <c r="O20" s="22">
        <f t="shared" si="0"/>
        <v>195.39333333333337</v>
      </c>
      <c r="P20" s="22">
        <f t="shared" si="8"/>
        <v>3150</v>
      </c>
      <c r="Q20" s="23">
        <f t="shared" si="9"/>
        <v>0.82985478963853099</v>
      </c>
      <c r="R20" s="23">
        <f t="shared" si="12"/>
        <v>0.19938095238095346</v>
      </c>
      <c r="S20" s="23">
        <f t="shared" si="13"/>
        <v>6.2029629629629643E-2</v>
      </c>
      <c r="T20" s="81">
        <f t="shared" si="1"/>
        <v>5.636070853462157E-4</v>
      </c>
      <c r="U20" s="24"/>
      <c r="V20" s="25">
        <f>V19+(D20-D19)</f>
        <v>3.3499999999999979</v>
      </c>
      <c r="W20" s="26">
        <f>W19+(E20-E19)</f>
        <v>28.05</v>
      </c>
      <c r="X20" s="26">
        <f t="shared" si="10"/>
        <v>1.8500000000000014</v>
      </c>
      <c r="Y20" s="26">
        <f t="shared" si="11"/>
        <v>0.93333333333333357</v>
      </c>
      <c r="Z20" s="27">
        <f t="shared" si="2"/>
        <v>14.35</v>
      </c>
      <c r="AA20" s="27">
        <f t="shared" si="3"/>
        <v>47.061655353446277</v>
      </c>
      <c r="AB20" s="28">
        <f t="shared" si="4"/>
        <v>1190.4407838821589</v>
      </c>
      <c r="AC20" s="26">
        <f t="shared" si="14"/>
        <v>47.061655353446277</v>
      </c>
      <c r="AD20" s="29">
        <f t="shared" si="5"/>
        <v>1190.4407838821589</v>
      </c>
    </row>
    <row r="21" spans="1:30" x14ac:dyDescent="0.3">
      <c r="A21" s="42">
        <v>42422.601168981477</v>
      </c>
      <c r="B21" s="43">
        <v>4800</v>
      </c>
      <c r="C21" s="43">
        <v>80</v>
      </c>
      <c r="D21" s="44">
        <v>17.55</v>
      </c>
      <c r="E21" s="45">
        <v>45.45</v>
      </c>
      <c r="F21" s="46">
        <v>14.05</v>
      </c>
      <c r="G21" s="47">
        <v>15.1</v>
      </c>
      <c r="H21" s="48">
        <v>15.15</v>
      </c>
      <c r="I21" s="49">
        <v>23.25</v>
      </c>
      <c r="J21" s="50">
        <v>23.3</v>
      </c>
      <c r="L21" s="43">
        <v>80</v>
      </c>
      <c r="M21" s="22">
        <f t="shared" si="6"/>
        <v>587.21246527683002</v>
      </c>
      <c r="N21" s="22">
        <f t="shared" si="7"/>
        <v>87.229166666666558</v>
      </c>
      <c r="O21" s="22">
        <f t="shared" si="0"/>
        <v>282.62249999999995</v>
      </c>
      <c r="P21" s="22">
        <f t="shared" si="8"/>
        <v>3360</v>
      </c>
      <c r="Q21" s="23">
        <f t="shared" si="9"/>
        <v>0.83887495039547155</v>
      </c>
      <c r="R21" s="23">
        <f t="shared" si="12"/>
        <v>0.41537698412698359</v>
      </c>
      <c r="S21" s="23">
        <f t="shared" si="13"/>
        <v>8.4113839285714267E-2</v>
      </c>
      <c r="T21" s="81">
        <f t="shared" si="1"/>
        <v>8.0645161290322548E-4</v>
      </c>
      <c r="U21" s="24"/>
      <c r="V21" s="25">
        <f>V20+(D21-D20)</f>
        <v>3.25</v>
      </c>
      <c r="W21" s="26">
        <f>W20+(E21-E20)</f>
        <v>28.250000000000004</v>
      </c>
      <c r="X21" s="26">
        <f t="shared" si="10"/>
        <v>1.8000000000000007</v>
      </c>
      <c r="Y21" s="26">
        <f t="shared" si="11"/>
        <v>1.3499999999999996</v>
      </c>
      <c r="Z21" s="27">
        <f t="shared" si="2"/>
        <v>14.766666666666666</v>
      </c>
      <c r="AA21" s="27">
        <f t="shared" si="3"/>
        <v>47.756572855584217</v>
      </c>
      <c r="AB21" s="28">
        <f t="shared" si="4"/>
        <v>1203.5832561707332</v>
      </c>
      <c r="AC21" s="26">
        <f t="shared" si="14"/>
        <v>47.756572855584217</v>
      </c>
      <c r="AD21" s="29">
        <f t="shared" si="14"/>
        <v>1203.5832561707332</v>
      </c>
    </row>
    <row r="22" spans="1:30" x14ac:dyDescent="0.3">
      <c r="A22" s="42">
        <v>42422.604641203703</v>
      </c>
      <c r="B22" s="43">
        <v>5100</v>
      </c>
      <c r="C22" s="43">
        <v>85</v>
      </c>
      <c r="D22" s="44">
        <v>17.350000000000001</v>
      </c>
      <c r="E22" s="45">
        <v>45.55</v>
      </c>
      <c r="F22" s="46">
        <v>14.1</v>
      </c>
      <c r="G22" s="47">
        <v>15.35</v>
      </c>
      <c r="H22" s="48">
        <v>15.5</v>
      </c>
      <c r="I22" s="49">
        <v>23.35</v>
      </c>
      <c r="J22" s="50">
        <v>23.4</v>
      </c>
      <c r="L22" s="43">
        <v>85</v>
      </c>
      <c r="M22" s="22">
        <f t="shared" si="6"/>
        <v>593.52657780668835</v>
      </c>
      <c r="N22" s="22">
        <f t="shared" si="7"/>
        <v>45.359166666667065</v>
      </c>
      <c r="O22" s="22">
        <f t="shared" si="0"/>
        <v>327.98166666666702</v>
      </c>
      <c r="P22" s="22">
        <f t="shared" si="8"/>
        <v>3570</v>
      </c>
      <c r="Q22" s="23">
        <f t="shared" si="9"/>
        <v>0.8478951111524119</v>
      </c>
      <c r="R22" s="23">
        <f t="shared" si="12"/>
        <v>0.21599603174603363</v>
      </c>
      <c r="S22" s="23">
        <f t="shared" si="13"/>
        <v>9.1871615312791879E-2</v>
      </c>
      <c r="T22" s="81">
        <f t="shared" si="1"/>
        <v>9.2592592592592694E-4</v>
      </c>
      <c r="U22" s="24"/>
      <c r="V22" s="25">
        <f>V21+(D22-D21)</f>
        <v>3.0500000000000007</v>
      </c>
      <c r="W22" s="26">
        <f>W21+(E22-E21)</f>
        <v>28.349999999999998</v>
      </c>
      <c r="X22" s="26">
        <f t="shared" si="10"/>
        <v>1.9000000000000021</v>
      </c>
      <c r="Y22" s="26">
        <f t="shared" si="11"/>
        <v>1.5666666666666682</v>
      </c>
      <c r="Z22" s="27">
        <f t="shared" si="2"/>
        <v>14.983333333333334</v>
      </c>
      <c r="AA22" s="27">
        <f t="shared" si="3"/>
        <v>46.421096301114723</v>
      </c>
      <c r="AB22" s="28">
        <f t="shared" si="4"/>
        <v>1212.2812840148629</v>
      </c>
      <c r="AC22" s="26">
        <f t="shared" si="14"/>
        <v>46.421096301114723</v>
      </c>
      <c r="AD22" s="29">
        <f t="shared" si="14"/>
        <v>1212.2812840148629</v>
      </c>
    </row>
    <row r="23" spans="1:30" x14ac:dyDescent="0.3">
      <c r="A23" s="42">
        <v>42422.608113425929</v>
      </c>
      <c r="B23" s="43">
        <v>5400</v>
      </c>
      <c r="C23" s="43">
        <v>90</v>
      </c>
      <c r="D23" s="44">
        <v>17.25</v>
      </c>
      <c r="E23" s="45">
        <v>45.4</v>
      </c>
      <c r="F23" s="46">
        <v>14.2</v>
      </c>
      <c r="G23" s="47">
        <v>15.65</v>
      </c>
      <c r="H23" s="48">
        <v>16.05</v>
      </c>
      <c r="I23" s="49">
        <v>23.4</v>
      </c>
      <c r="J23" s="50">
        <v>23.5</v>
      </c>
      <c r="L23" s="43">
        <v>90</v>
      </c>
      <c r="M23" s="22">
        <f t="shared" si="6"/>
        <v>592.47422571837865</v>
      </c>
      <c r="N23" s="22">
        <f t="shared" si="7"/>
        <v>66.294166666666996</v>
      </c>
      <c r="O23" s="22">
        <f t="shared" si="0"/>
        <v>394.27583333333399</v>
      </c>
      <c r="P23" s="22">
        <f t="shared" si="8"/>
        <v>3780</v>
      </c>
      <c r="Q23" s="23">
        <f t="shared" si="9"/>
        <v>0.84639175102625519</v>
      </c>
      <c r="R23" s="23">
        <f t="shared" si="12"/>
        <v>0.31568650793650949</v>
      </c>
      <c r="S23" s="23">
        <f t="shared" si="13"/>
        <v>0.10430577601410952</v>
      </c>
      <c r="T23" s="81">
        <f t="shared" si="1"/>
        <v>1.1150582198539588E-3</v>
      </c>
      <c r="U23" s="24"/>
      <c r="V23" s="25">
        <f>V22+(D23-D22)</f>
        <v>2.9499999999999993</v>
      </c>
      <c r="W23" s="26">
        <f>W22+(E23-E22)</f>
        <v>28.2</v>
      </c>
      <c r="X23" s="26">
        <f t="shared" si="10"/>
        <v>1.9499999999999993</v>
      </c>
      <c r="Y23" s="26">
        <f t="shared" si="11"/>
        <v>1.8833333333333364</v>
      </c>
      <c r="Z23" s="27">
        <f t="shared" si="2"/>
        <v>15.300000000000002</v>
      </c>
      <c r="AA23" s="27">
        <f t="shared" si="3"/>
        <v>45.117760279411172</v>
      </c>
      <c r="AB23" s="28">
        <f t="shared" si="4"/>
        <v>1207.2760571519525</v>
      </c>
      <c r="AC23" s="26">
        <f t="shared" si="14"/>
        <v>45.117760279411172</v>
      </c>
      <c r="AD23" s="29">
        <f t="shared" si="14"/>
        <v>1207.2760571519525</v>
      </c>
    </row>
    <row r="24" spans="1:30" x14ac:dyDescent="0.3">
      <c r="A24" s="42">
        <v>42422.611585648148</v>
      </c>
      <c r="B24" s="43">
        <v>5700</v>
      </c>
      <c r="C24" s="43">
        <v>95</v>
      </c>
      <c r="D24" s="44">
        <v>17.149999999999999</v>
      </c>
      <c r="E24" s="45">
        <v>45.6</v>
      </c>
      <c r="F24" s="46">
        <v>14.3</v>
      </c>
      <c r="G24" s="47">
        <v>16.100000000000001</v>
      </c>
      <c r="H24" s="48">
        <v>16.399999999999999</v>
      </c>
      <c r="I24" s="49">
        <v>23.4</v>
      </c>
      <c r="J24" s="50">
        <v>23.5</v>
      </c>
      <c r="L24" s="43">
        <v>95</v>
      </c>
      <c r="M24" s="22">
        <f t="shared" si="6"/>
        <v>598.7883382482371</v>
      </c>
      <c r="N24" s="22">
        <f t="shared" si="7"/>
        <v>62.80499999999941</v>
      </c>
      <c r="O24" s="22">
        <f t="shared" si="0"/>
        <v>457.08083333333337</v>
      </c>
      <c r="P24" s="22">
        <f t="shared" si="8"/>
        <v>3990</v>
      </c>
      <c r="Q24" s="23">
        <f t="shared" si="9"/>
        <v>0.85541191178319598</v>
      </c>
      <c r="R24" s="23">
        <f t="shared" si="12"/>
        <v>0.29907142857142577</v>
      </c>
      <c r="S24" s="23">
        <f t="shared" si="13"/>
        <v>0.11455659983291563</v>
      </c>
      <c r="T24" s="81">
        <f t="shared" si="1"/>
        <v>1.2790470611208746E-3</v>
      </c>
      <c r="U24" s="24"/>
      <c r="V24" s="25">
        <f>V23+(D24-D23)</f>
        <v>2.8499999999999979</v>
      </c>
      <c r="W24" s="26">
        <f>W23+(E24-E23)</f>
        <v>28.400000000000002</v>
      </c>
      <c r="X24" s="26">
        <f t="shared" si="10"/>
        <v>1.9499999999999993</v>
      </c>
      <c r="Y24" s="26">
        <f t="shared" si="11"/>
        <v>2.1833333333333336</v>
      </c>
      <c r="Z24" s="27">
        <f t="shared" si="2"/>
        <v>15.6</v>
      </c>
      <c r="AA24" s="27">
        <f t="shared" si="3"/>
        <v>45.406134119717933</v>
      </c>
      <c r="AB24" s="28">
        <f t="shared" si="4"/>
        <v>1219.5296405516381</v>
      </c>
      <c r="AC24" s="26">
        <f t="shared" si="14"/>
        <v>45.406134119717933</v>
      </c>
      <c r="AD24" s="29">
        <f t="shared" si="14"/>
        <v>1219.5296405516381</v>
      </c>
    </row>
    <row r="25" spans="1:30" x14ac:dyDescent="0.3">
      <c r="A25" s="42">
        <v>42422.615057870367</v>
      </c>
      <c r="B25" s="43">
        <v>6000</v>
      </c>
      <c r="C25" s="43">
        <v>100</v>
      </c>
      <c r="D25" s="44">
        <v>17.149999999999999</v>
      </c>
      <c r="E25" s="45">
        <v>46.05</v>
      </c>
      <c r="F25" s="46">
        <v>14.4</v>
      </c>
      <c r="G25" s="47">
        <v>16.350000000000001</v>
      </c>
      <c r="H25" s="48">
        <v>16.7</v>
      </c>
      <c r="I25" s="49">
        <v>23.55</v>
      </c>
      <c r="J25" s="50">
        <v>23.6</v>
      </c>
      <c r="L25" s="43">
        <v>100</v>
      </c>
      <c r="M25" s="22">
        <f t="shared" si="6"/>
        <v>608.25950704302466</v>
      </c>
      <c r="N25" s="22">
        <f t="shared" si="7"/>
        <v>45.359166666667065</v>
      </c>
      <c r="O25" s="22">
        <f t="shared" si="0"/>
        <v>502.44000000000045</v>
      </c>
      <c r="P25" s="22">
        <f t="shared" si="8"/>
        <v>4200</v>
      </c>
      <c r="Q25" s="23">
        <f t="shared" si="9"/>
        <v>0.86894215291860666</v>
      </c>
      <c r="R25" s="23">
        <f t="shared" si="12"/>
        <v>0.21599603174603363</v>
      </c>
      <c r="S25" s="23">
        <f t="shared" si="13"/>
        <v>0.11962857142857154</v>
      </c>
      <c r="T25" s="81">
        <f t="shared" si="1"/>
        <v>1.3840830449827002E-3</v>
      </c>
      <c r="U25" s="24"/>
      <c r="V25" s="25">
        <f>V24+(D25-D24)</f>
        <v>2.8499999999999979</v>
      </c>
      <c r="W25" s="26">
        <f>W24+(E25-E24)</f>
        <v>28.849999999999998</v>
      </c>
      <c r="X25" s="26">
        <f t="shared" si="10"/>
        <v>2.1000000000000014</v>
      </c>
      <c r="Y25" s="26">
        <f t="shared" si="11"/>
        <v>2.4000000000000021</v>
      </c>
      <c r="Z25" s="27">
        <f t="shared" si="2"/>
        <v>15.816666666666668</v>
      </c>
      <c r="AA25" s="27">
        <f t="shared" si="3"/>
        <v>45.821797975472585</v>
      </c>
      <c r="AB25" s="28">
        <f t="shared" si="4"/>
        <v>1237.9100156511658</v>
      </c>
      <c r="AC25" s="26">
        <f t="shared" si="14"/>
        <v>45.821797975472585</v>
      </c>
      <c r="AD25" s="29">
        <f t="shared" si="14"/>
        <v>1237.9100156511658</v>
      </c>
    </row>
    <row r="26" spans="1:30" x14ac:dyDescent="0.3">
      <c r="A26" s="42">
        <v>42422.618530092594</v>
      </c>
      <c r="B26" s="43">
        <v>6300</v>
      </c>
      <c r="C26" s="43">
        <v>105</v>
      </c>
      <c r="D26" s="44">
        <v>17.100000000000001</v>
      </c>
      <c r="E26" s="45">
        <v>46.15</v>
      </c>
      <c r="F26" s="46">
        <v>14.5</v>
      </c>
      <c r="G26" s="47">
        <v>16.600000000000001</v>
      </c>
      <c r="H26" s="48">
        <v>17.25</v>
      </c>
      <c r="I26" s="49">
        <v>23.6</v>
      </c>
      <c r="J26" s="50">
        <v>23.7</v>
      </c>
      <c r="L26" s="43">
        <v>105</v>
      </c>
      <c r="M26" s="22">
        <f t="shared" si="6"/>
        <v>611.41656330795377</v>
      </c>
      <c r="N26" s="22">
        <f t="shared" si="7"/>
        <v>62.804999999999787</v>
      </c>
      <c r="O26" s="22">
        <f t="shared" si="0"/>
        <v>565.24500000000023</v>
      </c>
      <c r="P26" s="22">
        <f t="shared" si="8"/>
        <v>4410</v>
      </c>
      <c r="Q26" s="23">
        <f t="shared" si="9"/>
        <v>0.87345223329707677</v>
      </c>
      <c r="R26" s="23">
        <f t="shared" si="12"/>
        <v>0.29907142857142754</v>
      </c>
      <c r="S26" s="23">
        <f t="shared" si="13"/>
        <v>0.12817346938775515</v>
      </c>
      <c r="T26" s="81">
        <f t="shared" si="1"/>
        <v>1.5490533562822727E-3</v>
      </c>
      <c r="U26" s="24"/>
      <c r="V26" s="25">
        <f>V25+(D26-D25)</f>
        <v>2.8000000000000007</v>
      </c>
      <c r="W26" s="26">
        <f>W25+(E26-E25)</f>
        <v>28.95</v>
      </c>
      <c r="X26" s="26">
        <f t="shared" si="10"/>
        <v>2.1500000000000021</v>
      </c>
      <c r="Y26" s="26">
        <f t="shared" si="11"/>
        <v>2.7000000000000011</v>
      </c>
      <c r="Z26" s="27">
        <f t="shared" si="2"/>
        <v>16.116666666666667</v>
      </c>
      <c r="AA26" s="27">
        <f t="shared" si="3"/>
        <v>45.602548201223655</v>
      </c>
      <c r="AB26" s="28">
        <f t="shared" si="4"/>
        <v>1243.1479184621194</v>
      </c>
      <c r="AC26" s="26">
        <f t="shared" si="14"/>
        <v>45.602548201223655</v>
      </c>
      <c r="AD26" s="29">
        <f t="shared" si="14"/>
        <v>1243.1479184621194</v>
      </c>
    </row>
    <row r="27" spans="1:30" x14ac:dyDescent="0.3">
      <c r="A27" s="42">
        <v>42422.622002314813</v>
      </c>
      <c r="B27" s="43">
        <v>6600</v>
      </c>
      <c r="C27" s="43">
        <v>110</v>
      </c>
      <c r="D27" s="44">
        <v>17.100000000000001</v>
      </c>
      <c r="E27" s="45">
        <v>46.3</v>
      </c>
      <c r="F27" s="46">
        <v>14.6</v>
      </c>
      <c r="G27" s="47">
        <v>17.100000000000001</v>
      </c>
      <c r="H27" s="48">
        <v>17.55</v>
      </c>
      <c r="I27" s="49">
        <v>23.75</v>
      </c>
      <c r="J27" s="50">
        <v>23.7</v>
      </c>
      <c r="L27" s="43">
        <v>110</v>
      </c>
      <c r="M27" s="22">
        <f t="shared" si="6"/>
        <v>614.57361957288299</v>
      </c>
      <c r="N27" s="22">
        <f t="shared" si="7"/>
        <v>62.805000000000156</v>
      </c>
      <c r="O27" s="22">
        <f t="shared" si="0"/>
        <v>628.05000000000041</v>
      </c>
      <c r="P27" s="22">
        <f t="shared" si="8"/>
        <v>4620</v>
      </c>
      <c r="Q27" s="23">
        <f t="shared" si="9"/>
        <v>0.87796231367554711</v>
      </c>
      <c r="R27" s="23">
        <f t="shared" si="12"/>
        <v>0.29907142857142932</v>
      </c>
      <c r="S27" s="23">
        <f t="shared" si="13"/>
        <v>0.13594155844155853</v>
      </c>
      <c r="T27" s="81">
        <f t="shared" si="1"/>
        <v>1.7123287671232887E-3</v>
      </c>
      <c r="U27" s="24"/>
      <c r="V27" s="25">
        <f>V26+(D27-D26)</f>
        <v>2.8000000000000007</v>
      </c>
      <c r="W27" s="26">
        <f>W26+(E27-E26)</f>
        <v>29.099999999999998</v>
      </c>
      <c r="X27" s="26">
        <f t="shared" si="10"/>
        <v>2.3000000000000007</v>
      </c>
      <c r="Y27" s="26">
        <f t="shared" si="11"/>
        <v>3.0000000000000018</v>
      </c>
      <c r="Z27" s="27">
        <f t="shared" si="2"/>
        <v>16.416666666666668</v>
      </c>
      <c r="AA27" s="27">
        <f t="shared" si="3"/>
        <v>45.048664597426026</v>
      </c>
      <c r="AB27" s="28">
        <f t="shared" si="4"/>
        <v>1247.4969323841842</v>
      </c>
      <c r="AC27" s="26">
        <f t="shared" si="14"/>
        <v>45.048664597426026</v>
      </c>
      <c r="AD27" s="29">
        <f t="shared" si="14"/>
        <v>1247.4969323841842</v>
      </c>
    </row>
    <row r="28" spans="1:30" x14ac:dyDescent="0.3">
      <c r="A28" s="42">
        <v>42422.625474537039</v>
      </c>
      <c r="B28" s="43">
        <v>6900</v>
      </c>
      <c r="C28" s="43">
        <v>115</v>
      </c>
      <c r="D28" s="44">
        <v>17.100000000000001</v>
      </c>
      <c r="E28" s="45">
        <v>46.4</v>
      </c>
      <c r="F28" s="46">
        <v>14.7</v>
      </c>
      <c r="G28" s="47">
        <v>17.3</v>
      </c>
      <c r="H28" s="48">
        <v>18</v>
      </c>
      <c r="I28" s="49">
        <v>23.7</v>
      </c>
      <c r="J28" s="50">
        <v>23.75</v>
      </c>
      <c r="L28" s="43">
        <v>115</v>
      </c>
      <c r="M28" s="22">
        <f t="shared" si="6"/>
        <v>616.6783237495024</v>
      </c>
      <c r="N28" s="22">
        <f t="shared" si="7"/>
        <v>52.337500000000006</v>
      </c>
      <c r="O28" s="22">
        <f t="shared" si="0"/>
        <v>680.3875000000005</v>
      </c>
      <c r="P28" s="22">
        <f t="shared" si="8"/>
        <v>4830</v>
      </c>
      <c r="Q28" s="23">
        <f t="shared" si="9"/>
        <v>0.88096903392786063</v>
      </c>
      <c r="R28" s="23">
        <f t="shared" si="12"/>
        <v>0.24922619047619052</v>
      </c>
      <c r="S28" s="23">
        <f t="shared" si="13"/>
        <v>0.14086697722567298</v>
      </c>
      <c r="T28" s="81">
        <f t="shared" si="1"/>
        <v>1.8486916951080785E-3</v>
      </c>
      <c r="U28" s="24"/>
      <c r="V28" s="25">
        <f>V27+(D28-D27)</f>
        <v>2.8000000000000007</v>
      </c>
      <c r="W28" s="26">
        <f>W27+(E28-E27)</f>
        <v>29.2</v>
      </c>
      <c r="X28" s="26">
        <f t="shared" si="10"/>
        <v>2.25</v>
      </c>
      <c r="Y28" s="26">
        <f t="shared" si="11"/>
        <v>3.2500000000000018</v>
      </c>
      <c r="Z28" s="27">
        <f t="shared" si="2"/>
        <v>16.666666666666668</v>
      </c>
      <c r="AA28" s="27">
        <f t="shared" si="3"/>
        <v>45.708836931742802</v>
      </c>
      <c r="AB28" s="28">
        <f t="shared" si="4"/>
        <v>1253.0629416655609</v>
      </c>
      <c r="AC28" s="26">
        <f t="shared" si="14"/>
        <v>45.708836931742802</v>
      </c>
      <c r="AD28" s="29">
        <f t="shared" si="14"/>
        <v>1253.0629416655609</v>
      </c>
    </row>
    <row r="29" spans="1:30" ht="19.5" thickBot="1" x14ac:dyDescent="0.35">
      <c r="A29" s="42">
        <v>42422.628946759258</v>
      </c>
      <c r="B29" s="43">
        <v>7200</v>
      </c>
      <c r="C29" s="43">
        <v>120</v>
      </c>
      <c r="D29" s="44">
        <v>17.149999999999999</v>
      </c>
      <c r="E29" s="45">
        <v>46.6</v>
      </c>
      <c r="F29" s="46">
        <v>15</v>
      </c>
      <c r="G29" s="47">
        <v>17.55</v>
      </c>
      <c r="H29" s="48">
        <v>18.3</v>
      </c>
      <c r="I29" s="49">
        <v>23.65</v>
      </c>
      <c r="J29" s="50">
        <v>23.75</v>
      </c>
      <c r="L29" s="43">
        <v>120</v>
      </c>
      <c r="M29" s="89">
        <f t="shared" si="6"/>
        <v>619.83538001443173</v>
      </c>
      <c r="N29" s="89">
        <f t="shared" si="7"/>
        <v>59.31583333333294</v>
      </c>
      <c r="O29" s="89">
        <f t="shared" si="0"/>
        <v>739.70333333333338</v>
      </c>
      <c r="P29" s="89">
        <f t="shared" si="8"/>
        <v>5040</v>
      </c>
      <c r="Q29" s="90">
        <f t="shared" si="9"/>
        <v>0.88547911430633108</v>
      </c>
      <c r="R29" s="90">
        <f t="shared" si="12"/>
        <v>0.28245634920634732</v>
      </c>
      <c r="S29" s="90">
        <f t="shared" si="13"/>
        <v>0.14676653439153439</v>
      </c>
      <c r="T29" s="98">
        <f t="shared" si="1"/>
        <v>1.9996227126957175E-3</v>
      </c>
      <c r="U29" s="24"/>
      <c r="V29" s="25">
        <f>V28+(D29-D28)</f>
        <v>2.8499999999999979</v>
      </c>
      <c r="W29" s="26">
        <f>W28+(E29-E28)</f>
        <v>29.400000000000002</v>
      </c>
      <c r="X29" s="26">
        <f t="shared" si="10"/>
        <v>2.1999999999999993</v>
      </c>
      <c r="Y29" s="26">
        <f t="shared" si="11"/>
        <v>3.5333333333333332</v>
      </c>
      <c r="Z29" s="27">
        <f t="shared" si="2"/>
        <v>16.95</v>
      </c>
      <c r="AA29" s="27">
        <f t="shared" si="3"/>
        <v>46.897750771451037</v>
      </c>
      <c r="AB29" s="28">
        <f t="shared" si="4"/>
        <v>1261.8564000320705</v>
      </c>
      <c r="AC29" s="26">
        <f t="shared" si="14"/>
        <v>46.897750771451037</v>
      </c>
      <c r="AD29" s="29">
        <f t="shared" si="14"/>
        <v>1261.8564000320705</v>
      </c>
    </row>
    <row r="30" spans="1:30" ht="15.75" customHeight="1" thickTop="1" x14ac:dyDescent="0.3">
      <c r="A30" s="51"/>
      <c r="B30" s="52"/>
      <c r="C30" s="52"/>
      <c r="D30" s="53"/>
      <c r="E30" s="54"/>
      <c r="F30" s="55"/>
      <c r="G30" s="56"/>
      <c r="H30" s="57"/>
      <c r="I30" s="58"/>
      <c r="J30" s="59"/>
      <c r="L30" s="94" t="s">
        <v>30</v>
      </c>
      <c r="M30" s="95">
        <f>AVERAGE(M6:M29)</f>
        <v>344.55761291407777</v>
      </c>
      <c r="N30" s="95">
        <f t="shared" ref="N30:T30" si="15">AVERAGE(N6:N29)</f>
        <v>30.820972222222228</v>
      </c>
      <c r="O30" s="95">
        <f t="shared" si="15"/>
        <v>232.46572916666688</v>
      </c>
      <c r="P30" s="95">
        <f t="shared" si="15"/>
        <v>2625</v>
      </c>
      <c r="Q30" s="78">
        <f t="shared" si="15"/>
        <v>0.49222516130582544</v>
      </c>
      <c r="R30" s="78">
        <f t="shared" si="15"/>
        <v>0.14676653439153439</v>
      </c>
      <c r="S30" s="78">
        <f t="shared" si="15"/>
        <v>6.602974014626424E-2</v>
      </c>
      <c r="T30" s="80">
        <f t="shared" si="15"/>
        <v>1.0053518875660198E-3</v>
      </c>
      <c r="U30" s="24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x14ac:dyDescent="0.3">
      <c r="A31" s="51"/>
      <c r="B31" s="52"/>
      <c r="C31" s="52"/>
      <c r="D31" s="53"/>
      <c r="E31" s="54"/>
      <c r="F31" s="55"/>
      <c r="G31" s="56"/>
      <c r="H31" s="57"/>
      <c r="I31" s="58"/>
      <c r="J31" s="59"/>
      <c r="L31" s="83" t="s">
        <v>31</v>
      </c>
      <c r="M31" s="22">
        <f>MIN(M6:M29)</f>
        <v>57.87936485703522</v>
      </c>
      <c r="N31" s="22">
        <f t="shared" ref="N31:T31" si="16">MIN(N6:N29)</f>
        <v>3.4891666666664687</v>
      </c>
      <c r="O31" s="22">
        <f t="shared" si="16"/>
        <v>6.9783333333336817</v>
      </c>
      <c r="P31" s="22">
        <f t="shared" si="16"/>
        <v>210</v>
      </c>
      <c r="Q31" s="23">
        <f t="shared" si="16"/>
        <v>8.2684806938621749E-2</v>
      </c>
      <c r="R31" s="23">
        <f t="shared" si="16"/>
        <v>1.6615079365078424E-2</v>
      </c>
      <c r="S31" s="23">
        <f t="shared" si="16"/>
        <v>2.2153439153439668E-2</v>
      </c>
      <c r="T31" s="81">
        <f t="shared" si="16"/>
        <v>1.9157088122606327E-4</v>
      </c>
      <c r="U31" s="30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9.5" thickBot="1" x14ac:dyDescent="0.35">
      <c r="A32" s="51"/>
      <c r="B32" s="52"/>
      <c r="C32" s="52"/>
      <c r="D32" s="53"/>
      <c r="E32" s="54"/>
      <c r="F32" s="55"/>
      <c r="G32" s="56"/>
      <c r="H32" s="57"/>
      <c r="I32" s="58"/>
      <c r="J32" s="59"/>
      <c r="L32" s="84" t="s">
        <v>32</v>
      </c>
      <c r="M32" s="85">
        <f>MAX(M6:M29)</f>
        <v>619.83538001443173</v>
      </c>
      <c r="N32" s="85">
        <f t="shared" ref="N32:T32" si="17">MAX(N6:N29)</f>
        <v>87.229166666666558</v>
      </c>
      <c r="O32" s="85">
        <f t="shared" si="17"/>
        <v>739.70333333333338</v>
      </c>
      <c r="P32" s="85">
        <f t="shared" si="17"/>
        <v>5040</v>
      </c>
      <c r="Q32" s="75">
        <f t="shared" si="17"/>
        <v>0.88547911430633108</v>
      </c>
      <c r="R32" s="75">
        <f t="shared" si="17"/>
        <v>0.41537698412698359</v>
      </c>
      <c r="S32" s="75">
        <f t="shared" si="17"/>
        <v>0.14676653439153439</v>
      </c>
      <c r="T32" s="82">
        <f t="shared" si="17"/>
        <v>1.9996227126957175E-3</v>
      </c>
      <c r="U32" s="30"/>
    </row>
    <row r="33" spans="1:10" ht="19.5" thickTop="1" x14ac:dyDescent="0.3">
      <c r="A33" s="51"/>
      <c r="B33" s="52"/>
      <c r="C33" s="52"/>
      <c r="D33" s="53"/>
      <c r="E33" s="54"/>
      <c r="F33" s="55"/>
      <c r="G33" s="56"/>
      <c r="H33" s="57"/>
      <c r="I33" s="58"/>
      <c r="J33" s="59"/>
    </row>
    <row r="34" spans="1:10" x14ac:dyDescent="0.3">
      <c r="A34" s="51"/>
      <c r="B34" s="52"/>
      <c r="C34" s="52"/>
      <c r="D34" s="53"/>
      <c r="E34" s="54"/>
      <c r="F34" s="55"/>
      <c r="G34" s="56"/>
      <c r="H34" s="57"/>
      <c r="I34" s="58"/>
      <c r="J34" s="59"/>
    </row>
    <row r="35" spans="1:10" x14ac:dyDescent="0.3">
      <c r="A35" s="51"/>
      <c r="B35" s="52"/>
      <c r="C35" s="52"/>
      <c r="D35" s="53"/>
      <c r="E35" s="54"/>
      <c r="F35" s="55"/>
      <c r="G35" s="56"/>
      <c r="H35" s="57"/>
      <c r="I35" s="58"/>
      <c r="J35" s="59"/>
    </row>
    <row r="36" spans="1:1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</row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topLeftCell="B1" zoomScale="70" zoomScaleNormal="70" workbookViewId="0">
      <selection activeCell="M30" sqref="M30:T30"/>
    </sheetView>
  </sheetViews>
  <sheetFormatPr defaultColWidth="11.42578125" defaultRowHeight="18.75" x14ac:dyDescent="0.3"/>
  <cols>
    <col min="1" max="1" width="27.140625" style="60" customWidth="1"/>
    <col min="2" max="2" width="8.5703125" style="60" customWidth="1"/>
    <col min="3" max="3" width="9" style="60" customWidth="1"/>
    <col min="4" max="4" width="8.28515625" style="60" customWidth="1"/>
    <col min="5" max="5" width="7.5703125" style="60" customWidth="1"/>
    <col min="6" max="6" width="7.42578125" style="60" customWidth="1"/>
    <col min="7" max="10" width="7.28515625" style="60" customWidth="1"/>
    <col min="11" max="11" width="11.42578125" style="60"/>
    <col min="12" max="12" width="10.42578125" style="60" customWidth="1"/>
    <col min="13" max="13" width="13.140625" style="60" customWidth="1"/>
    <col min="14" max="14" width="12.5703125" style="60" customWidth="1"/>
    <col min="15" max="15" width="11.42578125" style="60"/>
    <col min="16" max="16" width="16.140625" style="60" customWidth="1"/>
    <col min="17" max="17" width="10.5703125" style="60" customWidth="1"/>
    <col min="18" max="18" width="10" style="60" customWidth="1"/>
    <col min="19" max="19" width="11.140625" style="60" customWidth="1"/>
    <col min="20" max="20" width="11.140625" style="61" customWidth="1"/>
    <col min="21" max="21" width="10.5703125" style="60" customWidth="1"/>
    <col min="22" max="22" width="9.42578125" style="60" customWidth="1"/>
    <col min="23" max="24" width="11.42578125" style="60"/>
    <col min="25" max="25" width="10.28515625" style="60" customWidth="1"/>
    <col min="26" max="26" width="14.7109375" style="60" customWidth="1"/>
    <col min="27" max="27" width="11.7109375" style="60" customWidth="1"/>
    <col min="28" max="28" width="10.42578125" style="60" customWidth="1"/>
    <col min="29" max="16384" width="11.42578125" style="60"/>
  </cols>
  <sheetData>
    <row r="1" spans="1:30" ht="23.25" customHeight="1" x14ac:dyDescent="0.3">
      <c r="A1" s="64" t="s">
        <v>47</v>
      </c>
      <c r="B1" s="65"/>
      <c r="C1" s="65"/>
      <c r="D1" s="65"/>
      <c r="E1" s="65"/>
      <c r="F1" s="65"/>
      <c r="G1" s="65"/>
      <c r="H1" s="65"/>
      <c r="I1" s="65"/>
      <c r="J1" s="65"/>
      <c r="K1" s="60">
        <v>0</v>
      </c>
      <c r="L1" s="1" t="s">
        <v>0</v>
      </c>
      <c r="M1" s="31">
        <f>T30</f>
        <v>1.860437543456389E-3</v>
      </c>
      <c r="O1" s="2" t="s">
        <v>1</v>
      </c>
      <c r="P1" s="3">
        <v>0.2</v>
      </c>
      <c r="Z1" s="2" t="s">
        <v>2</v>
      </c>
      <c r="AA1" s="3">
        <v>8</v>
      </c>
    </row>
    <row r="2" spans="1:30" ht="24" customHeight="1" thickBot="1" x14ac:dyDescent="0.4">
      <c r="A2" s="66" t="s">
        <v>48</v>
      </c>
      <c r="B2" s="65"/>
      <c r="C2" s="65"/>
      <c r="D2" s="65"/>
      <c r="E2" s="65"/>
      <c r="F2" s="65"/>
      <c r="G2" s="65"/>
      <c r="H2" s="65"/>
      <c r="I2" s="65"/>
      <c r="J2" s="65"/>
      <c r="L2" s="4" t="s">
        <v>3</v>
      </c>
      <c r="M2" s="5">
        <v>300</v>
      </c>
      <c r="O2" s="6" t="s">
        <v>4</v>
      </c>
      <c r="P2" s="7">
        <v>20</v>
      </c>
      <c r="Z2" s="6" t="s">
        <v>5</v>
      </c>
      <c r="AA2" s="8">
        <v>0.45</v>
      </c>
    </row>
    <row r="3" spans="1:30" ht="23.25" customHeight="1" thickBot="1" x14ac:dyDescent="0.35">
      <c r="A3" s="67" t="s">
        <v>6</v>
      </c>
      <c r="B3" s="69" t="s">
        <v>7</v>
      </c>
      <c r="C3" s="70"/>
      <c r="D3" s="71" t="s">
        <v>8</v>
      </c>
      <c r="E3" s="72"/>
      <c r="F3" s="72"/>
      <c r="G3" s="72"/>
      <c r="H3" s="72"/>
      <c r="I3" s="72"/>
      <c r="J3" s="70"/>
      <c r="V3" s="62" t="s">
        <v>38</v>
      </c>
      <c r="W3" s="63"/>
      <c r="X3" s="63"/>
      <c r="Y3" s="63"/>
      <c r="Z3" s="63"/>
    </row>
    <row r="4" spans="1:30" ht="128.25" customHeight="1" thickTop="1" thickBot="1" x14ac:dyDescent="0.35">
      <c r="A4" s="68"/>
      <c r="B4" s="32" t="s">
        <v>9</v>
      </c>
      <c r="C4" s="32" t="s">
        <v>10</v>
      </c>
      <c r="D4" s="33" t="s">
        <v>11</v>
      </c>
      <c r="E4" s="34" t="s">
        <v>12</v>
      </c>
      <c r="F4" s="35" t="s">
        <v>13</v>
      </c>
      <c r="G4" s="36" t="s">
        <v>14</v>
      </c>
      <c r="H4" s="37" t="s">
        <v>15</v>
      </c>
      <c r="I4" s="38" t="s">
        <v>16</v>
      </c>
      <c r="J4" s="39" t="s">
        <v>17</v>
      </c>
      <c r="L4" s="86" t="s">
        <v>18</v>
      </c>
      <c r="M4" s="87" t="s">
        <v>19</v>
      </c>
      <c r="N4" s="87" t="s">
        <v>33</v>
      </c>
      <c r="O4" s="87" t="s">
        <v>20</v>
      </c>
      <c r="P4" s="87" t="s">
        <v>21</v>
      </c>
      <c r="Q4" s="87" t="s">
        <v>22</v>
      </c>
      <c r="R4" s="87" t="s">
        <v>23</v>
      </c>
      <c r="S4" s="87" t="s">
        <v>24</v>
      </c>
      <c r="T4" s="88" t="s">
        <v>69</v>
      </c>
      <c r="U4" s="9"/>
      <c r="V4" s="10" t="s">
        <v>37</v>
      </c>
      <c r="W4" s="11" t="s">
        <v>36</v>
      </c>
      <c r="X4" s="11" t="s">
        <v>35</v>
      </c>
      <c r="Y4" s="11" t="s">
        <v>34</v>
      </c>
      <c r="Z4" s="11" t="s">
        <v>25</v>
      </c>
      <c r="AA4" s="11" t="s">
        <v>26</v>
      </c>
      <c r="AB4" s="11" t="s">
        <v>27</v>
      </c>
      <c r="AC4" s="11" t="s">
        <v>28</v>
      </c>
      <c r="AD4" s="12" t="s">
        <v>29</v>
      </c>
    </row>
    <row r="5" spans="1:30" ht="19.5" thickTop="1" x14ac:dyDescent="0.3">
      <c r="A5" s="42">
        <v>42445.583854166667</v>
      </c>
      <c r="B5" s="43">
        <v>0</v>
      </c>
      <c r="C5" s="43">
        <v>0</v>
      </c>
      <c r="D5" s="44">
        <v>12.3</v>
      </c>
      <c r="E5" s="45">
        <v>14.75</v>
      </c>
      <c r="F5" s="46">
        <v>11.55</v>
      </c>
      <c r="G5" s="47">
        <v>11.65</v>
      </c>
      <c r="H5" s="48">
        <v>11.6</v>
      </c>
      <c r="I5" s="49">
        <v>25.35</v>
      </c>
      <c r="J5" s="50">
        <v>25.3</v>
      </c>
      <c r="L5" s="43">
        <v>0</v>
      </c>
      <c r="M5" s="13">
        <f>4187*$M$1*(E5-D5)/$P$1</f>
        <v>95.423236932035749</v>
      </c>
      <c r="N5" s="13">
        <f>4.187*$P$2*(Z5-Z5)/$P$1</f>
        <v>0</v>
      </c>
      <c r="O5" s="13">
        <f t="shared" ref="O5:O29" si="0">4.187*$P$2*(Z5-$Z$5)/$P$1</f>
        <v>0</v>
      </c>
      <c r="P5" s="13">
        <f>$M$2*B5/1000</f>
        <v>0</v>
      </c>
      <c r="Q5" s="14">
        <f>4187*$M$1*(E5-D5)/($P$1*$M$2)</f>
        <v>0.3180774564401192</v>
      </c>
      <c r="R5" s="15">
        <v>0</v>
      </c>
      <c r="S5" s="15">
        <v>0</v>
      </c>
      <c r="T5" s="93">
        <f t="shared" ref="T5:T29" si="1">O5/(300*4.187*$P$2*(E5-D5))</f>
        <v>0</v>
      </c>
      <c r="U5" s="16"/>
      <c r="V5" s="17">
        <f>D5-D5</f>
        <v>0</v>
      </c>
      <c r="W5" s="18">
        <f>E5-E5</f>
        <v>0</v>
      </c>
      <c r="X5" s="18">
        <f>I5-I5</f>
        <v>0</v>
      </c>
      <c r="Y5" s="18">
        <f>Z5-Z5</f>
        <v>0</v>
      </c>
      <c r="Z5" s="19">
        <f t="shared" ref="Z5:Z29" si="2">(F5+G5+H5)/3</f>
        <v>11.600000000000001</v>
      </c>
      <c r="AA5" s="19">
        <f t="shared" ref="AA5:AA29" si="3">($M$2*$AA$2-M5)/(D5-I5)</f>
        <v>-3.0327021508018581</v>
      </c>
      <c r="AB5" s="20">
        <f t="shared" ref="AB5:AB29" si="4">($AA$1*(D5-I5)+M5)/$AA$2</f>
        <v>-19.948362373253904</v>
      </c>
      <c r="AC5" s="18">
        <f t="shared" ref="AC5:AD20" si="5">IF(AA5&gt;0,AA5,0)</f>
        <v>0</v>
      </c>
      <c r="AD5" s="21">
        <f t="shared" si="5"/>
        <v>0</v>
      </c>
    </row>
    <row r="6" spans="1:30" x14ac:dyDescent="0.3">
      <c r="A6" s="42">
        <v>42445.587326388893</v>
      </c>
      <c r="B6" s="43">
        <v>300</v>
      </c>
      <c r="C6" s="43">
        <v>5</v>
      </c>
      <c r="D6" s="44">
        <v>13.15</v>
      </c>
      <c r="E6" s="45">
        <v>15.65</v>
      </c>
      <c r="F6" s="46">
        <v>11.55</v>
      </c>
      <c r="G6" s="47">
        <v>11.7</v>
      </c>
      <c r="H6" s="48">
        <v>11.65</v>
      </c>
      <c r="I6" s="49">
        <v>24.15</v>
      </c>
      <c r="J6" s="50">
        <v>24.15</v>
      </c>
      <c r="L6" s="43">
        <v>5</v>
      </c>
      <c r="M6" s="22">
        <f t="shared" ref="M6:M29" si="6">4187*$M$1*(E6-D6)/$P$1</f>
        <v>97.370649930648739</v>
      </c>
      <c r="N6" s="22">
        <f t="shared" ref="N6:N29" si="7">4.187*$P$2*(Z6-Z5)/$P$1</f>
        <v>13.956666666665875</v>
      </c>
      <c r="O6" s="22">
        <f t="shared" si="0"/>
        <v>13.956666666665875</v>
      </c>
      <c r="P6" s="22">
        <f t="shared" ref="P6:P29" si="8">$M$2*B6/1000</f>
        <v>90</v>
      </c>
      <c r="Q6" s="23">
        <f t="shared" ref="Q6:Q29" si="9">4187*$M$1*(E6-D6)/($P$1*$M$2)</f>
        <v>0.3245688331021625</v>
      </c>
      <c r="R6" s="23">
        <f>1000*N6/((B6-B5)*$M$2)</f>
        <v>0.15507407407406529</v>
      </c>
      <c r="S6" s="23">
        <f>O6/P6</f>
        <v>0.15507407407406529</v>
      </c>
      <c r="T6" s="81">
        <f t="shared" si="1"/>
        <v>2.2222222222220957E-4</v>
      </c>
      <c r="U6" s="24"/>
      <c r="V6" s="25">
        <f>V5+(D6-D5)</f>
        <v>0.84999999999999964</v>
      </c>
      <c r="W6" s="26">
        <f>W5+(E6-E5)</f>
        <v>0.90000000000000036</v>
      </c>
      <c r="X6" s="26">
        <f t="shared" ref="X6:X29" si="10">X5+(I6-I5)</f>
        <v>-1.2000000000000028</v>
      </c>
      <c r="Y6" s="26">
        <f t="shared" ref="Y6:Y29" si="11">Y5+(Z6-Z5)</f>
        <v>3.3333333333331439E-2</v>
      </c>
      <c r="Z6" s="27">
        <f t="shared" si="2"/>
        <v>11.633333333333333</v>
      </c>
      <c r="AA6" s="27">
        <f t="shared" si="3"/>
        <v>-3.4208500063046605</v>
      </c>
      <c r="AB6" s="28">
        <f t="shared" si="4"/>
        <v>20.823666512552784</v>
      </c>
      <c r="AC6" s="26">
        <f t="shared" si="5"/>
        <v>0</v>
      </c>
      <c r="AD6" s="29">
        <f t="shared" si="5"/>
        <v>20.823666512552784</v>
      </c>
    </row>
    <row r="7" spans="1:30" x14ac:dyDescent="0.3">
      <c r="A7" s="42">
        <v>42445.590798611112</v>
      </c>
      <c r="B7" s="43">
        <v>600</v>
      </c>
      <c r="C7" s="43">
        <v>10</v>
      </c>
      <c r="D7" s="44">
        <v>13.65</v>
      </c>
      <c r="E7" s="45">
        <v>16.45</v>
      </c>
      <c r="F7" s="46">
        <v>11.55</v>
      </c>
      <c r="G7" s="47">
        <v>11.7</v>
      </c>
      <c r="H7" s="48">
        <v>11.7</v>
      </c>
      <c r="I7" s="49">
        <v>26.15</v>
      </c>
      <c r="J7" s="50">
        <v>26.2</v>
      </c>
      <c r="L7" s="43">
        <v>10</v>
      </c>
      <c r="M7" s="22">
        <f t="shared" si="6"/>
        <v>109.05512792232656</v>
      </c>
      <c r="N7" s="22">
        <f t="shared" si="7"/>
        <v>6.9783333333336817</v>
      </c>
      <c r="O7" s="22">
        <f t="shared" si="0"/>
        <v>20.934999999999555</v>
      </c>
      <c r="P7" s="22">
        <f t="shared" si="8"/>
        <v>180</v>
      </c>
      <c r="Q7" s="23">
        <f t="shared" si="9"/>
        <v>0.36351709307442187</v>
      </c>
      <c r="R7" s="23">
        <f t="shared" ref="R7:R29" si="12">1000*N7/((B7-B6)*$M$2)</f>
        <v>7.7537037037040901E-2</v>
      </c>
      <c r="S7" s="23">
        <f t="shared" ref="S7:S29" si="13">O7/P7</f>
        <v>0.11630555555555308</v>
      </c>
      <c r="T7" s="81">
        <f t="shared" si="1"/>
        <v>2.9761904761904141E-4</v>
      </c>
      <c r="U7" s="24"/>
      <c r="V7" s="25">
        <f>V6+(D7-D6)</f>
        <v>1.3499999999999996</v>
      </c>
      <c r="W7" s="26">
        <f>W6+(E7-E6)</f>
        <v>1.6999999999999993</v>
      </c>
      <c r="X7" s="26">
        <f t="shared" si="10"/>
        <v>0.79999999999999716</v>
      </c>
      <c r="Y7" s="26">
        <f t="shared" si="11"/>
        <v>4.9999999999998934E-2</v>
      </c>
      <c r="Z7" s="27">
        <f t="shared" si="2"/>
        <v>11.65</v>
      </c>
      <c r="AA7" s="27">
        <f t="shared" si="3"/>
        <v>-2.0755897662138754</v>
      </c>
      <c r="AB7" s="28">
        <f t="shared" si="4"/>
        <v>20.12250649405906</v>
      </c>
      <c r="AC7" s="26">
        <f t="shared" si="5"/>
        <v>0</v>
      </c>
      <c r="AD7" s="29">
        <f>IF(AB7&gt;0,AB7,0)</f>
        <v>20.12250649405906</v>
      </c>
    </row>
    <row r="8" spans="1:30" x14ac:dyDescent="0.3">
      <c r="A8" s="42">
        <v>42445.594270833331</v>
      </c>
      <c r="B8" s="43">
        <v>900</v>
      </c>
      <c r="C8" s="43">
        <v>15</v>
      </c>
      <c r="D8" s="44">
        <v>14.3</v>
      </c>
      <c r="E8" s="45">
        <v>17.25</v>
      </c>
      <c r="F8" s="46">
        <v>11.6</v>
      </c>
      <c r="G8" s="47">
        <v>11.75</v>
      </c>
      <c r="H8" s="48">
        <v>11.7</v>
      </c>
      <c r="I8" s="49">
        <v>26.55</v>
      </c>
      <c r="J8" s="50">
        <v>26.6</v>
      </c>
      <c r="L8" s="43">
        <v>15</v>
      </c>
      <c r="M8" s="22">
        <f t="shared" si="6"/>
        <v>114.8973669181655</v>
      </c>
      <c r="N8" s="22">
        <f t="shared" si="7"/>
        <v>13.956666666665875</v>
      </c>
      <c r="O8" s="22">
        <f t="shared" si="0"/>
        <v>34.891666666665429</v>
      </c>
      <c r="P8" s="22">
        <f t="shared" si="8"/>
        <v>270</v>
      </c>
      <c r="Q8" s="23">
        <f t="shared" si="9"/>
        <v>0.38299122306055172</v>
      </c>
      <c r="R8" s="23">
        <f t="shared" si="12"/>
        <v>0.15507407407406529</v>
      </c>
      <c r="S8" s="23">
        <f t="shared" si="13"/>
        <v>0.12922839506172382</v>
      </c>
      <c r="T8" s="81">
        <f t="shared" si="1"/>
        <v>4.7080979284367449E-4</v>
      </c>
      <c r="U8" s="24"/>
      <c r="V8" s="25">
        <f>V7+(D8-D7)</f>
        <v>2</v>
      </c>
      <c r="W8" s="26">
        <f>W7+(E8-E7)</f>
        <v>2.5</v>
      </c>
      <c r="X8" s="26">
        <f t="shared" si="10"/>
        <v>1.1999999999999993</v>
      </c>
      <c r="Y8" s="26">
        <f t="shared" si="11"/>
        <v>8.3333333333330373E-2</v>
      </c>
      <c r="Z8" s="27">
        <f t="shared" si="2"/>
        <v>11.683333333333332</v>
      </c>
      <c r="AA8" s="27">
        <f t="shared" si="3"/>
        <v>-1.6410312719864897</v>
      </c>
      <c r="AB8" s="28">
        <f t="shared" si="4"/>
        <v>37.549704262590005</v>
      </c>
      <c r="AC8" s="26">
        <f t="shared" si="5"/>
        <v>0</v>
      </c>
      <c r="AD8" s="29">
        <f t="shared" si="5"/>
        <v>37.549704262590005</v>
      </c>
    </row>
    <row r="9" spans="1:30" x14ac:dyDescent="0.3">
      <c r="A9" s="42">
        <v>42445.597743055558</v>
      </c>
      <c r="B9" s="43">
        <v>1200</v>
      </c>
      <c r="C9" s="43">
        <v>20</v>
      </c>
      <c r="D9" s="44">
        <v>14.75</v>
      </c>
      <c r="E9" s="45">
        <v>18</v>
      </c>
      <c r="F9" s="46">
        <v>11.6</v>
      </c>
      <c r="G9" s="47">
        <v>11.75</v>
      </c>
      <c r="H9" s="48">
        <v>11.75</v>
      </c>
      <c r="I9" s="49">
        <v>27.05</v>
      </c>
      <c r="J9" s="50">
        <v>27</v>
      </c>
      <c r="L9" s="43">
        <v>20</v>
      </c>
      <c r="M9" s="22">
        <f t="shared" si="6"/>
        <v>126.58184490984337</v>
      </c>
      <c r="N9" s="22">
        <f t="shared" si="7"/>
        <v>6.9783333333344242</v>
      </c>
      <c r="O9" s="22">
        <f t="shared" si="0"/>
        <v>41.869999999999848</v>
      </c>
      <c r="P9" s="22">
        <f t="shared" si="8"/>
        <v>360</v>
      </c>
      <c r="Q9" s="23">
        <f t="shared" si="9"/>
        <v>0.42193948303281126</v>
      </c>
      <c r="R9" s="23">
        <f t="shared" si="12"/>
        <v>7.7537037037049159E-2</v>
      </c>
      <c r="S9" s="23">
        <f t="shared" si="13"/>
        <v>0.11630555555555513</v>
      </c>
      <c r="T9" s="81">
        <f t="shared" si="1"/>
        <v>5.1282051282051087E-4</v>
      </c>
      <c r="U9" s="24"/>
      <c r="V9" s="25">
        <f>V8+(D9-D8)</f>
        <v>2.4499999999999993</v>
      </c>
      <c r="W9" s="26">
        <f>W8+(E9-E8)</f>
        <v>3.25</v>
      </c>
      <c r="X9" s="26">
        <f t="shared" si="10"/>
        <v>1.6999999999999993</v>
      </c>
      <c r="Y9" s="26">
        <f t="shared" si="11"/>
        <v>9.9999999999999645E-2</v>
      </c>
      <c r="Z9" s="27">
        <f t="shared" si="2"/>
        <v>11.700000000000001</v>
      </c>
      <c r="AA9" s="27">
        <f t="shared" si="3"/>
        <v>-0.68440285285826263</v>
      </c>
      <c r="AB9" s="28">
        <f t="shared" si="4"/>
        <v>62.626322021874138</v>
      </c>
      <c r="AC9" s="26">
        <f t="shared" si="5"/>
        <v>0</v>
      </c>
      <c r="AD9" s="29">
        <f t="shared" si="5"/>
        <v>62.626322021874138</v>
      </c>
    </row>
    <row r="10" spans="1:30" x14ac:dyDescent="0.3">
      <c r="A10" s="42">
        <v>42445.601215277777</v>
      </c>
      <c r="B10" s="43">
        <v>1500</v>
      </c>
      <c r="C10" s="43">
        <v>25</v>
      </c>
      <c r="D10" s="44">
        <v>15.35</v>
      </c>
      <c r="E10" s="45">
        <v>18.55</v>
      </c>
      <c r="F10" s="46">
        <v>11.6</v>
      </c>
      <c r="G10" s="47">
        <v>12</v>
      </c>
      <c r="H10" s="48">
        <v>12</v>
      </c>
      <c r="I10" s="49">
        <v>27.2</v>
      </c>
      <c r="J10" s="50">
        <v>27.3</v>
      </c>
      <c r="L10" s="43">
        <v>25</v>
      </c>
      <c r="M10" s="22">
        <f t="shared" si="6"/>
        <v>124.63443191123044</v>
      </c>
      <c r="N10" s="22">
        <f t="shared" si="7"/>
        <v>69.78333333333309</v>
      </c>
      <c r="O10" s="22">
        <f t="shared" si="0"/>
        <v>111.65333333333295</v>
      </c>
      <c r="P10" s="22">
        <f t="shared" si="8"/>
        <v>450</v>
      </c>
      <c r="Q10" s="23">
        <f t="shared" si="9"/>
        <v>0.41544810637076812</v>
      </c>
      <c r="R10" s="23">
        <f t="shared" si="12"/>
        <v>0.77537037037036771</v>
      </c>
      <c r="S10" s="23">
        <f t="shared" si="13"/>
        <v>0.24811851851851768</v>
      </c>
      <c r="T10" s="81">
        <f t="shared" si="1"/>
        <v>1.3888888888888835E-3</v>
      </c>
      <c r="U10" s="24"/>
      <c r="V10" s="25">
        <f>V9+(D10-D9)</f>
        <v>3.0499999999999989</v>
      </c>
      <c r="W10" s="26">
        <f>W9+(E10-E9)</f>
        <v>3.8000000000000007</v>
      </c>
      <c r="X10" s="26">
        <f t="shared" si="10"/>
        <v>1.8499999999999979</v>
      </c>
      <c r="Y10" s="26">
        <f t="shared" si="11"/>
        <v>0.26666666666666572</v>
      </c>
      <c r="Z10" s="27">
        <f t="shared" si="2"/>
        <v>11.866666666666667</v>
      </c>
      <c r="AA10" s="27">
        <f t="shared" si="3"/>
        <v>-0.87473148428435143</v>
      </c>
      <c r="AB10" s="28">
        <f t="shared" si="4"/>
        <v>66.298737580512082</v>
      </c>
      <c r="AC10" s="26">
        <f t="shared" si="5"/>
        <v>0</v>
      </c>
      <c r="AD10" s="29">
        <f t="shared" si="5"/>
        <v>66.298737580512082</v>
      </c>
    </row>
    <row r="11" spans="1:30" x14ac:dyDescent="0.3">
      <c r="A11" s="42">
        <v>42445.604687500003</v>
      </c>
      <c r="B11" s="43">
        <v>1800</v>
      </c>
      <c r="C11" s="43">
        <v>30</v>
      </c>
      <c r="D11" s="44">
        <v>15.75</v>
      </c>
      <c r="E11" s="45">
        <v>19.25</v>
      </c>
      <c r="F11" s="46">
        <v>11.65</v>
      </c>
      <c r="G11" s="47">
        <v>12</v>
      </c>
      <c r="H11" s="48">
        <v>12.05</v>
      </c>
      <c r="I11" s="49">
        <v>27.3</v>
      </c>
      <c r="J11" s="50">
        <v>27.45</v>
      </c>
      <c r="L11" s="43">
        <v>30</v>
      </c>
      <c r="M11" s="22">
        <f t="shared" si="6"/>
        <v>136.31890990290825</v>
      </c>
      <c r="N11" s="22">
        <f t="shared" si="7"/>
        <v>13.956666666666619</v>
      </c>
      <c r="O11" s="22">
        <f t="shared" si="0"/>
        <v>125.60999999999957</v>
      </c>
      <c r="P11" s="22">
        <f t="shared" si="8"/>
        <v>540</v>
      </c>
      <c r="Q11" s="23">
        <f t="shared" si="9"/>
        <v>0.45439636634302755</v>
      </c>
      <c r="R11" s="23">
        <f t="shared" si="12"/>
        <v>0.15507407407407353</v>
      </c>
      <c r="S11" s="23">
        <f t="shared" si="13"/>
        <v>0.23261111111111032</v>
      </c>
      <c r="T11" s="81">
        <f t="shared" si="1"/>
        <v>1.4285714285714236E-3</v>
      </c>
      <c r="U11" s="24"/>
      <c r="V11" s="25">
        <f>V10+(D11-D10)</f>
        <v>3.4499999999999993</v>
      </c>
      <c r="W11" s="26">
        <f>W10+(E11-E10)</f>
        <v>4.5</v>
      </c>
      <c r="X11" s="26">
        <f t="shared" si="10"/>
        <v>1.9499999999999993</v>
      </c>
      <c r="Y11" s="26">
        <f t="shared" si="11"/>
        <v>0.29999999999999893</v>
      </c>
      <c r="Z11" s="27">
        <f t="shared" si="2"/>
        <v>11.9</v>
      </c>
      <c r="AA11" s="27">
        <f t="shared" si="3"/>
        <v>0.11419133358512948</v>
      </c>
      <c r="AB11" s="28">
        <f t="shared" si="4"/>
        <v>97.597577562018301</v>
      </c>
      <c r="AC11" s="26">
        <f t="shared" si="5"/>
        <v>0.11419133358512948</v>
      </c>
      <c r="AD11" s="29">
        <f t="shared" si="5"/>
        <v>97.597577562018301</v>
      </c>
    </row>
    <row r="12" spans="1:30" x14ac:dyDescent="0.3">
      <c r="A12" s="42">
        <v>42445.608159722222</v>
      </c>
      <c r="B12" s="43">
        <v>2100</v>
      </c>
      <c r="C12" s="43">
        <v>35</v>
      </c>
      <c r="D12" s="44">
        <v>16.25</v>
      </c>
      <c r="E12" s="45">
        <v>19.7</v>
      </c>
      <c r="F12" s="46">
        <v>11.65</v>
      </c>
      <c r="G12" s="47">
        <v>12.05</v>
      </c>
      <c r="H12" s="48">
        <v>12.05</v>
      </c>
      <c r="I12" s="49">
        <v>27.55</v>
      </c>
      <c r="J12" s="50">
        <v>27.65</v>
      </c>
      <c r="L12" s="43">
        <v>35</v>
      </c>
      <c r="M12" s="22">
        <f t="shared" si="6"/>
        <v>134.37149690429524</v>
      </c>
      <c r="N12" s="22">
        <f t="shared" si="7"/>
        <v>6.9783333333329374</v>
      </c>
      <c r="O12" s="22">
        <f t="shared" si="0"/>
        <v>132.58833333333249</v>
      </c>
      <c r="P12" s="22">
        <f t="shared" si="8"/>
        <v>630</v>
      </c>
      <c r="Q12" s="23">
        <f t="shared" si="9"/>
        <v>0.44790498968098419</v>
      </c>
      <c r="R12" s="23">
        <f t="shared" si="12"/>
        <v>7.7537037037032644E-2</v>
      </c>
      <c r="S12" s="23">
        <f t="shared" si="13"/>
        <v>0.21045767195767062</v>
      </c>
      <c r="T12" s="81">
        <f t="shared" si="1"/>
        <v>1.5297906602254332E-3</v>
      </c>
      <c r="U12" s="24"/>
      <c r="V12" s="25">
        <f>V11+(D12-D11)</f>
        <v>3.9499999999999993</v>
      </c>
      <c r="W12" s="26">
        <f>W11+(E12-E11)</f>
        <v>4.9499999999999993</v>
      </c>
      <c r="X12" s="26">
        <f t="shared" si="10"/>
        <v>2.1999999999999993</v>
      </c>
      <c r="Y12" s="26">
        <f t="shared" si="11"/>
        <v>0.31666666666666465</v>
      </c>
      <c r="Z12" s="27">
        <f t="shared" si="2"/>
        <v>11.916666666666666</v>
      </c>
      <c r="AA12" s="27">
        <f t="shared" si="3"/>
        <v>-5.5619742982721959E-2</v>
      </c>
      <c r="AB12" s="28">
        <f t="shared" si="4"/>
        <v>97.714437565100525</v>
      </c>
      <c r="AC12" s="26">
        <f t="shared" si="5"/>
        <v>0</v>
      </c>
      <c r="AD12" s="29">
        <f t="shared" si="5"/>
        <v>97.714437565100525</v>
      </c>
    </row>
    <row r="13" spans="1:30" x14ac:dyDescent="0.3">
      <c r="A13" s="42">
        <v>42445.611631944441</v>
      </c>
      <c r="B13" s="43">
        <v>2400</v>
      </c>
      <c r="C13" s="43">
        <v>40</v>
      </c>
      <c r="D13" s="44">
        <v>16.600000000000001</v>
      </c>
      <c r="E13" s="45">
        <v>20.350000000000001</v>
      </c>
      <c r="F13" s="46">
        <v>11.7</v>
      </c>
      <c r="G13" s="47">
        <v>12.1</v>
      </c>
      <c r="H13" s="48">
        <v>12.1</v>
      </c>
      <c r="I13" s="49">
        <v>27.75</v>
      </c>
      <c r="J13" s="50">
        <v>28.05</v>
      </c>
      <c r="L13" s="43">
        <v>40</v>
      </c>
      <c r="M13" s="22">
        <f t="shared" si="6"/>
        <v>146.05597489597312</v>
      </c>
      <c r="N13" s="22">
        <f t="shared" si="7"/>
        <v>20.935000000000297</v>
      </c>
      <c r="O13" s="22">
        <f t="shared" si="0"/>
        <v>153.5233333333328</v>
      </c>
      <c r="P13" s="22">
        <f t="shared" si="8"/>
        <v>720</v>
      </c>
      <c r="Q13" s="23">
        <f t="shared" si="9"/>
        <v>0.48685324965324378</v>
      </c>
      <c r="R13" s="23">
        <f t="shared" si="12"/>
        <v>0.23261111111111443</v>
      </c>
      <c r="S13" s="23">
        <f t="shared" si="13"/>
        <v>0.21322685185185111</v>
      </c>
      <c r="T13" s="81">
        <f t="shared" si="1"/>
        <v>1.6296296296296237E-3</v>
      </c>
      <c r="U13" s="24"/>
      <c r="V13" s="25">
        <f>V12+(D13-D12)</f>
        <v>4.3000000000000007</v>
      </c>
      <c r="W13" s="26">
        <f>W12+(E13-E12)</f>
        <v>5.6000000000000014</v>
      </c>
      <c r="X13" s="26">
        <f t="shared" si="10"/>
        <v>2.3999999999999986</v>
      </c>
      <c r="Y13" s="26">
        <f t="shared" si="11"/>
        <v>0.36666666666666536</v>
      </c>
      <c r="Z13" s="27">
        <f t="shared" si="2"/>
        <v>11.966666666666667</v>
      </c>
      <c r="AA13" s="27">
        <f t="shared" si="3"/>
        <v>0.9915672552442264</v>
      </c>
      <c r="AB13" s="28">
        <f t="shared" si="4"/>
        <v>126.3466108799403</v>
      </c>
      <c r="AC13" s="26">
        <f t="shared" si="5"/>
        <v>0.9915672552442264</v>
      </c>
      <c r="AD13" s="29">
        <f t="shared" si="5"/>
        <v>126.3466108799403</v>
      </c>
    </row>
    <row r="14" spans="1:30" x14ac:dyDescent="0.3">
      <c r="A14" s="42">
        <v>42445.615104166667</v>
      </c>
      <c r="B14" s="43">
        <v>2700</v>
      </c>
      <c r="C14" s="43">
        <v>45</v>
      </c>
      <c r="D14" s="44">
        <v>17.05</v>
      </c>
      <c r="E14" s="45">
        <v>20.75</v>
      </c>
      <c r="F14" s="46">
        <v>11.7</v>
      </c>
      <c r="G14" s="47">
        <v>12.1</v>
      </c>
      <c r="H14" s="48">
        <v>12.15</v>
      </c>
      <c r="I14" s="49">
        <v>28.15</v>
      </c>
      <c r="J14" s="50">
        <v>28.25</v>
      </c>
      <c r="L14" s="43">
        <v>45</v>
      </c>
      <c r="M14" s="22">
        <f t="shared" si="6"/>
        <v>144.10856189736012</v>
      </c>
      <c r="N14" s="22">
        <f t="shared" si="7"/>
        <v>6.9783333333329374</v>
      </c>
      <c r="O14" s="22">
        <f t="shared" si="0"/>
        <v>160.50166666666573</v>
      </c>
      <c r="P14" s="22">
        <f t="shared" si="8"/>
        <v>810</v>
      </c>
      <c r="Q14" s="23">
        <f t="shared" si="9"/>
        <v>0.48036187299120042</v>
      </c>
      <c r="R14" s="23">
        <f t="shared" si="12"/>
        <v>7.7537037037032644E-2</v>
      </c>
      <c r="S14" s="23">
        <f t="shared" si="13"/>
        <v>0.1981502057613157</v>
      </c>
      <c r="T14" s="81">
        <f t="shared" si="1"/>
        <v>1.7267267267267168E-3</v>
      </c>
      <c r="U14" s="24"/>
      <c r="V14" s="25">
        <f>V13+(D14-D13)</f>
        <v>4.75</v>
      </c>
      <c r="W14" s="26">
        <f>W13+(E14-E13)</f>
        <v>6</v>
      </c>
      <c r="X14" s="26">
        <f t="shared" si="10"/>
        <v>2.7999999999999972</v>
      </c>
      <c r="Y14" s="26">
        <f t="shared" si="11"/>
        <v>0.38333333333333108</v>
      </c>
      <c r="Z14" s="27">
        <f t="shared" si="2"/>
        <v>11.983333333333333</v>
      </c>
      <c r="AA14" s="27">
        <f t="shared" si="3"/>
        <v>0.82059116192433512</v>
      </c>
      <c r="AB14" s="28">
        <f t="shared" si="4"/>
        <v>122.90791532746697</v>
      </c>
      <c r="AC14" s="26">
        <f t="shared" si="5"/>
        <v>0.82059116192433512</v>
      </c>
      <c r="AD14" s="29">
        <f t="shared" si="5"/>
        <v>122.90791532746697</v>
      </c>
    </row>
    <row r="15" spans="1:30" x14ac:dyDescent="0.3">
      <c r="A15" s="42">
        <v>42445.618576388893</v>
      </c>
      <c r="B15" s="43">
        <v>3000</v>
      </c>
      <c r="C15" s="43">
        <v>50</v>
      </c>
      <c r="D15" s="44">
        <v>17.350000000000001</v>
      </c>
      <c r="E15" s="45">
        <v>21.35</v>
      </c>
      <c r="F15" s="46">
        <v>11.7</v>
      </c>
      <c r="G15" s="47">
        <v>12.15</v>
      </c>
      <c r="H15" s="48">
        <v>12.15</v>
      </c>
      <c r="I15" s="49">
        <v>28.2</v>
      </c>
      <c r="J15" s="50">
        <v>28.3</v>
      </c>
      <c r="L15" s="43">
        <v>50</v>
      </c>
      <c r="M15" s="22">
        <f t="shared" si="6"/>
        <v>155.793039889038</v>
      </c>
      <c r="N15" s="22">
        <f t="shared" si="7"/>
        <v>6.9783333333336817</v>
      </c>
      <c r="O15" s="22">
        <f t="shared" si="0"/>
        <v>167.47999999999939</v>
      </c>
      <c r="P15" s="22">
        <f t="shared" si="8"/>
        <v>900</v>
      </c>
      <c r="Q15" s="23">
        <f t="shared" si="9"/>
        <v>0.51931013296346007</v>
      </c>
      <c r="R15" s="23">
        <f t="shared" si="12"/>
        <v>7.7537037037040901E-2</v>
      </c>
      <c r="S15" s="23">
        <f t="shared" si="13"/>
        <v>0.18608888888888822</v>
      </c>
      <c r="T15" s="81">
        <f t="shared" si="1"/>
        <v>1.6666666666666605E-3</v>
      </c>
      <c r="U15" s="24"/>
      <c r="V15" s="25">
        <f>V14+(D15-D14)</f>
        <v>5.0500000000000007</v>
      </c>
      <c r="W15" s="26">
        <f>W14+(E15-E14)</f>
        <v>6.6000000000000014</v>
      </c>
      <c r="X15" s="26">
        <f t="shared" si="10"/>
        <v>2.8499999999999979</v>
      </c>
      <c r="Y15" s="26">
        <f t="shared" si="11"/>
        <v>0.39999999999999858</v>
      </c>
      <c r="Z15" s="27">
        <f t="shared" si="2"/>
        <v>12</v>
      </c>
      <c r="AA15" s="27">
        <f t="shared" si="3"/>
        <v>1.9164092063629496</v>
      </c>
      <c r="AB15" s="28">
        <f t="shared" si="4"/>
        <v>153.31786642008447</v>
      </c>
      <c r="AC15" s="26">
        <f t="shared" si="5"/>
        <v>1.9164092063629496</v>
      </c>
      <c r="AD15" s="29">
        <f t="shared" si="5"/>
        <v>153.31786642008447</v>
      </c>
    </row>
    <row r="16" spans="1:30" x14ac:dyDescent="0.3">
      <c r="A16" s="42">
        <v>42445.622048611112</v>
      </c>
      <c r="B16" s="43">
        <v>3300</v>
      </c>
      <c r="C16" s="43">
        <v>55</v>
      </c>
      <c r="D16" s="44">
        <v>17.600000000000001</v>
      </c>
      <c r="E16" s="45">
        <v>21.75</v>
      </c>
      <c r="F16" s="46">
        <v>11.75</v>
      </c>
      <c r="G16" s="47">
        <v>12.2</v>
      </c>
      <c r="H16" s="48">
        <v>12.2</v>
      </c>
      <c r="I16" s="49">
        <v>28.25</v>
      </c>
      <c r="J16" s="50">
        <v>28.3</v>
      </c>
      <c r="L16" s="43">
        <v>55</v>
      </c>
      <c r="M16" s="22">
        <f t="shared" si="6"/>
        <v>161.63527888487687</v>
      </c>
      <c r="N16" s="22">
        <f t="shared" si="7"/>
        <v>20.934999999999555</v>
      </c>
      <c r="O16" s="22">
        <f t="shared" si="0"/>
        <v>188.41499999999897</v>
      </c>
      <c r="P16" s="22">
        <f t="shared" si="8"/>
        <v>990</v>
      </c>
      <c r="Q16" s="23">
        <f t="shared" si="9"/>
        <v>0.53878426294958959</v>
      </c>
      <c r="R16" s="23">
        <f t="shared" si="12"/>
        <v>0.23261111111110619</v>
      </c>
      <c r="S16" s="23">
        <f t="shared" si="13"/>
        <v>0.19031818181818078</v>
      </c>
      <c r="T16" s="81">
        <f t="shared" si="1"/>
        <v>1.8072289156626411E-3</v>
      </c>
      <c r="U16" s="24"/>
      <c r="V16" s="25">
        <f>V15+(D16-D15)</f>
        <v>5.3000000000000007</v>
      </c>
      <c r="W16" s="26">
        <f>W15+(E16-E15)</f>
        <v>7</v>
      </c>
      <c r="X16" s="26">
        <f t="shared" si="10"/>
        <v>2.8999999999999986</v>
      </c>
      <c r="Y16" s="26">
        <f t="shared" si="11"/>
        <v>0.44999999999999751</v>
      </c>
      <c r="Z16" s="27">
        <f t="shared" si="2"/>
        <v>12.049999999999999</v>
      </c>
      <c r="AA16" s="27">
        <f t="shared" si="3"/>
        <v>2.5009651535095654</v>
      </c>
      <c r="AB16" s="28">
        <f t="shared" si="4"/>
        <v>169.8561752997264</v>
      </c>
      <c r="AC16" s="26">
        <f t="shared" si="5"/>
        <v>2.5009651535095654</v>
      </c>
      <c r="AD16" s="29">
        <f t="shared" si="5"/>
        <v>169.8561752997264</v>
      </c>
    </row>
    <row r="17" spans="1:30" x14ac:dyDescent="0.3">
      <c r="A17" s="42">
        <v>42445.625520833331</v>
      </c>
      <c r="B17" s="43">
        <v>3600</v>
      </c>
      <c r="C17" s="43">
        <v>60</v>
      </c>
      <c r="D17" s="44">
        <v>18.05</v>
      </c>
      <c r="E17" s="45">
        <v>22.3</v>
      </c>
      <c r="F17" s="46">
        <v>11.75</v>
      </c>
      <c r="G17" s="47">
        <v>12.2</v>
      </c>
      <c r="H17" s="48">
        <v>12.25</v>
      </c>
      <c r="I17" s="49">
        <v>28.4</v>
      </c>
      <c r="J17" s="50">
        <v>28.45</v>
      </c>
      <c r="L17" s="43">
        <v>60</v>
      </c>
      <c r="M17" s="22">
        <f t="shared" si="6"/>
        <v>165.53010488210285</v>
      </c>
      <c r="N17" s="22">
        <f t="shared" si="7"/>
        <v>6.9783333333344242</v>
      </c>
      <c r="O17" s="22">
        <f t="shared" si="0"/>
        <v>195.39333333333337</v>
      </c>
      <c r="P17" s="22">
        <f t="shared" si="8"/>
        <v>1080</v>
      </c>
      <c r="Q17" s="23">
        <f t="shared" si="9"/>
        <v>0.55176701627367619</v>
      </c>
      <c r="R17" s="23">
        <f t="shared" si="12"/>
        <v>7.7537037037049159E-2</v>
      </c>
      <c r="S17" s="23">
        <f t="shared" si="13"/>
        <v>0.18091975308641978</v>
      </c>
      <c r="T17" s="81">
        <f t="shared" si="1"/>
        <v>1.8300653594771244E-3</v>
      </c>
      <c r="U17" s="24"/>
      <c r="V17" s="25">
        <f>V16+(D17-D16)</f>
        <v>5.75</v>
      </c>
      <c r="W17" s="26">
        <f>W16+(E17-E16)</f>
        <v>7.5500000000000007</v>
      </c>
      <c r="X17" s="26">
        <f t="shared" si="10"/>
        <v>3.0499999999999972</v>
      </c>
      <c r="Y17" s="26">
        <f t="shared" si="11"/>
        <v>0.46666666666666679</v>
      </c>
      <c r="Z17" s="27">
        <f t="shared" si="2"/>
        <v>12.066666666666668</v>
      </c>
      <c r="AA17" s="27">
        <f t="shared" si="3"/>
        <v>2.9497685876427879</v>
      </c>
      <c r="AB17" s="28">
        <f t="shared" si="4"/>
        <v>183.84467751578413</v>
      </c>
      <c r="AC17" s="26">
        <f>IF(AA17&gt;0,AA17,0)</f>
        <v>2.9497685876427879</v>
      </c>
      <c r="AD17" s="29">
        <f t="shared" si="5"/>
        <v>183.84467751578413</v>
      </c>
    </row>
    <row r="18" spans="1:30" x14ac:dyDescent="0.3">
      <c r="A18" s="42">
        <v>42445.628993055558</v>
      </c>
      <c r="B18" s="43">
        <v>3900</v>
      </c>
      <c r="C18" s="43">
        <v>65</v>
      </c>
      <c r="D18" s="44">
        <v>18.3</v>
      </c>
      <c r="E18" s="45">
        <v>22.6</v>
      </c>
      <c r="F18" s="46">
        <v>12</v>
      </c>
      <c r="G18" s="47">
        <v>12.25</v>
      </c>
      <c r="H18" s="48">
        <v>12.3</v>
      </c>
      <c r="I18" s="49">
        <v>28.55</v>
      </c>
      <c r="J18" s="50">
        <v>28.65</v>
      </c>
      <c r="L18" s="43">
        <v>65</v>
      </c>
      <c r="M18" s="22">
        <f t="shared" si="6"/>
        <v>167.47751788071588</v>
      </c>
      <c r="N18" s="22">
        <f t="shared" si="7"/>
        <v>48.84833333333205</v>
      </c>
      <c r="O18" s="22">
        <f t="shared" si="0"/>
        <v>244.24166666666542</v>
      </c>
      <c r="P18" s="22">
        <f t="shared" si="8"/>
        <v>1170</v>
      </c>
      <c r="Q18" s="23">
        <f t="shared" si="9"/>
        <v>0.55825839293571966</v>
      </c>
      <c r="R18" s="23">
        <f t="shared" si="12"/>
        <v>0.54275925925924495</v>
      </c>
      <c r="S18" s="23">
        <f t="shared" si="13"/>
        <v>0.2087535612535602</v>
      </c>
      <c r="T18" s="81">
        <f t="shared" si="1"/>
        <v>2.2609819121446905E-3</v>
      </c>
      <c r="U18" s="24"/>
      <c r="V18" s="25">
        <f>V17+(D18-D17)</f>
        <v>6</v>
      </c>
      <c r="W18" s="26">
        <f>W17+(E18-E17)</f>
        <v>7.8500000000000014</v>
      </c>
      <c r="X18" s="26">
        <f t="shared" si="10"/>
        <v>3.1999999999999993</v>
      </c>
      <c r="Y18" s="26">
        <f t="shared" si="11"/>
        <v>0.58333333333333037</v>
      </c>
      <c r="Z18" s="27">
        <f t="shared" si="2"/>
        <v>12.183333333333332</v>
      </c>
      <c r="AA18" s="27">
        <f t="shared" si="3"/>
        <v>3.1685383298259393</v>
      </c>
      <c r="AB18" s="28">
        <f t="shared" si="4"/>
        <v>189.95003973492416</v>
      </c>
      <c r="AC18" s="26">
        <f t="shared" ref="AC18:AD29" si="14">IF(AA18&gt;0,AA18,0)</f>
        <v>3.1685383298259393</v>
      </c>
      <c r="AD18" s="29">
        <f t="shared" si="5"/>
        <v>189.95003973492416</v>
      </c>
    </row>
    <row r="19" spans="1:30" x14ac:dyDescent="0.3">
      <c r="A19" s="42">
        <v>42445.632465277777</v>
      </c>
      <c r="B19" s="43">
        <v>4200</v>
      </c>
      <c r="C19" s="43">
        <v>70</v>
      </c>
      <c r="D19" s="44">
        <v>18.5</v>
      </c>
      <c r="E19" s="45">
        <v>23.1</v>
      </c>
      <c r="F19" s="46">
        <v>12</v>
      </c>
      <c r="G19" s="47">
        <v>12.25</v>
      </c>
      <c r="H19" s="48">
        <v>12.35</v>
      </c>
      <c r="I19" s="49">
        <v>28.7</v>
      </c>
      <c r="J19" s="50">
        <v>28.75</v>
      </c>
      <c r="L19" s="43">
        <v>70</v>
      </c>
      <c r="M19" s="22">
        <f t="shared" si="6"/>
        <v>179.16199587239376</v>
      </c>
      <c r="N19" s="22">
        <f t="shared" si="7"/>
        <v>6.9783333333344242</v>
      </c>
      <c r="O19" s="22">
        <f t="shared" si="0"/>
        <v>251.21999999999989</v>
      </c>
      <c r="P19" s="22">
        <f t="shared" si="8"/>
        <v>1260</v>
      </c>
      <c r="Q19" s="23">
        <f t="shared" si="9"/>
        <v>0.59720665290797925</v>
      </c>
      <c r="R19" s="23">
        <f t="shared" si="12"/>
        <v>7.7537037037049159E-2</v>
      </c>
      <c r="S19" s="23">
        <f t="shared" si="13"/>
        <v>0.1993809523809523</v>
      </c>
      <c r="T19" s="81">
        <f t="shared" si="1"/>
        <v>2.1739130434782587E-3</v>
      </c>
      <c r="U19" s="24"/>
      <c r="V19" s="25">
        <f>V18+(D19-D18)</f>
        <v>6.1999999999999993</v>
      </c>
      <c r="W19" s="26">
        <f>W18+(E19-E18)</f>
        <v>8.3500000000000014</v>
      </c>
      <c r="X19" s="26">
        <f t="shared" si="10"/>
        <v>3.3499999999999979</v>
      </c>
      <c r="Y19" s="26">
        <f t="shared" si="11"/>
        <v>0.59999999999999964</v>
      </c>
      <c r="Z19" s="27">
        <f t="shared" si="2"/>
        <v>12.200000000000001</v>
      </c>
      <c r="AA19" s="27">
        <f t="shared" si="3"/>
        <v>4.329607438469977</v>
      </c>
      <c r="AB19" s="28">
        <f t="shared" si="4"/>
        <v>216.80443527198614</v>
      </c>
      <c r="AC19" s="26">
        <f t="shared" si="14"/>
        <v>4.329607438469977</v>
      </c>
      <c r="AD19" s="29">
        <f t="shared" si="5"/>
        <v>216.80443527198614</v>
      </c>
    </row>
    <row r="20" spans="1:30" x14ac:dyDescent="0.3">
      <c r="A20" s="42">
        <v>42445.635937500003</v>
      </c>
      <c r="B20" s="43">
        <v>4500</v>
      </c>
      <c r="C20" s="43">
        <v>75</v>
      </c>
      <c r="D20" s="44">
        <v>18.7</v>
      </c>
      <c r="E20" s="45">
        <v>23.45</v>
      </c>
      <c r="F20" s="46">
        <v>12.05</v>
      </c>
      <c r="G20" s="47">
        <v>12.3</v>
      </c>
      <c r="H20" s="48">
        <v>12.35</v>
      </c>
      <c r="I20" s="49">
        <v>28.7</v>
      </c>
      <c r="J20" s="50">
        <v>28.75</v>
      </c>
      <c r="L20" s="43">
        <v>75</v>
      </c>
      <c r="M20" s="22">
        <f t="shared" si="6"/>
        <v>185.0042348682326</v>
      </c>
      <c r="N20" s="22">
        <f t="shared" si="7"/>
        <v>13.956666666666619</v>
      </c>
      <c r="O20" s="22">
        <f t="shared" si="0"/>
        <v>265.17666666666645</v>
      </c>
      <c r="P20" s="22">
        <f t="shared" si="8"/>
        <v>1350</v>
      </c>
      <c r="Q20" s="23">
        <f t="shared" si="9"/>
        <v>0.61668078289410877</v>
      </c>
      <c r="R20" s="23">
        <f t="shared" si="12"/>
        <v>0.15507407407407353</v>
      </c>
      <c r="S20" s="23">
        <f t="shared" si="13"/>
        <v>0.196427160493827</v>
      </c>
      <c r="T20" s="81">
        <f t="shared" si="1"/>
        <v>2.2222222222222201E-3</v>
      </c>
      <c r="U20" s="24"/>
      <c r="V20" s="25">
        <f>V19+(D20-D19)</f>
        <v>6.3999999999999986</v>
      </c>
      <c r="W20" s="26">
        <f>W19+(E20-E19)</f>
        <v>8.6999999999999993</v>
      </c>
      <c r="X20" s="26">
        <f t="shared" si="10"/>
        <v>3.3499999999999979</v>
      </c>
      <c r="Y20" s="26">
        <f t="shared" si="11"/>
        <v>0.63333333333333286</v>
      </c>
      <c r="Z20" s="27">
        <f t="shared" si="2"/>
        <v>12.233333333333334</v>
      </c>
      <c r="AA20" s="27">
        <f t="shared" si="3"/>
        <v>5.0004234868232604</v>
      </c>
      <c r="AB20" s="28">
        <f t="shared" si="4"/>
        <v>233.34274415162798</v>
      </c>
      <c r="AC20" s="26">
        <f t="shared" si="14"/>
        <v>5.0004234868232604</v>
      </c>
      <c r="AD20" s="29">
        <f t="shared" si="5"/>
        <v>233.34274415162798</v>
      </c>
    </row>
    <row r="21" spans="1:30" x14ac:dyDescent="0.3">
      <c r="A21" s="42">
        <v>42445.639409722222</v>
      </c>
      <c r="B21" s="43">
        <v>4800</v>
      </c>
      <c r="C21" s="43">
        <v>80</v>
      </c>
      <c r="D21" s="44">
        <v>19.05</v>
      </c>
      <c r="E21" s="45">
        <v>23.7</v>
      </c>
      <c r="F21" s="46">
        <v>12.05</v>
      </c>
      <c r="G21" s="47">
        <v>12.35</v>
      </c>
      <c r="H21" s="48">
        <v>12.4</v>
      </c>
      <c r="I21" s="49">
        <v>28.65</v>
      </c>
      <c r="J21" s="50">
        <v>28.75</v>
      </c>
      <c r="L21" s="43">
        <v>80</v>
      </c>
      <c r="M21" s="22">
        <f t="shared" si="6"/>
        <v>181.10940887100662</v>
      </c>
      <c r="N21" s="22">
        <f t="shared" si="7"/>
        <v>13.956666666665875</v>
      </c>
      <c r="O21" s="22">
        <f t="shared" si="0"/>
        <v>279.13333333333236</v>
      </c>
      <c r="P21" s="22">
        <f t="shared" si="8"/>
        <v>1440</v>
      </c>
      <c r="Q21" s="23">
        <f t="shared" si="9"/>
        <v>0.60369802957002217</v>
      </c>
      <c r="R21" s="23">
        <f t="shared" si="12"/>
        <v>0.15507407407406529</v>
      </c>
      <c r="S21" s="23">
        <f t="shared" si="13"/>
        <v>0.19384259259259193</v>
      </c>
      <c r="T21" s="81">
        <f t="shared" si="1"/>
        <v>2.3894862604539944E-3</v>
      </c>
      <c r="U21" s="24"/>
      <c r="V21" s="25">
        <f>V20+(D21-D20)</f>
        <v>6.75</v>
      </c>
      <c r="W21" s="26">
        <f>W20+(E21-E20)</f>
        <v>8.9499999999999993</v>
      </c>
      <c r="X21" s="26">
        <f t="shared" si="10"/>
        <v>3.2999999999999972</v>
      </c>
      <c r="Y21" s="26">
        <f t="shared" si="11"/>
        <v>0.6666666666666643</v>
      </c>
      <c r="Z21" s="27">
        <f t="shared" si="2"/>
        <v>12.266666666666666</v>
      </c>
      <c r="AA21" s="27">
        <f t="shared" si="3"/>
        <v>4.8030634240631906</v>
      </c>
      <c r="AB21" s="28">
        <f t="shared" si="4"/>
        <v>231.79868638001474</v>
      </c>
      <c r="AC21" s="26">
        <f t="shared" si="14"/>
        <v>4.8030634240631906</v>
      </c>
      <c r="AD21" s="29">
        <f t="shared" si="14"/>
        <v>231.79868638001474</v>
      </c>
    </row>
    <row r="22" spans="1:30" x14ac:dyDescent="0.3">
      <c r="A22" s="42">
        <v>42445.642881944441</v>
      </c>
      <c r="B22" s="43">
        <v>5100</v>
      </c>
      <c r="C22" s="43">
        <v>85</v>
      </c>
      <c r="D22" s="44">
        <v>19.25</v>
      </c>
      <c r="E22" s="45">
        <v>24.15</v>
      </c>
      <c r="F22" s="46">
        <v>12.05</v>
      </c>
      <c r="G22" s="47">
        <v>12.4</v>
      </c>
      <c r="H22" s="48">
        <v>12.45</v>
      </c>
      <c r="I22" s="49">
        <v>28.75</v>
      </c>
      <c r="J22" s="50">
        <v>29</v>
      </c>
      <c r="L22" s="43">
        <v>85</v>
      </c>
      <c r="M22" s="22">
        <f t="shared" si="6"/>
        <v>190.8464738640715</v>
      </c>
      <c r="N22" s="22">
        <f t="shared" si="7"/>
        <v>13.956666666668106</v>
      </c>
      <c r="O22" s="22">
        <f t="shared" si="0"/>
        <v>293.09000000000043</v>
      </c>
      <c r="P22" s="22">
        <f t="shared" si="8"/>
        <v>1530</v>
      </c>
      <c r="Q22" s="23">
        <f t="shared" si="9"/>
        <v>0.6361549128802384</v>
      </c>
      <c r="R22" s="23">
        <f t="shared" si="12"/>
        <v>0.15507407407409007</v>
      </c>
      <c r="S22" s="23">
        <f t="shared" si="13"/>
        <v>0.19156209150326825</v>
      </c>
      <c r="T22" s="81">
        <f t="shared" si="1"/>
        <v>2.3809523809523846E-3</v>
      </c>
      <c r="U22" s="24"/>
      <c r="V22" s="25">
        <f>V21+(D22-D21)</f>
        <v>6.9499999999999993</v>
      </c>
      <c r="W22" s="26">
        <f>W21+(E22-E21)</f>
        <v>9.3999999999999986</v>
      </c>
      <c r="X22" s="26">
        <f t="shared" si="10"/>
        <v>3.3999999999999986</v>
      </c>
      <c r="Y22" s="26">
        <f t="shared" si="11"/>
        <v>0.70000000000000107</v>
      </c>
      <c r="Z22" s="27">
        <f t="shared" si="2"/>
        <v>12.300000000000002</v>
      </c>
      <c r="AA22" s="27">
        <f t="shared" si="3"/>
        <v>5.8785761962180523</v>
      </c>
      <c r="AB22" s="28">
        <f t="shared" si="4"/>
        <v>255.21438636460331</v>
      </c>
      <c r="AC22" s="26">
        <f t="shared" si="14"/>
        <v>5.8785761962180523</v>
      </c>
      <c r="AD22" s="29">
        <f t="shared" si="14"/>
        <v>255.21438636460331</v>
      </c>
    </row>
    <row r="23" spans="1:30" x14ac:dyDescent="0.3">
      <c r="A23" s="42">
        <v>42445.646354166667</v>
      </c>
      <c r="B23" s="43">
        <v>5400</v>
      </c>
      <c r="C23" s="43">
        <v>90</v>
      </c>
      <c r="D23" s="44">
        <v>19.45</v>
      </c>
      <c r="E23" s="45">
        <v>24.4</v>
      </c>
      <c r="F23" s="46">
        <v>12.1</v>
      </c>
      <c r="G23" s="47">
        <v>12.4</v>
      </c>
      <c r="H23" s="48">
        <v>12.45</v>
      </c>
      <c r="I23" s="49">
        <v>28.65</v>
      </c>
      <c r="J23" s="50">
        <v>28.75</v>
      </c>
      <c r="L23" s="43">
        <v>90</v>
      </c>
      <c r="M23" s="22">
        <f t="shared" si="6"/>
        <v>192.7938868626845</v>
      </c>
      <c r="N23" s="22">
        <f t="shared" si="7"/>
        <v>6.9783333333329374</v>
      </c>
      <c r="O23" s="22">
        <f t="shared" si="0"/>
        <v>300.06833333333338</v>
      </c>
      <c r="P23" s="22">
        <f t="shared" si="8"/>
        <v>1620</v>
      </c>
      <c r="Q23" s="23">
        <f t="shared" si="9"/>
        <v>0.64264628954228165</v>
      </c>
      <c r="R23" s="23">
        <f t="shared" si="12"/>
        <v>7.7537037037032644E-2</v>
      </c>
      <c r="S23" s="23">
        <f t="shared" si="13"/>
        <v>0.18522736625514408</v>
      </c>
      <c r="T23" s="81">
        <f t="shared" si="1"/>
        <v>2.4130190796857469E-3</v>
      </c>
      <c r="U23" s="24"/>
      <c r="V23" s="25">
        <f>V22+(D23-D22)</f>
        <v>7.1499999999999986</v>
      </c>
      <c r="W23" s="26">
        <f>W22+(E23-E22)</f>
        <v>9.6499999999999986</v>
      </c>
      <c r="X23" s="26">
        <f t="shared" si="10"/>
        <v>3.2999999999999972</v>
      </c>
      <c r="Y23" s="26">
        <f t="shared" si="11"/>
        <v>0.71666666666666679</v>
      </c>
      <c r="Z23" s="27">
        <f t="shared" si="2"/>
        <v>12.316666666666668</v>
      </c>
      <c r="AA23" s="27">
        <f t="shared" si="3"/>
        <v>6.281944224204838</v>
      </c>
      <c r="AB23" s="28">
        <f t="shared" si="4"/>
        <v>264.87530413929892</v>
      </c>
      <c r="AC23" s="26">
        <f t="shared" si="14"/>
        <v>6.281944224204838</v>
      </c>
      <c r="AD23" s="29">
        <f t="shared" si="14"/>
        <v>264.87530413929892</v>
      </c>
    </row>
    <row r="24" spans="1:30" x14ac:dyDescent="0.3">
      <c r="A24" s="42">
        <v>42445.649826388893</v>
      </c>
      <c r="B24" s="43">
        <v>5700</v>
      </c>
      <c r="C24" s="43">
        <v>95</v>
      </c>
      <c r="D24" s="44">
        <v>19.600000000000001</v>
      </c>
      <c r="E24" s="45">
        <v>24.6</v>
      </c>
      <c r="F24" s="46">
        <v>12.1</v>
      </c>
      <c r="G24" s="47">
        <v>12.45</v>
      </c>
      <c r="H24" s="48">
        <v>12.5</v>
      </c>
      <c r="I24" s="49">
        <v>28.55</v>
      </c>
      <c r="J24" s="50">
        <v>28.55</v>
      </c>
      <c r="L24" s="43">
        <v>95</v>
      </c>
      <c r="M24" s="22">
        <f t="shared" si="6"/>
        <v>194.74129986129748</v>
      </c>
      <c r="N24" s="22">
        <f t="shared" si="7"/>
        <v>13.956666666665875</v>
      </c>
      <c r="O24" s="22">
        <f t="shared" si="0"/>
        <v>314.0249999999993</v>
      </c>
      <c r="P24" s="22">
        <f t="shared" si="8"/>
        <v>1710</v>
      </c>
      <c r="Q24" s="23">
        <f t="shared" si="9"/>
        <v>0.649137666204325</v>
      </c>
      <c r="R24" s="23">
        <f t="shared" si="12"/>
        <v>0.15507407407406529</v>
      </c>
      <c r="S24" s="23">
        <f t="shared" si="13"/>
        <v>0.18364035087719258</v>
      </c>
      <c r="T24" s="81">
        <f t="shared" si="1"/>
        <v>2.499999999999994E-3</v>
      </c>
      <c r="U24" s="24"/>
      <c r="V24" s="25">
        <f>V23+(D24-D23)</f>
        <v>7.3000000000000007</v>
      </c>
      <c r="W24" s="26">
        <f>W23+(E24-E23)</f>
        <v>9.8500000000000014</v>
      </c>
      <c r="X24" s="26">
        <f t="shared" si="10"/>
        <v>3.1999999999999993</v>
      </c>
      <c r="Y24" s="26">
        <f t="shared" si="11"/>
        <v>0.74999999999999822</v>
      </c>
      <c r="Z24" s="27">
        <f t="shared" si="2"/>
        <v>12.35</v>
      </c>
      <c r="AA24" s="27">
        <f t="shared" si="3"/>
        <v>6.6750055710946912</v>
      </c>
      <c r="AB24" s="28">
        <f t="shared" si="4"/>
        <v>273.64733302510552</v>
      </c>
      <c r="AC24" s="26">
        <f t="shared" si="14"/>
        <v>6.6750055710946912</v>
      </c>
      <c r="AD24" s="29">
        <f t="shared" si="14"/>
        <v>273.64733302510552</v>
      </c>
    </row>
    <row r="25" spans="1:30" x14ac:dyDescent="0.3">
      <c r="A25" s="42">
        <v>42445.653298611112</v>
      </c>
      <c r="B25" s="43">
        <v>6000</v>
      </c>
      <c r="C25" s="43">
        <v>100</v>
      </c>
      <c r="D25" s="44">
        <v>20</v>
      </c>
      <c r="E25" s="45">
        <v>25</v>
      </c>
      <c r="F25" s="46">
        <v>12.05</v>
      </c>
      <c r="G25" s="47">
        <v>12.5</v>
      </c>
      <c r="H25" s="48">
        <v>12.55</v>
      </c>
      <c r="I25" s="49">
        <v>28.25</v>
      </c>
      <c r="J25" s="50">
        <v>28.25</v>
      </c>
      <c r="L25" s="43">
        <v>100</v>
      </c>
      <c r="M25" s="22">
        <f t="shared" si="6"/>
        <v>194.74129986129748</v>
      </c>
      <c r="N25" s="22">
        <f t="shared" si="7"/>
        <v>6.9783333333336817</v>
      </c>
      <c r="O25" s="22">
        <f t="shared" si="0"/>
        <v>321.00333333333293</v>
      </c>
      <c r="P25" s="22">
        <f t="shared" si="8"/>
        <v>1800</v>
      </c>
      <c r="Q25" s="23">
        <f t="shared" si="9"/>
        <v>0.649137666204325</v>
      </c>
      <c r="R25" s="23">
        <f t="shared" si="12"/>
        <v>7.7537037037040901E-2</v>
      </c>
      <c r="S25" s="23">
        <f t="shared" si="13"/>
        <v>0.17833518518518496</v>
      </c>
      <c r="T25" s="81">
        <f t="shared" si="1"/>
        <v>2.5555555555555522E-3</v>
      </c>
      <c r="U25" s="24"/>
      <c r="V25" s="25">
        <f>V24+(D25-D24)</f>
        <v>7.6999999999999993</v>
      </c>
      <c r="W25" s="26">
        <f>W24+(E25-E24)</f>
        <v>10.25</v>
      </c>
      <c r="X25" s="26">
        <f t="shared" si="10"/>
        <v>2.8999999999999986</v>
      </c>
      <c r="Y25" s="26">
        <f t="shared" si="11"/>
        <v>0.76666666666666572</v>
      </c>
      <c r="Z25" s="27">
        <f t="shared" si="2"/>
        <v>12.366666666666667</v>
      </c>
      <c r="AA25" s="27">
        <f t="shared" si="3"/>
        <v>7.2413696801572698</v>
      </c>
      <c r="AB25" s="28">
        <f t="shared" si="4"/>
        <v>286.09177746954992</v>
      </c>
      <c r="AC25" s="26">
        <f t="shared" si="14"/>
        <v>7.2413696801572698</v>
      </c>
      <c r="AD25" s="29">
        <f t="shared" si="14"/>
        <v>286.09177746954992</v>
      </c>
    </row>
    <row r="26" spans="1:30" x14ac:dyDescent="0.3">
      <c r="A26" s="42">
        <v>42445.656770833331</v>
      </c>
      <c r="B26" s="43">
        <v>6300</v>
      </c>
      <c r="C26" s="43">
        <v>105</v>
      </c>
      <c r="D26" s="44">
        <v>20.100000000000001</v>
      </c>
      <c r="E26" s="45">
        <v>25.15</v>
      </c>
      <c r="F26" s="46">
        <v>12.2</v>
      </c>
      <c r="G26" s="47">
        <v>12.5</v>
      </c>
      <c r="H26" s="48">
        <v>12.55</v>
      </c>
      <c r="I26" s="49">
        <v>28.7</v>
      </c>
      <c r="J26" s="50">
        <v>28.55</v>
      </c>
      <c r="L26" s="43">
        <v>105</v>
      </c>
      <c r="M26" s="22">
        <f t="shared" si="6"/>
        <v>196.68871285991037</v>
      </c>
      <c r="N26" s="22">
        <f t="shared" si="7"/>
        <v>20.934999999999555</v>
      </c>
      <c r="O26" s="22">
        <f t="shared" si="0"/>
        <v>341.93833333333248</v>
      </c>
      <c r="P26" s="22">
        <f t="shared" si="8"/>
        <v>1890</v>
      </c>
      <c r="Q26" s="23">
        <f t="shared" si="9"/>
        <v>0.65562904286636792</v>
      </c>
      <c r="R26" s="23">
        <f t="shared" si="12"/>
        <v>0.23261111111110619</v>
      </c>
      <c r="S26" s="23">
        <f t="shared" si="13"/>
        <v>0.1809197530864193</v>
      </c>
      <c r="T26" s="81">
        <f t="shared" si="1"/>
        <v>2.6952695269526895E-3</v>
      </c>
      <c r="U26" s="24"/>
      <c r="V26" s="25">
        <f>V25+(D26-D25)</f>
        <v>7.8000000000000007</v>
      </c>
      <c r="W26" s="26">
        <f>W25+(E26-E25)</f>
        <v>10.399999999999999</v>
      </c>
      <c r="X26" s="26">
        <f t="shared" si="10"/>
        <v>3.3499999999999979</v>
      </c>
      <c r="Y26" s="26">
        <f t="shared" si="11"/>
        <v>0.81666666666666465</v>
      </c>
      <c r="Z26" s="27">
        <f t="shared" si="2"/>
        <v>12.416666666666666</v>
      </c>
      <c r="AA26" s="27">
        <f t="shared" si="3"/>
        <v>7.1731061465012074</v>
      </c>
      <c r="AB26" s="28">
        <f t="shared" si="4"/>
        <v>284.19713968868973</v>
      </c>
      <c r="AC26" s="26">
        <f t="shared" si="14"/>
        <v>7.1731061465012074</v>
      </c>
      <c r="AD26" s="29">
        <f t="shared" si="14"/>
        <v>284.19713968868973</v>
      </c>
    </row>
    <row r="27" spans="1:30" x14ac:dyDescent="0.3">
      <c r="A27" s="42">
        <v>42445.660243055558</v>
      </c>
      <c r="B27" s="43">
        <v>6600</v>
      </c>
      <c r="C27" s="43">
        <v>110</v>
      </c>
      <c r="D27" s="44">
        <v>20.25</v>
      </c>
      <c r="E27" s="45">
        <v>25.3</v>
      </c>
      <c r="F27" s="46">
        <v>12.2</v>
      </c>
      <c r="G27" s="47">
        <v>12.55</v>
      </c>
      <c r="H27" s="48">
        <v>12.6</v>
      </c>
      <c r="I27" s="49">
        <v>29.05</v>
      </c>
      <c r="J27" s="50">
        <v>28.6</v>
      </c>
      <c r="L27" s="43">
        <v>110</v>
      </c>
      <c r="M27" s="22">
        <f t="shared" si="6"/>
        <v>196.68871285991051</v>
      </c>
      <c r="N27" s="22">
        <f t="shared" si="7"/>
        <v>13.956666666667363</v>
      </c>
      <c r="O27" s="22">
        <f t="shared" si="0"/>
        <v>355.89499999999987</v>
      </c>
      <c r="P27" s="22">
        <f t="shared" si="8"/>
        <v>1980</v>
      </c>
      <c r="Q27" s="23">
        <f t="shared" si="9"/>
        <v>0.65562904286636836</v>
      </c>
      <c r="R27" s="23">
        <f t="shared" si="12"/>
        <v>0.1550740740740818</v>
      </c>
      <c r="S27" s="23">
        <f t="shared" si="13"/>
        <v>0.17974494949494943</v>
      </c>
      <c r="T27" s="81">
        <f t="shared" si="1"/>
        <v>2.8052805280528036E-3</v>
      </c>
      <c r="U27" s="24"/>
      <c r="V27" s="25">
        <f>V26+(D27-D26)</f>
        <v>7.9499999999999993</v>
      </c>
      <c r="W27" s="26">
        <f>W26+(E27-E26)</f>
        <v>10.55</v>
      </c>
      <c r="X27" s="26">
        <f t="shared" si="10"/>
        <v>3.6999999999999993</v>
      </c>
      <c r="Y27" s="26">
        <f t="shared" si="11"/>
        <v>0.84999999999999964</v>
      </c>
      <c r="Z27" s="27">
        <f t="shared" si="2"/>
        <v>12.450000000000001</v>
      </c>
      <c r="AA27" s="27">
        <f t="shared" si="3"/>
        <v>7.0100810068080115</v>
      </c>
      <c r="AB27" s="28">
        <f t="shared" si="4"/>
        <v>280.64158413313447</v>
      </c>
      <c r="AC27" s="26">
        <f t="shared" si="14"/>
        <v>7.0100810068080115</v>
      </c>
      <c r="AD27" s="29">
        <f t="shared" si="14"/>
        <v>280.64158413313447</v>
      </c>
    </row>
    <row r="28" spans="1:30" x14ac:dyDescent="0.3">
      <c r="A28" s="42">
        <v>42445.663715277777</v>
      </c>
      <c r="B28" s="43">
        <v>6900</v>
      </c>
      <c r="C28" s="43">
        <v>115</v>
      </c>
      <c r="D28" s="44">
        <v>20.350000000000001</v>
      </c>
      <c r="E28" s="45">
        <v>25.5</v>
      </c>
      <c r="F28" s="46">
        <v>12.2</v>
      </c>
      <c r="G28" s="47">
        <v>12.55</v>
      </c>
      <c r="H28" s="48">
        <v>12.65</v>
      </c>
      <c r="I28" s="49">
        <v>29</v>
      </c>
      <c r="J28" s="50">
        <v>28.65</v>
      </c>
      <c r="L28" s="43">
        <v>115</v>
      </c>
      <c r="M28" s="22">
        <f t="shared" si="6"/>
        <v>200.58353885713638</v>
      </c>
      <c r="N28" s="22">
        <f t="shared" si="7"/>
        <v>6.9783333333329374</v>
      </c>
      <c r="O28" s="22">
        <f t="shared" si="0"/>
        <v>362.87333333333277</v>
      </c>
      <c r="P28" s="22">
        <f t="shared" si="8"/>
        <v>2070</v>
      </c>
      <c r="Q28" s="23">
        <f t="shared" si="9"/>
        <v>0.66861179619045463</v>
      </c>
      <c r="R28" s="23">
        <f t="shared" si="12"/>
        <v>7.7537037037032644E-2</v>
      </c>
      <c r="S28" s="23">
        <f t="shared" si="13"/>
        <v>0.17530112721417043</v>
      </c>
      <c r="T28" s="81">
        <f t="shared" si="1"/>
        <v>2.8047464940668784E-3</v>
      </c>
      <c r="U28" s="24"/>
      <c r="V28" s="25">
        <f>V27+(D28-D27)</f>
        <v>8.0500000000000007</v>
      </c>
      <c r="W28" s="26">
        <f>W27+(E28-E27)</f>
        <v>10.75</v>
      </c>
      <c r="X28" s="26">
        <f t="shared" si="10"/>
        <v>3.6499999999999986</v>
      </c>
      <c r="Y28" s="26">
        <f t="shared" si="11"/>
        <v>0.86666666666666536</v>
      </c>
      <c r="Z28" s="27">
        <f t="shared" si="2"/>
        <v>12.466666666666667</v>
      </c>
      <c r="AA28" s="27">
        <f t="shared" si="3"/>
        <v>7.5819120066053625</v>
      </c>
      <c r="AB28" s="28">
        <f t="shared" si="4"/>
        <v>291.96341968252528</v>
      </c>
      <c r="AC28" s="26">
        <f t="shared" si="14"/>
        <v>7.5819120066053625</v>
      </c>
      <c r="AD28" s="29">
        <f t="shared" si="14"/>
        <v>291.96341968252528</v>
      </c>
    </row>
    <row r="29" spans="1:30" ht="19.5" thickBot="1" x14ac:dyDescent="0.35">
      <c r="A29" s="42">
        <v>42445.667187500003</v>
      </c>
      <c r="B29" s="43">
        <v>7200</v>
      </c>
      <c r="C29" s="43">
        <v>120</v>
      </c>
      <c r="D29" s="44">
        <v>20.45</v>
      </c>
      <c r="E29" s="45">
        <v>25.65</v>
      </c>
      <c r="F29" s="46">
        <v>12.25</v>
      </c>
      <c r="G29" s="47">
        <v>12.6</v>
      </c>
      <c r="H29" s="48">
        <v>12.7</v>
      </c>
      <c r="I29" s="49">
        <v>29.1</v>
      </c>
      <c r="J29" s="50">
        <v>28.7</v>
      </c>
      <c r="L29" s="43">
        <v>120</v>
      </c>
      <c r="M29" s="89">
        <f t="shared" si="6"/>
        <v>202.53095185574938</v>
      </c>
      <c r="N29" s="89">
        <f t="shared" si="7"/>
        <v>20.934999999999555</v>
      </c>
      <c r="O29" s="89">
        <f t="shared" si="0"/>
        <v>383.80833333333231</v>
      </c>
      <c r="P29" s="89">
        <f t="shared" si="8"/>
        <v>2160</v>
      </c>
      <c r="Q29" s="90">
        <f t="shared" si="9"/>
        <v>0.67510317285249799</v>
      </c>
      <c r="R29" s="90">
        <f t="shared" si="12"/>
        <v>0.23261111111110619</v>
      </c>
      <c r="S29" s="90">
        <f t="shared" si="13"/>
        <v>0.17768904320987608</v>
      </c>
      <c r="T29" s="98">
        <f t="shared" si="1"/>
        <v>2.9380341880341802E-3</v>
      </c>
      <c r="U29" s="24"/>
      <c r="V29" s="25">
        <f>V28+(D29-D28)</f>
        <v>8.1499999999999986</v>
      </c>
      <c r="W29" s="26">
        <f>W28+(E29-E28)</f>
        <v>10.899999999999999</v>
      </c>
      <c r="X29" s="26">
        <f t="shared" si="10"/>
        <v>3.75</v>
      </c>
      <c r="Y29" s="26">
        <f t="shared" si="11"/>
        <v>0.9166666666666643</v>
      </c>
      <c r="Z29" s="27">
        <f t="shared" si="2"/>
        <v>12.516666666666666</v>
      </c>
      <c r="AA29" s="27">
        <f t="shared" si="3"/>
        <v>7.8070464573120653</v>
      </c>
      <c r="AB29" s="28">
        <f t="shared" si="4"/>
        <v>296.29100412388749</v>
      </c>
      <c r="AC29" s="26">
        <f t="shared" si="14"/>
        <v>7.8070464573120653</v>
      </c>
      <c r="AD29" s="29">
        <f t="shared" si="14"/>
        <v>296.29100412388749</v>
      </c>
    </row>
    <row r="30" spans="1:30" ht="15.75" customHeight="1" thickTop="1" x14ac:dyDescent="0.3">
      <c r="A30" s="51"/>
      <c r="B30" s="52"/>
      <c r="C30" s="52"/>
      <c r="D30" s="53"/>
      <c r="E30" s="54"/>
      <c r="F30" s="55"/>
      <c r="G30" s="56"/>
      <c r="H30" s="57"/>
      <c r="I30" s="58"/>
      <c r="J30" s="59"/>
      <c r="L30" s="94" t="s">
        <v>30</v>
      </c>
      <c r="M30" s="95">
        <f>AVERAGE(M6:M29)</f>
        <v>162.44670096763232</v>
      </c>
      <c r="N30" s="95">
        <f t="shared" ref="N30:T30" si="15">AVERAGE(N6:N29)</f>
        <v>15.992013888888849</v>
      </c>
      <c r="O30" s="95">
        <f t="shared" si="15"/>
        <v>210.80381944444392</v>
      </c>
      <c r="P30" s="95">
        <f t="shared" si="15"/>
        <v>1125</v>
      </c>
      <c r="Q30" s="78">
        <f t="shared" si="15"/>
        <v>0.54148900322544102</v>
      </c>
      <c r="R30" s="78">
        <f t="shared" si="15"/>
        <v>0.17768904320987611</v>
      </c>
      <c r="S30" s="78">
        <f t="shared" si="15"/>
        <v>0.18448453736616618</v>
      </c>
      <c r="T30" s="80">
        <f t="shared" si="15"/>
        <v>1.860437543456389E-3</v>
      </c>
      <c r="U30" s="24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x14ac:dyDescent="0.3">
      <c r="A31" s="51"/>
      <c r="B31" s="52"/>
      <c r="C31" s="52"/>
      <c r="D31" s="53"/>
      <c r="E31" s="54"/>
      <c r="F31" s="55"/>
      <c r="G31" s="56"/>
      <c r="H31" s="57"/>
      <c r="I31" s="58"/>
      <c r="J31" s="59"/>
      <c r="L31" s="83" t="s">
        <v>31</v>
      </c>
      <c r="M31" s="22">
        <f>MIN(M6:M29)</f>
        <v>97.370649930648739</v>
      </c>
      <c r="N31" s="22">
        <f t="shared" ref="N31:T31" si="16">MIN(N6:N29)</f>
        <v>6.9783333333329374</v>
      </c>
      <c r="O31" s="22">
        <f t="shared" si="16"/>
        <v>13.956666666665875</v>
      </c>
      <c r="P31" s="22">
        <f t="shared" si="16"/>
        <v>90</v>
      </c>
      <c r="Q31" s="23">
        <f t="shared" si="16"/>
        <v>0.3245688331021625</v>
      </c>
      <c r="R31" s="23">
        <f t="shared" si="16"/>
        <v>7.7537037037032644E-2</v>
      </c>
      <c r="S31" s="23">
        <f t="shared" si="16"/>
        <v>0.11630555555555308</v>
      </c>
      <c r="T31" s="81">
        <f t="shared" si="16"/>
        <v>2.2222222222220957E-4</v>
      </c>
      <c r="U31" s="30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9.5" thickBot="1" x14ac:dyDescent="0.35">
      <c r="A32" s="51"/>
      <c r="B32" s="52"/>
      <c r="C32" s="52"/>
      <c r="D32" s="53"/>
      <c r="E32" s="54"/>
      <c r="F32" s="55"/>
      <c r="G32" s="56"/>
      <c r="H32" s="57"/>
      <c r="I32" s="58"/>
      <c r="J32" s="59"/>
      <c r="L32" s="84" t="s">
        <v>32</v>
      </c>
      <c r="M32" s="85">
        <f>MAX(M6:M29)</f>
        <v>202.53095185574938</v>
      </c>
      <c r="N32" s="85">
        <f t="shared" ref="N32:S32" si="17">MAX(N6:N29)</f>
        <v>69.78333333333309</v>
      </c>
      <c r="O32" s="85">
        <f t="shared" si="17"/>
        <v>383.80833333333231</v>
      </c>
      <c r="P32" s="85">
        <f t="shared" si="17"/>
        <v>2160</v>
      </c>
      <c r="Q32" s="75">
        <f t="shared" si="17"/>
        <v>0.67510317285249799</v>
      </c>
      <c r="R32" s="75">
        <f t="shared" si="17"/>
        <v>0.77537037037036771</v>
      </c>
      <c r="S32" s="75">
        <f>MAX(S6:S29)</f>
        <v>0.24811851851851768</v>
      </c>
      <c r="T32" s="82">
        <f>MAX(T6:T29)</f>
        <v>2.9380341880341802E-3</v>
      </c>
      <c r="U32" s="30"/>
    </row>
    <row r="33" spans="1:10" ht="19.5" thickTop="1" x14ac:dyDescent="0.3">
      <c r="A33" s="51"/>
      <c r="B33" s="52"/>
      <c r="C33" s="52"/>
      <c r="D33" s="53"/>
      <c r="E33" s="54"/>
      <c r="F33" s="55"/>
      <c r="G33" s="56"/>
      <c r="H33" s="57"/>
      <c r="I33" s="58"/>
      <c r="J33" s="59"/>
    </row>
    <row r="34" spans="1:10" x14ac:dyDescent="0.3">
      <c r="A34" s="51"/>
      <c r="B34" s="52"/>
      <c r="C34" s="52"/>
      <c r="D34" s="53"/>
      <c r="E34" s="54"/>
      <c r="F34" s="55"/>
      <c r="G34" s="56"/>
      <c r="H34" s="57"/>
      <c r="I34" s="58"/>
      <c r="J34" s="59"/>
    </row>
    <row r="35" spans="1:10" x14ac:dyDescent="0.3">
      <c r="A35" s="51"/>
      <c r="B35" s="52"/>
      <c r="C35" s="52"/>
      <c r="D35" s="53"/>
      <c r="E35" s="54"/>
      <c r="F35" s="55"/>
      <c r="G35" s="56"/>
      <c r="H35" s="57"/>
      <c r="I35" s="58"/>
      <c r="J35" s="59"/>
    </row>
    <row r="36" spans="1:1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</row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zoomScale="70" zoomScaleNormal="70" workbookViewId="0">
      <selection activeCell="M30" sqref="M30:T30"/>
    </sheetView>
  </sheetViews>
  <sheetFormatPr defaultColWidth="11.42578125" defaultRowHeight="18.75" x14ac:dyDescent="0.3"/>
  <cols>
    <col min="1" max="1" width="27.140625" style="60" customWidth="1"/>
    <col min="2" max="2" width="8.5703125" style="60" customWidth="1"/>
    <col min="3" max="3" width="9" style="60" customWidth="1"/>
    <col min="4" max="4" width="8.28515625" style="60" customWidth="1"/>
    <col min="5" max="5" width="7.5703125" style="60" customWidth="1"/>
    <col min="6" max="6" width="7.42578125" style="60" customWidth="1"/>
    <col min="7" max="10" width="7.28515625" style="60" customWidth="1"/>
    <col min="11" max="11" width="11.42578125" style="60"/>
    <col min="12" max="12" width="10.42578125" style="60" customWidth="1"/>
    <col min="13" max="13" width="13.140625" style="60" customWidth="1"/>
    <col min="14" max="14" width="12.5703125" style="60" customWidth="1"/>
    <col min="15" max="15" width="11.42578125" style="60"/>
    <col min="16" max="16" width="16.140625" style="60" customWidth="1"/>
    <col min="17" max="17" width="10.5703125" style="60" customWidth="1"/>
    <col min="18" max="18" width="10" style="60" customWidth="1"/>
    <col min="19" max="19" width="11.140625" style="60" customWidth="1"/>
    <col min="20" max="20" width="11.140625" style="61" customWidth="1"/>
    <col min="21" max="21" width="10.5703125" style="60" customWidth="1"/>
    <col min="22" max="22" width="9.42578125" style="60" customWidth="1"/>
    <col min="23" max="24" width="11.42578125" style="60"/>
    <col min="25" max="25" width="10.28515625" style="60" customWidth="1"/>
    <col min="26" max="26" width="14.7109375" style="60" customWidth="1"/>
    <col min="27" max="27" width="11.7109375" style="60" customWidth="1"/>
    <col min="28" max="28" width="10.42578125" style="60" customWidth="1"/>
    <col min="29" max="16384" width="11.42578125" style="60"/>
  </cols>
  <sheetData>
    <row r="1" spans="1:30" ht="23.25" customHeight="1" x14ac:dyDescent="0.3">
      <c r="A1" s="64" t="s">
        <v>49</v>
      </c>
      <c r="B1" s="65"/>
      <c r="C1" s="65"/>
      <c r="D1" s="65"/>
      <c r="E1" s="65"/>
      <c r="F1" s="65"/>
      <c r="G1" s="65"/>
      <c r="H1" s="65"/>
      <c r="I1" s="65"/>
      <c r="J1" s="65"/>
      <c r="K1" s="60">
        <v>0</v>
      </c>
      <c r="L1" s="1" t="s">
        <v>0</v>
      </c>
      <c r="M1" s="31">
        <f>T30</f>
        <v>8.5996725320933718E-4</v>
      </c>
      <c r="O1" s="2" t="s">
        <v>1</v>
      </c>
      <c r="P1" s="3">
        <v>0.2</v>
      </c>
      <c r="Z1" s="2" t="s">
        <v>2</v>
      </c>
      <c r="AA1" s="3">
        <v>8</v>
      </c>
    </row>
    <row r="2" spans="1:30" ht="24" customHeight="1" thickBot="1" x14ac:dyDescent="0.4">
      <c r="A2" s="66" t="s">
        <v>50</v>
      </c>
      <c r="B2" s="65"/>
      <c r="C2" s="65"/>
      <c r="D2" s="65"/>
      <c r="E2" s="65"/>
      <c r="F2" s="65"/>
      <c r="G2" s="65"/>
      <c r="H2" s="65"/>
      <c r="I2" s="65"/>
      <c r="J2" s="65"/>
      <c r="L2" s="4" t="s">
        <v>3</v>
      </c>
      <c r="M2" s="5">
        <v>700</v>
      </c>
      <c r="O2" s="6" t="s">
        <v>4</v>
      </c>
      <c r="P2" s="7">
        <v>20</v>
      </c>
      <c r="Z2" s="6" t="s">
        <v>5</v>
      </c>
      <c r="AA2" s="8">
        <v>0.45</v>
      </c>
    </row>
    <row r="3" spans="1:30" ht="23.25" customHeight="1" thickBot="1" x14ac:dyDescent="0.35">
      <c r="A3" s="67" t="s">
        <v>6</v>
      </c>
      <c r="B3" s="69" t="s">
        <v>7</v>
      </c>
      <c r="C3" s="70"/>
      <c r="D3" s="71" t="s">
        <v>8</v>
      </c>
      <c r="E3" s="72"/>
      <c r="F3" s="72"/>
      <c r="G3" s="72"/>
      <c r="H3" s="72"/>
      <c r="I3" s="72"/>
      <c r="J3" s="70"/>
      <c r="V3" s="62" t="s">
        <v>38</v>
      </c>
      <c r="W3" s="63"/>
      <c r="X3" s="63"/>
      <c r="Y3" s="63"/>
      <c r="Z3" s="63"/>
    </row>
    <row r="4" spans="1:30" ht="128.25" customHeight="1" thickTop="1" thickBot="1" x14ac:dyDescent="0.35">
      <c r="A4" s="68"/>
      <c r="B4" s="32" t="s">
        <v>9</v>
      </c>
      <c r="C4" s="32" t="s">
        <v>10</v>
      </c>
      <c r="D4" s="33" t="s">
        <v>11</v>
      </c>
      <c r="E4" s="34" t="s">
        <v>12</v>
      </c>
      <c r="F4" s="35" t="s">
        <v>13</v>
      </c>
      <c r="G4" s="36" t="s">
        <v>14</v>
      </c>
      <c r="H4" s="37" t="s">
        <v>15</v>
      </c>
      <c r="I4" s="38" t="s">
        <v>16</v>
      </c>
      <c r="J4" s="39" t="s">
        <v>17</v>
      </c>
      <c r="L4" s="86" t="s">
        <v>18</v>
      </c>
      <c r="M4" s="87" t="s">
        <v>19</v>
      </c>
      <c r="N4" s="87" t="s">
        <v>33</v>
      </c>
      <c r="O4" s="87" t="s">
        <v>20</v>
      </c>
      <c r="P4" s="87" t="s">
        <v>21</v>
      </c>
      <c r="Q4" s="87" t="s">
        <v>22</v>
      </c>
      <c r="R4" s="87" t="s">
        <v>23</v>
      </c>
      <c r="S4" s="87" t="s">
        <v>24</v>
      </c>
      <c r="T4" s="88" t="s">
        <v>69</v>
      </c>
      <c r="U4" s="9"/>
      <c r="V4" s="10" t="s">
        <v>37</v>
      </c>
      <c r="W4" s="11" t="s">
        <v>36</v>
      </c>
      <c r="X4" s="11" t="s">
        <v>35</v>
      </c>
      <c r="Y4" s="11" t="s">
        <v>34</v>
      </c>
      <c r="Z4" s="11" t="s">
        <v>25</v>
      </c>
      <c r="AA4" s="11" t="s">
        <v>26</v>
      </c>
      <c r="AB4" s="11" t="s">
        <v>27</v>
      </c>
      <c r="AC4" s="11" t="s">
        <v>28</v>
      </c>
      <c r="AD4" s="12" t="s">
        <v>29</v>
      </c>
    </row>
    <row r="5" spans="1:30" ht="19.5" thickTop="1" x14ac:dyDescent="0.3">
      <c r="A5" s="42">
        <v>42446.464085648149</v>
      </c>
      <c r="B5" s="43">
        <v>0</v>
      </c>
      <c r="C5" s="43">
        <v>0</v>
      </c>
      <c r="D5" s="44">
        <v>11.1</v>
      </c>
      <c r="E5" s="45">
        <v>12.45</v>
      </c>
      <c r="F5" s="46">
        <v>11.3</v>
      </c>
      <c r="G5" s="47">
        <v>11.35</v>
      </c>
      <c r="H5" s="48">
        <v>11.3</v>
      </c>
      <c r="I5" s="49">
        <v>18.2</v>
      </c>
      <c r="J5" s="50">
        <v>18.399999999999999</v>
      </c>
      <c r="L5" s="43">
        <v>0</v>
      </c>
      <c r="M5" s="13">
        <f>4187*$M$1*(E5-D5)/$P$1</f>
        <v>24.304609502015584</v>
      </c>
      <c r="N5" s="13">
        <f>4.187*$P$2*(Z5-Z5)/$P$1</f>
        <v>0</v>
      </c>
      <c r="O5" s="13">
        <f t="shared" ref="O5:O29" si="0">4.187*$P$2*(Z5-$Z$5)/$P$1</f>
        <v>0</v>
      </c>
      <c r="P5" s="13">
        <f>$M$2*B5/1000</f>
        <v>0</v>
      </c>
      <c r="Q5" s="14">
        <f>4187*$M$1*(E5-D5)/($P$1*$M$2)</f>
        <v>3.472087071716512E-2</v>
      </c>
      <c r="R5" s="15">
        <v>0</v>
      </c>
      <c r="S5" s="15">
        <v>0</v>
      </c>
      <c r="T5" s="93">
        <f t="shared" ref="T5:T29" si="1">O5/(300*4.187*$P$2*(E5-D5))</f>
        <v>0</v>
      </c>
      <c r="U5" s="16"/>
      <c r="V5" s="17">
        <f>D5-D5</f>
        <v>0</v>
      </c>
      <c r="W5" s="18">
        <f>E5-E5</f>
        <v>0</v>
      </c>
      <c r="X5" s="18">
        <f>I5-I5</f>
        <v>0</v>
      </c>
      <c r="Y5" s="18">
        <f>Z5-Z5</f>
        <v>0</v>
      </c>
      <c r="Z5" s="19">
        <f t="shared" ref="Z5:Z29" si="2">(F5+G5+H5)/3</f>
        <v>11.316666666666668</v>
      </c>
      <c r="AA5" s="19">
        <f t="shared" ref="AA5:AA29" si="3">($M$2*$AA$2-M5)/(D5-I5)</f>
        <v>-40.943012746194988</v>
      </c>
      <c r="AB5" s="20">
        <f t="shared" ref="AB5:AB29" si="4">($AA$1*(D5-I5)+M5)/$AA$2</f>
        <v>-72.211978884409817</v>
      </c>
      <c r="AC5" s="18">
        <f t="shared" ref="AC5:AD20" si="5">IF(AA5&gt;0,AA5,0)</f>
        <v>0</v>
      </c>
      <c r="AD5" s="21">
        <f t="shared" si="5"/>
        <v>0</v>
      </c>
    </row>
    <row r="6" spans="1:30" x14ac:dyDescent="0.3">
      <c r="A6" s="42">
        <v>42446.467557870368</v>
      </c>
      <c r="B6" s="43">
        <v>300</v>
      </c>
      <c r="C6" s="43">
        <v>5</v>
      </c>
      <c r="D6" s="44">
        <v>11.35</v>
      </c>
      <c r="E6" s="45">
        <v>12.75</v>
      </c>
      <c r="F6" s="46">
        <v>11.35</v>
      </c>
      <c r="G6" s="47">
        <v>11.4</v>
      </c>
      <c r="H6" s="48">
        <v>11.3</v>
      </c>
      <c r="I6" s="49">
        <v>18.05</v>
      </c>
      <c r="J6" s="50">
        <v>18.100000000000001</v>
      </c>
      <c r="L6" s="43">
        <v>5</v>
      </c>
      <c r="M6" s="22">
        <f t="shared" ref="M6:M29" si="6">4187*$M$1*(E6-D6)/$P$1</f>
        <v>25.204780224312469</v>
      </c>
      <c r="N6" s="22">
        <f t="shared" ref="N6:N29" si="7">4.187*$P$2*(Z6-Z5)/$P$1</f>
        <v>13.956666666665875</v>
      </c>
      <c r="O6" s="22">
        <f t="shared" si="0"/>
        <v>13.956666666665875</v>
      </c>
      <c r="P6" s="22">
        <f t="shared" ref="P6:P29" si="8">$M$2*B6/1000</f>
        <v>210</v>
      </c>
      <c r="Q6" s="23">
        <f t="shared" ref="Q6:Q29" si="9">4187*$M$1*(E6-D6)/($P$1*$M$2)</f>
        <v>3.6006828891874954E-2</v>
      </c>
      <c r="R6" s="23">
        <f>1000*N6/((B6-B5)*$M$2)</f>
        <v>6.6460317460313695E-2</v>
      </c>
      <c r="S6" s="23">
        <f>O6/P6</f>
        <v>6.6460317460313695E-2</v>
      </c>
      <c r="T6" s="81">
        <f t="shared" si="1"/>
        <v>3.9682539682537411E-4</v>
      </c>
      <c r="U6" s="24"/>
      <c r="V6" s="25">
        <f>V5+(D6-D5)</f>
        <v>0.25</v>
      </c>
      <c r="W6" s="26">
        <f>W5+(E6-E5)</f>
        <v>0.30000000000000071</v>
      </c>
      <c r="X6" s="26">
        <f t="shared" ref="X6:X29" si="10">X5+(I6-I5)</f>
        <v>-0.14999999999999858</v>
      </c>
      <c r="Y6" s="26">
        <f t="shared" ref="Y6:Y29" si="11">Y5+(Z6-Z5)</f>
        <v>3.3333333333331439E-2</v>
      </c>
      <c r="Z6" s="27">
        <f t="shared" si="2"/>
        <v>11.35</v>
      </c>
      <c r="AA6" s="27">
        <f t="shared" si="3"/>
        <v>-43.253017876968286</v>
      </c>
      <c r="AB6" s="28">
        <f t="shared" si="4"/>
        <v>-63.100488390416757</v>
      </c>
      <c r="AC6" s="26">
        <f t="shared" si="5"/>
        <v>0</v>
      </c>
      <c r="AD6" s="29">
        <f t="shared" si="5"/>
        <v>0</v>
      </c>
    </row>
    <row r="7" spans="1:30" x14ac:dyDescent="0.3">
      <c r="A7" s="42">
        <v>42446.471030092587</v>
      </c>
      <c r="B7" s="43">
        <v>600</v>
      </c>
      <c r="C7" s="43">
        <v>10</v>
      </c>
      <c r="D7" s="44">
        <v>11.6</v>
      </c>
      <c r="E7" s="45">
        <v>13.3</v>
      </c>
      <c r="F7" s="46">
        <v>11.35</v>
      </c>
      <c r="G7" s="47">
        <v>11.4</v>
      </c>
      <c r="H7" s="48">
        <v>11.3</v>
      </c>
      <c r="I7" s="49">
        <v>18.45</v>
      </c>
      <c r="J7" s="50">
        <v>18.55</v>
      </c>
      <c r="L7" s="43">
        <v>10</v>
      </c>
      <c r="M7" s="22">
        <f t="shared" si="6"/>
        <v>30.605804558093723</v>
      </c>
      <c r="N7" s="22">
        <f t="shared" si="7"/>
        <v>0</v>
      </c>
      <c r="O7" s="22">
        <f t="shared" si="0"/>
        <v>13.956666666665875</v>
      </c>
      <c r="P7" s="22">
        <f t="shared" si="8"/>
        <v>420</v>
      </c>
      <c r="Q7" s="23">
        <f t="shared" si="9"/>
        <v>4.3722577940133893E-2</v>
      </c>
      <c r="R7" s="23">
        <f t="shared" ref="R7:R29" si="12">1000*N7/((B7-B6)*$M$2)</f>
        <v>0</v>
      </c>
      <c r="S7" s="23">
        <f t="shared" ref="S7:S29" si="13">O7/P7</f>
        <v>3.3230158730156847E-2</v>
      </c>
      <c r="T7" s="81">
        <f t="shared" si="1"/>
        <v>3.2679738562089625E-4</v>
      </c>
      <c r="U7" s="24"/>
      <c r="V7" s="25">
        <f>V6+(D7-D6)</f>
        <v>0.5</v>
      </c>
      <c r="W7" s="26">
        <f>W6+(E7-E6)</f>
        <v>0.85000000000000142</v>
      </c>
      <c r="X7" s="26">
        <f t="shared" si="10"/>
        <v>0.25</v>
      </c>
      <c r="Y7" s="26">
        <f t="shared" si="11"/>
        <v>3.3333333333331439E-2</v>
      </c>
      <c r="Z7" s="27">
        <f t="shared" si="2"/>
        <v>11.35</v>
      </c>
      <c r="AA7" s="27">
        <f t="shared" si="3"/>
        <v>-41.517400794438878</v>
      </c>
      <c r="AB7" s="28">
        <f t="shared" si="4"/>
        <v>-53.764878759791721</v>
      </c>
      <c r="AC7" s="26">
        <f t="shared" si="5"/>
        <v>0</v>
      </c>
      <c r="AD7" s="29">
        <f>IF(AB7&gt;0,AB7,0)</f>
        <v>0</v>
      </c>
    </row>
    <row r="8" spans="1:30" x14ac:dyDescent="0.3">
      <c r="A8" s="42">
        <v>42446.474502314813</v>
      </c>
      <c r="B8" s="43">
        <v>900</v>
      </c>
      <c r="C8" s="43">
        <v>15</v>
      </c>
      <c r="D8" s="44">
        <v>12.05</v>
      </c>
      <c r="E8" s="45">
        <v>13.65</v>
      </c>
      <c r="F8" s="46">
        <v>11.35</v>
      </c>
      <c r="G8" s="47">
        <v>11.4</v>
      </c>
      <c r="H8" s="48">
        <v>11.35</v>
      </c>
      <c r="I8" s="49">
        <v>19.100000000000001</v>
      </c>
      <c r="J8" s="50">
        <v>19.25</v>
      </c>
      <c r="L8" s="43">
        <v>15</v>
      </c>
      <c r="M8" s="22">
        <f t="shared" si="6"/>
        <v>28.805463113499947</v>
      </c>
      <c r="N8" s="22">
        <f t="shared" si="7"/>
        <v>6.9783333333336817</v>
      </c>
      <c r="O8" s="22">
        <f t="shared" si="0"/>
        <v>20.934999999999555</v>
      </c>
      <c r="P8" s="22">
        <f t="shared" si="8"/>
        <v>630</v>
      </c>
      <c r="Q8" s="23">
        <f t="shared" si="9"/>
        <v>4.1150661590714212E-2</v>
      </c>
      <c r="R8" s="23">
        <f t="shared" si="12"/>
        <v>3.3230158730160386E-2</v>
      </c>
      <c r="S8" s="23">
        <f t="shared" si="13"/>
        <v>3.323015873015802E-2</v>
      </c>
      <c r="T8" s="81">
        <f t="shared" si="1"/>
        <v>5.2083333333332227E-4</v>
      </c>
      <c r="U8" s="24"/>
      <c r="V8" s="25">
        <f>V7+(D8-D7)</f>
        <v>0.95000000000000107</v>
      </c>
      <c r="W8" s="26">
        <f>W7+(E8-E7)</f>
        <v>1.2000000000000011</v>
      </c>
      <c r="X8" s="26">
        <f t="shared" si="10"/>
        <v>0.90000000000000213</v>
      </c>
      <c r="Y8" s="26">
        <f t="shared" si="11"/>
        <v>4.9999999999998934E-2</v>
      </c>
      <c r="Z8" s="27">
        <f t="shared" si="2"/>
        <v>11.366666666666667</v>
      </c>
      <c r="AA8" s="27">
        <f t="shared" si="3"/>
        <v>-40.59496977113475</v>
      </c>
      <c r="AB8" s="28">
        <f t="shared" si="4"/>
        <v>-61.32119308111124</v>
      </c>
      <c r="AC8" s="26">
        <f t="shared" si="5"/>
        <v>0</v>
      </c>
      <c r="AD8" s="29">
        <f t="shared" si="5"/>
        <v>0</v>
      </c>
    </row>
    <row r="9" spans="1:30" x14ac:dyDescent="0.3">
      <c r="A9" s="42">
        <v>42446.47797453704</v>
      </c>
      <c r="B9" s="43">
        <v>1200</v>
      </c>
      <c r="C9" s="43">
        <v>20</v>
      </c>
      <c r="D9" s="44">
        <v>12.3</v>
      </c>
      <c r="E9" s="45">
        <v>14.15</v>
      </c>
      <c r="F9" s="46">
        <v>11.35</v>
      </c>
      <c r="G9" s="47">
        <v>11.4</v>
      </c>
      <c r="H9" s="48">
        <v>11.35</v>
      </c>
      <c r="I9" s="49">
        <v>19.399999999999999</v>
      </c>
      <c r="J9" s="50">
        <v>19.55</v>
      </c>
      <c r="L9" s="43">
        <v>20</v>
      </c>
      <c r="M9" s="22">
        <f t="shared" si="6"/>
        <v>33.30631672498432</v>
      </c>
      <c r="N9" s="22">
        <f t="shared" si="7"/>
        <v>0</v>
      </c>
      <c r="O9" s="22">
        <f t="shared" si="0"/>
        <v>20.934999999999555</v>
      </c>
      <c r="P9" s="22">
        <f t="shared" si="8"/>
        <v>840</v>
      </c>
      <c r="Q9" s="23">
        <f t="shared" si="9"/>
        <v>4.7580452464263311E-2</v>
      </c>
      <c r="R9" s="23">
        <f t="shared" si="12"/>
        <v>0</v>
      </c>
      <c r="S9" s="23">
        <f t="shared" si="13"/>
        <v>2.4922619047618517E-2</v>
      </c>
      <c r="T9" s="81">
        <f t="shared" si="1"/>
        <v>4.5045045045044092E-4</v>
      </c>
      <c r="U9" s="24"/>
      <c r="V9" s="25">
        <f>V8+(D9-D8)</f>
        <v>1.2000000000000011</v>
      </c>
      <c r="W9" s="26">
        <f>W8+(E9-E8)</f>
        <v>1.7000000000000011</v>
      </c>
      <c r="X9" s="26">
        <f t="shared" si="10"/>
        <v>1.1999999999999993</v>
      </c>
      <c r="Y9" s="26">
        <f t="shared" si="11"/>
        <v>4.9999999999998934E-2</v>
      </c>
      <c r="Z9" s="27">
        <f t="shared" si="2"/>
        <v>11.366666666666667</v>
      </c>
      <c r="AA9" s="27">
        <f t="shared" si="3"/>
        <v>-39.67516665845293</v>
      </c>
      <c r="AB9" s="28">
        <f t="shared" si="4"/>
        <v>-52.208185055590363</v>
      </c>
      <c r="AC9" s="26">
        <f t="shared" si="5"/>
        <v>0</v>
      </c>
      <c r="AD9" s="29">
        <f t="shared" si="5"/>
        <v>0</v>
      </c>
    </row>
    <row r="10" spans="1:30" x14ac:dyDescent="0.3">
      <c r="A10" s="42">
        <v>42446.481446759259</v>
      </c>
      <c r="B10" s="43">
        <v>1500</v>
      </c>
      <c r="C10" s="43">
        <v>25</v>
      </c>
      <c r="D10" s="44">
        <v>12.5</v>
      </c>
      <c r="E10" s="45">
        <v>14.5</v>
      </c>
      <c r="F10" s="46">
        <v>11.3</v>
      </c>
      <c r="G10" s="47">
        <v>11.4</v>
      </c>
      <c r="H10" s="48">
        <v>11.35</v>
      </c>
      <c r="I10" s="49">
        <v>19.600000000000001</v>
      </c>
      <c r="J10" s="50">
        <v>19.75</v>
      </c>
      <c r="L10" s="43">
        <v>25</v>
      </c>
      <c r="M10" s="22">
        <f t="shared" si="6"/>
        <v>36.006828891874946</v>
      </c>
      <c r="N10" s="22">
        <f t="shared" si="7"/>
        <v>-6.9783333333329374</v>
      </c>
      <c r="O10" s="22">
        <f t="shared" si="0"/>
        <v>13.956666666666619</v>
      </c>
      <c r="P10" s="22">
        <f t="shared" si="8"/>
        <v>1050</v>
      </c>
      <c r="Q10" s="23">
        <f t="shared" si="9"/>
        <v>5.1438326988392784E-2</v>
      </c>
      <c r="R10" s="23">
        <f t="shared" si="12"/>
        <v>-3.3230158730156847E-2</v>
      </c>
      <c r="S10" s="23">
        <f t="shared" si="13"/>
        <v>1.3292063492063447E-2</v>
      </c>
      <c r="T10" s="81">
        <f t="shared" si="1"/>
        <v>2.777777777777768E-4</v>
      </c>
      <c r="U10" s="24"/>
      <c r="V10" s="25">
        <f>V9+(D10-D9)</f>
        <v>1.4000000000000004</v>
      </c>
      <c r="W10" s="26">
        <f>W9+(E10-E9)</f>
        <v>2.0500000000000007</v>
      </c>
      <c r="X10" s="26">
        <f t="shared" si="10"/>
        <v>1.4000000000000021</v>
      </c>
      <c r="Y10" s="26">
        <f t="shared" si="11"/>
        <v>3.3333333333333215E-2</v>
      </c>
      <c r="Z10" s="27">
        <f t="shared" si="2"/>
        <v>11.350000000000001</v>
      </c>
      <c r="AA10" s="27">
        <f t="shared" si="3"/>
        <v>-39.294812832130283</v>
      </c>
      <c r="AB10" s="28">
        <f t="shared" si="4"/>
        <v>-46.207046906944591</v>
      </c>
      <c r="AC10" s="26">
        <f t="shared" si="5"/>
        <v>0</v>
      </c>
      <c r="AD10" s="29">
        <f t="shared" si="5"/>
        <v>0</v>
      </c>
    </row>
    <row r="11" spans="1:30" x14ac:dyDescent="0.3">
      <c r="A11" s="42">
        <v>42446.484918981478</v>
      </c>
      <c r="B11" s="43">
        <v>1800</v>
      </c>
      <c r="C11" s="43">
        <v>30</v>
      </c>
      <c r="D11" s="44">
        <v>12.75</v>
      </c>
      <c r="E11" s="45">
        <v>15.05</v>
      </c>
      <c r="F11" s="46">
        <v>11.35</v>
      </c>
      <c r="G11" s="47">
        <v>11.45</v>
      </c>
      <c r="H11" s="48">
        <v>11.4</v>
      </c>
      <c r="I11" s="49">
        <v>20.05</v>
      </c>
      <c r="J11" s="50">
        <v>20.2</v>
      </c>
      <c r="L11" s="43">
        <v>30</v>
      </c>
      <c r="M11" s="22">
        <f t="shared" si="6"/>
        <v>41.407853225656204</v>
      </c>
      <c r="N11" s="22">
        <f t="shared" si="7"/>
        <v>20.934999999998809</v>
      </c>
      <c r="O11" s="22">
        <f t="shared" si="0"/>
        <v>34.891666666665429</v>
      </c>
      <c r="P11" s="22">
        <f t="shared" si="8"/>
        <v>1260</v>
      </c>
      <c r="Q11" s="23">
        <f t="shared" si="9"/>
        <v>5.9154076036651723E-2</v>
      </c>
      <c r="R11" s="23">
        <f t="shared" si="12"/>
        <v>9.9690476190470514E-2</v>
      </c>
      <c r="S11" s="23">
        <f t="shared" si="13"/>
        <v>2.7691798941797959E-2</v>
      </c>
      <c r="T11" s="81">
        <f t="shared" si="1"/>
        <v>6.038647342994952E-4</v>
      </c>
      <c r="U11" s="24"/>
      <c r="V11" s="25">
        <f>V10+(D11-D10)</f>
        <v>1.6500000000000004</v>
      </c>
      <c r="W11" s="26">
        <f>W10+(E11-E10)</f>
        <v>2.6000000000000014</v>
      </c>
      <c r="X11" s="26">
        <f t="shared" si="10"/>
        <v>1.8500000000000014</v>
      </c>
      <c r="Y11" s="26">
        <f t="shared" si="11"/>
        <v>8.3333333333330373E-2</v>
      </c>
      <c r="Z11" s="27">
        <f t="shared" si="2"/>
        <v>11.399999999999999</v>
      </c>
      <c r="AA11" s="27">
        <f t="shared" si="3"/>
        <v>-37.47837627045805</v>
      </c>
      <c r="AB11" s="28">
        <f t="shared" si="4"/>
        <v>-37.760326165208447</v>
      </c>
      <c r="AC11" s="26">
        <f t="shared" si="5"/>
        <v>0</v>
      </c>
      <c r="AD11" s="29">
        <f t="shared" si="5"/>
        <v>0</v>
      </c>
    </row>
    <row r="12" spans="1:30" x14ac:dyDescent="0.3">
      <c r="A12" s="42">
        <v>42446.488391203697</v>
      </c>
      <c r="B12" s="43">
        <v>2100</v>
      </c>
      <c r="C12" s="43">
        <v>35</v>
      </c>
      <c r="D12" s="44">
        <v>13.15</v>
      </c>
      <c r="E12" s="45">
        <v>15.35</v>
      </c>
      <c r="F12" s="46">
        <v>11.35</v>
      </c>
      <c r="G12" s="47">
        <v>11.45</v>
      </c>
      <c r="H12" s="48">
        <v>11.4</v>
      </c>
      <c r="I12" s="49">
        <v>20.3</v>
      </c>
      <c r="J12" s="50">
        <v>20.350000000000001</v>
      </c>
      <c r="L12" s="43">
        <v>35</v>
      </c>
      <c r="M12" s="22">
        <f t="shared" si="6"/>
        <v>39.607511781062428</v>
      </c>
      <c r="N12" s="22">
        <f t="shared" si="7"/>
        <v>0</v>
      </c>
      <c r="O12" s="22">
        <f t="shared" si="0"/>
        <v>34.891666666665429</v>
      </c>
      <c r="P12" s="22">
        <f t="shared" si="8"/>
        <v>1470</v>
      </c>
      <c r="Q12" s="23">
        <f t="shared" si="9"/>
        <v>5.6582159687232042E-2</v>
      </c>
      <c r="R12" s="23">
        <f t="shared" si="12"/>
        <v>0</v>
      </c>
      <c r="S12" s="23">
        <f t="shared" si="13"/>
        <v>2.3735827664398253E-2</v>
      </c>
      <c r="T12" s="81">
        <f t="shared" si="1"/>
        <v>6.3131313131310903E-4</v>
      </c>
      <c r="U12" s="24"/>
      <c r="V12" s="25">
        <f>V11+(D12-D11)</f>
        <v>2.0500000000000007</v>
      </c>
      <c r="W12" s="26">
        <f>W11+(E12-E11)</f>
        <v>2.9000000000000004</v>
      </c>
      <c r="X12" s="26">
        <f t="shared" si="10"/>
        <v>2.1000000000000014</v>
      </c>
      <c r="Y12" s="26">
        <f t="shared" si="11"/>
        <v>8.3333333333330373E-2</v>
      </c>
      <c r="Z12" s="27">
        <f t="shared" si="2"/>
        <v>11.399999999999999</v>
      </c>
      <c r="AA12" s="27">
        <f t="shared" si="3"/>
        <v>-38.516431918732522</v>
      </c>
      <c r="AB12" s="28">
        <f t="shared" si="4"/>
        <v>-39.094418264305723</v>
      </c>
      <c r="AC12" s="26">
        <f t="shared" si="5"/>
        <v>0</v>
      </c>
      <c r="AD12" s="29">
        <f t="shared" si="5"/>
        <v>0</v>
      </c>
    </row>
    <row r="13" spans="1:30" x14ac:dyDescent="0.3">
      <c r="A13" s="42">
        <v>42446.491863425923</v>
      </c>
      <c r="B13" s="43">
        <v>2400</v>
      </c>
      <c r="C13" s="43">
        <v>40</v>
      </c>
      <c r="D13" s="44">
        <v>13.35</v>
      </c>
      <c r="E13" s="45">
        <v>15.7</v>
      </c>
      <c r="F13" s="46">
        <v>11.35</v>
      </c>
      <c r="G13" s="47">
        <v>11.45</v>
      </c>
      <c r="H13" s="48">
        <v>11.45</v>
      </c>
      <c r="I13" s="49">
        <v>20.45</v>
      </c>
      <c r="J13" s="50">
        <v>20.5</v>
      </c>
      <c r="L13" s="43">
        <v>40</v>
      </c>
      <c r="M13" s="22">
        <f t="shared" si="6"/>
        <v>42.308023947953053</v>
      </c>
      <c r="N13" s="22">
        <f t="shared" si="7"/>
        <v>6.9783333333336817</v>
      </c>
      <c r="O13" s="22">
        <f t="shared" si="0"/>
        <v>41.869999999999109</v>
      </c>
      <c r="P13" s="22">
        <f t="shared" si="8"/>
        <v>1680</v>
      </c>
      <c r="Q13" s="23">
        <f t="shared" si="9"/>
        <v>6.0440034211361508E-2</v>
      </c>
      <c r="R13" s="23">
        <f t="shared" si="12"/>
        <v>3.3230158730160386E-2</v>
      </c>
      <c r="S13" s="23">
        <f t="shared" si="13"/>
        <v>2.4922619047618517E-2</v>
      </c>
      <c r="T13" s="81">
        <f t="shared" si="1"/>
        <v>7.0921985815601335E-4</v>
      </c>
      <c r="U13" s="24"/>
      <c r="V13" s="25">
        <f>V12+(D13-D12)</f>
        <v>2.25</v>
      </c>
      <c r="W13" s="26">
        <f>W12+(E13-E12)</f>
        <v>3.25</v>
      </c>
      <c r="X13" s="26">
        <f t="shared" si="10"/>
        <v>2.25</v>
      </c>
      <c r="Y13" s="26">
        <f t="shared" si="11"/>
        <v>9.9999999999997868E-2</v>
      </c>
      <c r="Z13" s="27">
        <f t="shared" si="2"/>
        <v>11.416666666666666</v>
      </c>
      <c r="AA13" s="27">
        <f t="shared" si="3"/>
        <v>-38.407320570710837</v>
      </c>
      <c r="AB13" s="28">
        <f t="shared" si="4"/>
        <v>-32.204391226770987</v>
      </c>
      <c r="AC13" s="26">
        <f t="shared" si="5"/>
        <v>0</v>
      </c>
      <c r="AD13" s="29">
        <f t="shared" si="5"/>
        <v>0</v>
      </c>
    </row>
    <row r="14" spans="1:30" x14ac:dyDescent="0.3">
      <c r="A14" s="42">
        <v>42446.495335648149</v>
      </c>
      <c r="B14" s="43">
        <v>2700</v>
      </c>
      <c r="C14" s="43">
        <v>45</v>
      </c>
      <c r="D14" s="44">
        <v>13.55</v>
      </c>
      <c r="E14" s="45">
        <v>16.2</v>
      </c>
      <c r="F14" s="46">
        <v>11.35</v>
      </c>
      <c r="G14" s="47">
        <v>11.45</v>
      </c>
      <c r="H14" s="48">
        <v>11.45</v>
      </c>
      <c r="I14" s="49">
        <v>20.5</v>
      </c>
      <c r="J14" s="50">
        <v>20.6</v>
      </c>
      <c r="L14" s="43">
        <v>45</v>
      </c>
      <c r="M14" s="22">
        <f t="shared" si="6"/>
        <v>47.709048281734283</v>
      </c>
      <c r="N14" s="22">
        <f t="shared" si="7"/>
        <v>0</v>
      </c>
      <c r="O14" s="22">
        <f t="shared" si="0"/>
        <v>41.869999999999109</v>
      </c>
      <c r="P14" s="22">
        <f t="shared" si="8"/>
        <v>1890</v>
      </c>
      <c r="Q14" s="23">
        <f t="shared" si="9"/>
        <v>6.8155783259620406E-2</v>
      </c>
      <c r="R14" s="23">
        <f t="shared" si="12"/>
        <v>0</v>
      </c>
      <c r="S14" s="23">
        <f t="shared" si="13"/>
        <v>2.2153439153438682E-2</v>
      </c>
      <c r="T14" s="81">
        <f t="shared" si="1"/>
        <v>6.2893081761004974E-4</v>
      </c>
      <c r="U14" s="24"/>
      <c r="V14" s="25">
        <f>V13+(D14-D13)</f>
        <v>2.4500000000000011</v>
      </c>
      <c r="W14" s="26">
        <f>W13+(E14-E13)</f>
        <v>3.75</v>
      </c>
      <c r="X14" s="26">
        <f t="shared" si="10"/>
        <v>2.3000000000000007</v>
      </c>
      <c r="Y14" s="26">
        <f t="shared" si="11"/>
        <v>9.9999999999997868E-2</v>
      </c>
      <c r="Z14" s="27">
        <f t="shared" si="2"/>
        <v>11.416666666666666</v>
      </c>
      <c r="AA14" s="27">
        <f t="shared" si="3"/>
        <v>-38.459129743635359</v>
      </c>
      <c r="AB14" s="28">
        <f t="shared" si="4"/>
        <v>-17.53544826281269</v>
      </c>
      <c r="AC14" s="26">
        <f t="shared" si="5"/>
        <v>0</v>
      </c>
      <c r="AD14" s="29">
        <f t="shared" si="5"/>
        <v>0</v>
      </c>
    </row>
    <row r="15" spans="1:30" x14ac:dyDescent="0.3">
      <c r="A15" s="42">
        <v>42446.498807870368</v>
      </c>
      <c r="B15" s="43">
        <v>3000</v>
      </c>
      <c r="C15" s="43">
        <v>50</v>
      </c>
      <c r="D15" s="44">
        <v>13.7</v>
      </c>
      <c r="E15" s="45">
        <v>16.55</v>
      </c>
      <c r="F15" s="46">
        <v>11.4</v>
      </c>
      <c r="G15" s="47">
        <v>11.5</v>
      </c>
      <c r="H15" s="48">
        <v>11.45</v>
      </c>
      <c r="I15" s="49">
        <v>20.55</v>
      </c>
      <c r="J15" s="50">
        <v>20.75</v>
      </c>
      <c r="L15" s="43">
        <v>50</v>
      </c>
      <c r="M15" s="22">
        <f t="shared" si="6"/>
        <v>51.309731170921822</v>
      </c>
      <c r="N15" s="22">
        <f t="shared" si="7"/>
        <v>13.956666666665875</v>
      </c>
      <c r="O15" s="22">
        <f t="shared" si="0"/>
        <v>55.826666666664984</v>
      </c>
      <c r="P15" s="22">
        <f t="shared" si="8"/>
        <v>2100</v>
      </c>
      <c r="Q15" s="23">
        <f t="shared" si="9"/>
        <v>7.3299615958459741E-2</v>
      </c>
      <c r="R15" s="23">
        <f t="shared" si="12"/>
        <v>6.6460317460313695E-2</v>
      </c>
      <c r="S15" s="23">
        <f t="shared" si="13"/>
        <v>2.6584126984126183E-2</v>
      </c>
      <c r="T15" s="81">
        <f t="shared" si="1"/>
        <v>7.7972709551654522E-4</v>
      </c>
      <c r="U15" s="24"/>
      <c r="V15" s="25">
        <f>V14+(D15-D14)</f>
        <v>2.5999999999999996</v>
      </c>
      <c r="W15" s="26">
        <f>W14+(E15-E14)</f>
        <v>4.1000000000000014</v>
      </c>
      <c r="X15" s="26">
        <f t="shared" si="10"/>
        <v>2.3500000000000014</v>
      </c>
      <c r="Y15" s="26">
        <f t="shared" si="11"/>
        <v>0.13333333333332931</v>
      </c>
      <c r="Z15" s="27">
        <f t="shared" si="2"/>
        <v>11.449999999999998</v>
      </c>
      <c r="AA15" s="27">
        <f t="shared" si="3"/>
        <v>-38.494929756069794</v>
      </c>
      <c r="AB15" s="28">
        <f t="shared" si="4"/>
        <v>-7.7561529535070877</v>
      </c>
      <c r="AC15" s="26">
        <f t="shared" si="5"/>
        <v>0</v>
      </c>
      <c r="AD15" s="29">
        <f t="shared" si="5"/>
        <v>0</v>
      </c>
    </row>
    <row r="16" spans="1:30" x14ac:dyDescent="0.3">
      <c r="A16" s="42">
        <v>42446.502280092587</v>
      </c>
      <c r="B16" s="43">
        <v>3300</v>
      </c>
      <c r="C16" s="43">
        <v>55</v>
      </c>
      <c r="D16" s="44">
        <v>14.1</v>
      </c>
      <c r="E16" s="45">
        <v>17.05</v>
      </c>
      <c r="F16" s="46">
        <v>11.4</v>
      </c>
      <c r="G16" s="47">
        <v>11.5</v>
      </c>
      <c r="H16" s="48">
        <v>11.45</v>
      </c>
      <c r="I16" s="49">
        <v>21</v>
      </c>
      <c r="J16" s="50">
        <v>21.05</v>
      </c>
      <c r="L16" s="43">
        <v>55</v>
      </c>
      <c r="M16" s="22">
        <f t="shared" si="6"/>
        <v>53.110072615515563</v>
      </c>
      <c r="N16" s="22">
        <f t="shared" si="7"/>
        <v>0</v>
      </c>
      <c r="O16" s="22">
        <f t="shared" si="0"/>
        <v>55.826666666664984</v>
      </c>
      <c r="P16" s="22">
        <f t="shared" si="8"/>
        <v>2310</v>
      </c>
      <c r="Q16" s="23">
        <f t="shared" si="9"/>
        <v>7.587153230787938E-2</v>
      </c>
      <c r="R16" s="23">
        <f t="shared" si="12"/>
        <v>0</v>
      </c>
      <c r="S16" s="23">
        <f t="shared" si="13"/>
        <v>2.4167388167387439E-2</v>
      </c>
      <c r="T16" s="81">
        <f t="shared" si="1"/>
        <v>7.5329566854988273E-4</v>
      </c>
      <c r="U16" s="24"/>
      <c r="V16" s="25">
        <f>V15+(D16-D15)</f>
        <v>3</v>
      </c>
      <c r="W16" s="26">
        <f>W15+(E16-E15)</f>
        <v>4.6000000000000014</v>
      </c>
      <c r="X16" s="26">
        <f t="shared" si="10"/>
        <v>2.8000000000000007</v>
      </c>
      <c r="Y16" s="26">
        <f t="shared" si="11"/>
        <v>0.13333333333332931</v>
      </c>
      <c r="Z16" s="27">
        <f t="shared" si="2"/>
        <v>11.449999999999998</v>
      </c>
      <c r="AA16" s="27">
        <f t="shared" si="3"/>
        <v>-37.95506193978035</v>
      </c>
      <c r="AB16" s="28">
        <f t="shared" si="4"/>
        <v>-4.6442830766320888</v>
      </c>
      <c r="AC16" s="26">
        <f t="shared" si="5"/>
        <v>0</v>
      </c>
      <c r="AD16" s="29">
        <f t="shared" si="5"/>
        <v>0</v>
      </c>
    </row>
    <row r="17" spans="1:30" x14ac:dyDescent="0.3">
      <c r="A17" s="42">
        <v>42446.505752314813</v>
      </c>
      <c r="B17" s="43">
        <v>3600</v>
      </c>
      <c r="C17" s="43">
        <v>60</v>
      </c>
      <c r="D17" s="44">
        <v>14.3</v>
      </c>
      <c r="E17" s="45">
        <v>17.350000000000001</v>
      </c>
      <c r="F17" s="46">
        <v>11.4</v>
      </c>
      <c r="G17" s="47">
        <v>11.5</v>
      </c>
      <c r="H17" s="48">
        <v>11.5</v>
      </c>
      <c r="I17" s="49">
        <v>21.2</v>
      </c>
      <c r="J17" s="50">
        <v>21.25</v>
      </c>
      <c r="L17" s="43">
        <v>60</v>
      </c>
      <c r="M17" s="22">
        <f t="shared" si="6"/>
        <v>54.910414060109304</v>
      </c>
      <c r="N17" s="22">
        <f t="shared" si="7"/>
        <v>6.9783333333344242</v>
      </c>
      <c r="O17" s="22">
        <f t="shared" si="0"/>
        <v>62.80499999999941</v>
      </c>
      <c r="P17" s="22">
        <f t="shared" si="8"/>
        <v>2520</v>
      </c>
      <c r="Q17" s="23">
        <f t="shared" si="9"/>
        <v>7.8443448657299006E-2</v>
      </c>
      <c r="R17" s="23">
        <f t="shared" si="12"/>
        <v>3.3230158730163925E-2</v>
      </c>
      <c r="S17" s="23">
        <f t="shared" si="13"/>
        <v>2.4922619047618815E-2</v>
      </c>
      <c r="T17" s="81">
        <f t="shared" si="1"/>
        <v>8.1967213114753296E-4</v>
      </c>
      <c r="U17" s="24"/>
      <c r="V17" s="25">
        <f>V16+(D17-D16)</f>
        <v>3.2000000000000011</v>
      </c>
      <c r="W17" s="26">
        <f>W16+(E17-E16)</f>
        <v>4.9000000000000021</v>
      </c>
      <c r="X17" s="26">
        <f t="shared" si="10"/>
        <v>3</v>
      </c>
      <c r="Y17" s="26">
        <f t="shared" si="11"/>
        <v>0.14999999999999858</v>
      </c>
      <c r="Z17" s="27">
        <f t="shared" si="2"/>
        <v>11.466666666666667</v>
      </c>
      <c r="AA17" s="27">
        <f t="shared" si="3"/>
        <v>-37.694142889839242</v>
      </c>
      <c r="AB17" s="28">
        <f t="shared" si="4"/>
        <v>-0.64352431086818895</v>
      </c>
      <c r="AC17" s="26">
        <f>IF(AA17&gt;0,AA17,0)</f>
        <v>0</v>
      </c>
      <c r="AD17" s="29">
        <f t="shared" si="5"/>
        <v>0</v>
      </c>
    </row>
    <row r="18" spans="1:30" x14ac:dyDescent="0.3">
      <c r="A18" s="42">
        <v>42446.50922453704</v>
      </c>
      <c r="B18" s="43">
        <v>3900</v>
      </c>
      <c r="C18" s="43">
        <v>65</v>
      </c>
      <c r="D18" s="44">
        <v>14.45</v>
      </c>
      <c r="E18" s="45">
        <v>17.649999999999999</v>
      </c>
      <c r="F18" s="46">
        <v>11.45</v>
      </c>
      <c r="G18" s="47">
        <v>11.55</v>
      </c>
      <c r="H18" s="48">
        <v>11.5</v>
      </c>
      <c r="I18" s="49">
        <v>21.25</v>
      </c>
      <c r="J18" s="50">
        <v>21.45</v>
      </c>
      <c r="L18" s="43">
        <v>65</v>
      </c>
      <c r="M18" s="22">
        <f t="shared" si="6"/>
        <v>57.610926226999894</v>
      </c>
      <c r="N18" s="22">
        <f t="shared" si="7"/>
        <v>13.956666666666619</v>
      </c>
      <c r="O18" s="22">
        <f t="shared" si="0"/>
        <v>76.761666666666031</v>
      </c>
      <c r="P18" s="22">
        <f t="shared" si="8"/>
        <v>2730</v>
      </c>
      <c r="Q18" s="23">
        <f t="shared" si="9"/>
        <v>8.2301323181428424E-2</v>
      </c>
      <c r="R18" s="23">
        <f t="shared" si="12"/>
        <v>6.6460317460317234E-2</v>
      </c>
      <c r="S18" s="23">
        <f t="shared" si="13"/>
        <v>2.8117826617826386E-2</v>
      </c>
      <c r="T18" s="81">
        <f t="shared" si="1"/>
        <v>9.5486111111110327E-4</v>
      </c>
      <c r="U18" s="24"/>
      <c r="V18" s="25">
        <f>V17+(D18-D17)</f>
        <v>3.3499999999999996</v>
      </c>
      <c r="W18" s="26">
        <f>W17+(E18-E17)</f>
        <v>5.1999999999999993</v>
      </c>
      <c r="X18" s="26">
        <f t="shared" si="10"/>
        <v>3.0500000000000007</v>
      </c>
      <c r="Y18" s="26">
        <f t="shared" si="11"/>
        <v>0.18333333333333179</v>
      </c>
      <c r="Z18" s="27">
        <f t="shared" si="2"/>
        <v>11.5</v>
      </c>
      <c r="AA18" s="27">
        <f t="shared" si="3"/>
        <v>-37.851334378382369</v>
      </c>
      <c r="AB18" s="28">
        <f t="shared" si="4"/>
        <v>7.1353916155553065</v>
      </c>
      <c r="AC18" s="26">
        <f t="shared" ref="AC18:AD29" si="14">IF(AA18&gt;0,AA18,0)</f>
        <v>0</v>
      </c>
      <c r="AD18" s="29">
        <f t="shared" si="5"/>
        <v>7.1353916155553065</v>
      </c>
    </row>
    <row r="19" spans="1:30" x14ac:dyDescent="0.3">
      <c r="A19" s="42">
        <v>42446.512696759259</v>
      </c>
      <c r="B19" s="43">
        <v>4200</v>
      </c>
      <c r="C19" s="43">
        <v>70</v>
      </c>
      <c r="D19" s="44">
        <v>14.6</v>
      </c>
      <c r="E19" s="45">
        <v>18.149999999999999</v>
      </c>
      <c r="F19" s="46">
        <v>11.4</v>
      </c>
      <c r="G19" s="47">
        <v>11.55</v>
      </c>
      <c r="H19" s="48">
        <v>11.5</v>
      </c>
      <c r="I19" s="49">
        <v>21.4</v>
      </c>
      <c r="J19" s="50">
        <v>21.6</v>
      </c>
      <c r="L19" s="43">
        <v>70</v>
      </c>
      <c r="M19" s="22">
        <f t="shared" si="6"/>
        <v>63.912121283078008</v>
      </c>
      <c r="N19" s="22">
        <f t="shared" si="7"/>
        <v>-6.9783333333329374</v>
      </c>
      <c r="O19" s="22">
        <f t="shared" si="0"/>
        <v>69.78333333333309</v>
      </c>
      <c r="P19" s="22">
        <f t="shared" si="8"/>
        <v>2940</v>
      </c>
      <c r="Q19" s="23">
        <f t="shared" si="9"/>
        <v>9.1303030404397162E-2</v>
      </c>
      <c r="R19" s="23">
        <f t="shared" si="12"/>
        <v>-3.3230158730156847E-2</v>
      </c>
      <c r="S19" s="23">
        <f t="shared" si="13"/>
        <v>2.3735827664399009E-2</v>
      </c>
      <c r="T19" s="81">
        <f t="shared" si="1"/>
        <v>7.8247261345852626E-4</v>
      </c>
      <c r="U19" s="24"/>
      <c r="V19" s="25">
        <f>V18+(D19-D18)</f>
        <v>3.5</v>
      </c>
      <c r="W19" s="26">
        <f>W18+(E19-E18)</f>
        <v>5.6999999999999993</v>
      </c>
      <c r="X19" s="26">
        <f t="shared" si="10"/>
        <v>3.1999999999999993</v>
      </c>
      <c r="Y19" s="26">
        <f t="shared" si="11"/>
        <v>0.16666666666666607</v>
      </c>
      <c r="Z19" s="27">
        <f t="shared" si="2"/>
        <v>11.483333333333334</v>
      </c>
      <c r="AA19" s="27">
        <f t="shared" si="3"/>
        <v>-36.924688046606178</v>
      </c>
      <c r="AB19" s="28">
        <f t="shared" si="4"/>
        <v>21.138047295728924</v>
      </c>
      <c r="AC19" s="26">
        <f t="shared" si="14"/>
        <v>0</v>
      </c>
      <c r="AD19" s="29">
        <f t="shared" si="5"/>
        <v>21.138047295728924</v>
      </c>
    </row>
    <row r="20" spans="1:30" x14ac:dyDescent="0.3">
      <c r="A20" s="42">
        <v>42446.516168981478</v>
      </c>
      <c r="B20" s="43">
        <v>4500</v>
      </c>
      <c r="C20" s="43">
        <v>75</v>
      </c>
      <c r="D20" s="44">
        <v>15</v>
      </c>
      <c r="E20" s="45">
        <v>18.399999999999999</v>
      </c>
      <c r="F20" s="46">
        <v>11.4</v>
      </c>
      <c r="G20" s="47">
        <v>11.55</v>
      </c>
      <c r="H20" s="48">
        <v>11.55</v>
      </c>
      <c r="I20" s="49">
        <v>21.65</v>
      </c>
      <c r="J20" s="50">
        <v>21.75</v>
      </c>
      <c r="L20" s="43">
        <v>75</v>
      </c>
      <c r="M20" s="22">
        <f t="shared" si="6"/>
        <v>61.211609116187383</v>
      </c>
      <c r="N20" s="22">
        <f t="shared" si="7"/>
        <v>6.9783333333329374</v>
      </c>
      <c r="O20" s="22">
        <f t="shared" si="0"/>
        <v>76.761666666666031</v>
      </c>
      <c r="P20" s="22">
        <f t="shared" si="8"/>
        <v>3150</v>
      </c>
      <c r="Q20" s="23">
        <f t="shared" si="9"/>
        <v>8.7445155880267689E-2</v>
      </c>
      <c r="R20" s="23">
        <f t="shared" si="12"/>
        <v>3.3230158730156847E-2</v>
      </c>
      <c r="S20" s="23">
        <f t="shared" si="13"/>
        <v>2.4368783068782866E-2</v>
      </c>
      <c r="T20" s="81">
        <f t="shared" si="1"/>
        <v>8.9869281045750914E-4</v>
      </c>
      <c r="U20" s="24"/>
      <c r="V20" s="25">
        <f>V19+(D20-D19)</f>
        <v>3.9000000000000004</v>
      </c>
      <c r="W20" s="26">
        <f>W19+(E20-E19)</f>
        <v>5.9499999999999993</v>
      </c>
      <c r="X20" s="26">
        <f t="shared" si="10"/>
        <v>3.4499999999999993</v>
      </c>
      <c r="Y20" s="26">
        <f t="shared" si="11"/>
        <v>0.18333333333333179</v>
      </c>
      <c r="Z20" s="27">
        <f t="shared" si="2"/>
        <v>11.5</v>
      </c>
      <c r="AA20" s="27">
        <f t="shared" si="3"/>
        <v>-38.163667802077093</v>
      </c>
      <c r="AB20" s="28">
        <f t="shared" si="4"/>
        <v>17.803575813749763</v>
      </c>
      <c r="AC20" s="26">
        <f t="shared" si="14"/>
        <v>0</v>
      </c>
      <c r="AD20" s="29">
        <f t="shared" si="5"/>
        <v>17.803575813749763</v>
      </c>
    </row>
    <row r="21" spans="1:30" x14ac:dyDescent="0.3">
      <c r="A21" s="42">
        <v>42446.519641203697</v>
      </c>
      <c r="B21" s="43">
        <v>4800</v>
      </c>
      <c r="C21" s="43">
        <v>80</v>
      </c>
      <c r="D21" s="44">
        <v>15.15</v>
      </c>
      <c r="E21" s="45">
        <v>18.649999999999999</v>
      </c>
      <c r="F21" s="46">
        <v>11.45</v>
      </c>
      <c r="G21" s="47">
        <v>11.6</v>
      </c>
      <c r="H21" s="48">
        <v>11.55</v>
      </c>
      <c r="I21" s="49">
        <v>21.7</v>
      </c>
      <c r="J21" s="50">
        <v>22</v>
      </c>
      <c r="L21" s="43">
        <v>80</v>
      </c>
      <c r="M21" s="22">
        <f t="shared" si="6"/>
        <v>63.011950560781123</v>
      </c>
      <c r="N21" s="22">
        <f t="shared" si="7"/>
        <v>13.956666666665875</v>
      </c>
      <c r="O21" s="22">
        <f t="shared" si="0"/>
        <v>90.718333333331898</v>
      </c>
      <c r="P21" s="22">
        <f t="shared" si="8"/>
        <v>3360</v>
      </c>
      <c r="Q21" s="23">
        <f t="shared" si="9"/>
        <v>9.0017072229687328E-2</v>
      </c>
      <c r="R21" s="23">
        <f t="shared" si="12"/>
        <v>6.6460317460313695E-2</v>
      </c>
      <c r="S21" s="23">
        <f t="shared" si="13"/>
        <v>2.6999503968253541E-2</v>
      </c>
      <c r="T21" s="81">
        <f t="shared" si="1"/>
        <v>1.0317460317460158E-3</v>
      </c>
      <c r="U21" s="24"/>
      <c r="V21" s="25">
        <f>V20+(D21-D20)</f>
        <v>4.0500000000000007</v>
      </c>
      <c r="W21" s="26">
        <f>W20+(E21-E20)</f>
        <v>6.1999999999999993</v>
      </c>
      <c r="X21" s="26">
        <f t="shared" si="10"/>
        <v>3.5</v>
      </c>
      <c r="Y21" s="26">
        <f t="shared" si="11"/>
        <v>0.21666666666666323</v>
      </c>
      <c r="Z21" s="27">
        <f t="shared" si="2"/>
        <v>11.533333333333331</v>
      </c>
      <c r="AA21" s="27">
        <f t="shared" si="3"/>
        <v>-38.471457929651741</v>
      </c>
      <c r="AB21" s="28">
        <f t="shared" si="4"/>
        <v>23.582112357291404</v>
      </c>
      <c r="AC21" s="26">
        <f t="shared" si="14"/>
        <v>0</v>
      </c>
      <c r="AD21" s="29">
        <f t="shared" si="14"/>
        <v>23.582112357291404</v>
      </c>
    </row>
    <row r="22" spans="1:30" x14ac:dyDescent="0.3">
      <c r="A22" s="42">
        <v>42446.523113425923</v>
      </c>
      <c r="B22" s="43">
        <v>5100</v>
      </c>
      <c r="C22" s="43">
        <v>85</v>
      </c>
      <c r="D22" s="44">
        <v>15.3</v>
      </c>
      <c r="E22" s="45">
        <v>19.100000000000001</v>
      </c>
      <c r="F22" s="46">
        <v>11.45</v>
      </c>
      <c r="G22" s="47">
        <v>11.6</v>
      </c>
      <c r="H22" s="48">
        <v>11.6</v>
      </c>
      <c r="I22" s="49">
        <v>22.05</v>
      </c>
      <c r="J22" s="50">
        <v>22.15</v>
      </c>
      <c r="L22" s="43">
        <v>85</v>
      </c>
      <c r="M22" s="22">
        <f t="shared" si="6"/>
        <v>68.41297489456241</v>
      </c>
      <c r="N22" s="22">
        <f t="shared" si="7"/>
        <v>6.9783333333336817</v>
      </c>
      <c r="O22" s="22">
        <f t="shared" si="0"/>
        <v>97.696666666665593</v>
      </c>
      <c r="P22" s="22">
        <f t="shared" si="8"/>
        <v>3570</v>
      </c>
      <c r="Q22" s="23">
        <f t="shared" si="9"/>
        <v>9.7732821277946302E-2</v>
      </c>
      <c r="R22" s="23">
        <f t="shared" si="12"/>
        <v>3.3230158730160386E-2</v>
      </c>
      <c r="S22" s="23">
        <f t="shared" si="13"/>
        <v>2.7366013071895123E-2</v>
      </c>
      <c r="T22" s="81">
        <f t="shared" si="1"/>
        <v>1.0233918128654854E-3</v>
      </c>
      <c r="U22" s="24"/>
      <c r="V22" s="25">
        <f>V21+(D22-D21)</f>
        <v>4.2000000000000011</v>
      </c>
      <c r="W22" s="26">
        <f>W21+(E22-E21)</f>
        <v>6.6500000000000021</v>
      </c>
      <c r="X22" s="26">
        <f t="shared" si="10"/>
        <v>3.8500000000000014</v>
      </c>
      <c r="Y22" s="26">
        <f t="shared" si="11"/>
        <v>0.23333333333333073</v>
      </c>
      <c r="Z22" s="27">
        <f t="shared" si="2"/>
        <v>11.549999999999999</v>
      </c>
      <c r="AA22" s="27">
        <f t="shared" si="3"/>
        <v>-36.531411126731491</v>
      </c>
      <c r="AB22" s="28">
        <f t="shared" si="4"/>
        <v>32.02883309902758</v>
      </c>
      <c r="AC22" s="26">
        <f t="shared" si="14"/>
        <v>0</v>
      </c>
      <c r="AD22" s="29">
        <f t="shared" si="14"/>
        <v>32.02883309902758</v>
      </c>
    </row>
    <row r="23" spans="1:30" x14ac:dyDescent="0.3">
      <c r="A23" s="42">
        <v>42446.526585648149</v>
      </c>
      <c r="B23" s="43">
        <v>5400</v>
      </c>
      <c r="C23" s="43">
        <v>90</v>
      </c>
      <c r="D23" s="44">
        <v>15.45</v>
      </c>
      <c r="E23" s="45">
        <v>19.3</v>
      </c>
      <c r="F23" s="46">
        <v>11.5</v>
      </c>
      <c r="G23" s="47">
        <v>11.65</v>
      </c>
      <c r="H23" s="48">
        <v>11.6</v>
      </c>
      <c r="I23" s="49">
        <v>22.3</v>
      </c>
      <c r="J23" s="50">
        <v>22.4</v>
      </c>
      <c r="L23" s="43">
        <v>90</v>
      </c>
      <c r="M23" s="22">
        <f t="shared" si="6"/>
        <v>69.313145616859302</v>
      </c>
      <c r="N23" s="22">
        <f t="shared" si="7"/>
        <v>13.956666666667363</v>
      </c>
      <c r="O23" s="22">
        <f t="shared" si="0"/>
        <v>111.65333333333295</v>
      </c>
      <c r="P23" s="22">
        <f t="shared" si="8"/>
        <v>3780</v>
      </c>
      <c r="Q23" s="23">
        <f t="shared" si="9"/>
        <v>9.901877945265615E-2</v>
      </c>
      <c r="R23" s="23">
        <f t="shared" si="12"/>
        <v>6.6460317460320772E-2</v>
      </c>
      <c r="S23" s="23">
        <f t="shared" si="13"/>
        <v>2.9537918871252105E-2</v>
      </c>
      <c r="T23" s="81">
        <f t="shared" si="1"/>
        <v>1.1544011544011498E-3</v>
      </c>
      <c r="U23" s="24"/>
      <c r="V23" s="25">
        <f>V22+(D23-D22)</f>
        <v>4.3499999999999996</v>
      </c>
      <c r="W23" s="26">
        <f>W22+(E23-E22)</f>
        <v>6.8500000000000014</v>
      </c>
      <c r="X23" s="26">
        <f t="shared" si="10"/>
        <v>4.1000000000000014</v>
      </c>
      <c r="Y23" s="26">
        <f t="shared" si="11"/>
        <v>0.26666666666666572</v>
      </c>
      <c r="Z23" s="27">
        <f t="shared" si="2"/>
        <v>11.583333333333334</v>
      </c>
      <c r="AA23" s="27">
        <f t="shared" si="3"/>
        <v>-35.86669407053148</v>
      </c>
      <c r="AB23" s="28">
        <f t="shared" si="4"/>
        <v>32.251434704131754</v>
      </c>
      <c r="AC23" s="26">
        <f t="shared" si="14"/>
        <v>0</v>
      </c>
      <c r="AD23" s="29">
        <f t="shared" si="14"/>
        <v>32.251434704131754</v>
      </c>
    </row>
    <row r="24" spans="1:30" x14ac:dyDescent="0.3">
      <c r="A24" s="42">
        <v>42446.530057870368</v>
      </c>
      <c r="B24" s="43">
        <v>5700</v>
      </c>
      <c r="C24" s="43">
        <v>95</v>
      </c>
      <c r="D24" s="44">
        <v>15.6</v>
      </c>
      <c r="E24" s="45">
        <v>19.55</v>
      </c>
      <c r="F24" s="46">
        <v>11.5</v>
      </c>
      <c r="G24" s="47">
        <v>11.65</v>
      </c>
      <c r="H24" s="48">
        <v>11.65</v>
      </c>
      <c r="I24" s="49">
        <v>22.2</v>
      </c>
      <c r="J24" s="50">
        <v>22.4</v>
      </c>
      <c r="L24" s="43">
        <v>95</v>
      </c>
      <c r="M24" s="22">
        <f t="shared" si="6"/>
        <v>71.113487061453029</v>
      </c>
      <c r="N24" s="22">
        <f t="shared" si="7"/>
        <v>6.9783333333329374</v>
      </c>
      <c r="O24" s="22">
        <f t="shared" si="0"/>
        <v>118.63166666666588</v>
      </c>
      <c r="P24" s="22">
        <f t="shared" si="8"/>
        <v>3990</v>
      </c>
      <c r="Q24" s="23">
        <f t="shared" si="9"/>
        <v>0.10159069580207576</v>
      </c>
      <c r="R24" s="23">
        <f t="shared" si="12"/>
        <v>3.3230158730156847E-2</v>
      </c>
      <c r="S24" s="23">
        <f t="shared" si="13"/>
        <v>2.9732247284878666E-2</v>
      </c>
      <c r="T24" s="81">
        <f t="shared" si="1"/>
        <v>1.1954992967651112E-3</v>
      </c>
      <c r="U24" s="24"/>
      <c r="V24" s="25">
        <f>V23+(D24-D23)</f>
        <v>4.5</v>
      </c>
      <c r="W24" s="26">
        <f>W23+(E24-E23)</f>
        <v>7.1000000000000014</v>
      </c>
      <c r="X24" s="26">
        <f t="shared" si="10"/>
        <v>4</v>
      </c>
      <c r="Y24" s="26">
        <f t="shared" si="11"/>
        <v>0.28333333333333144</v>
      </c>
      <c r="Z24" s="27">
        <f t="shared" si="2"/>
        <v>11.6</v>
      </c>
      <c r="AA24" s="27">
        <f t="shared" si="3"/>
        <v>-36.952501960385902</v>
      </c>
      <c r="AB24" s="28">
        <f t="shared" si="4"/>
        <v>40.696637914340066</v>
      </c>
      <c r="AC24" s="26">
        <f t="shared" si="14"/>
        <v>0</v>
      </c>
      <c r="AD24" s="29">
        <f t="shared" si="14"/>
        <v>40.696637914340066</v>
      </c>
    </row>
    <row r="25" spans="1:30" x14ac:dyDescent="0.3">
      <c r="A25" s="42">
        <v>42446.533530092587</v>
      </c>
      <c r="B25" s="43">
        <v>6000</v>
      </c>
      <c r="C25" s="43">
        <v>100</v>
      </c>
      <c r="D25" s="44">
        <v>15.75</v>
      </c>
      <c r="E25" s="45">
        <v>19.75</v>
      </c>
      <c r="F25" s="46">
        <v>11.5</v>
      </c>
      <c r="G25" s="47">
        <v>11.65</v>
      </c>
      <c r="H25" s="48">
        <v>11.65</v>
      </c>
      <c r="I25" s="49">
        <v>22.2</v>
      </c>
      <c r="J25" s="50">
        <v>22.45</v>
      </c>
      <c r="L25" s="43">
        <v>100</v>
      </c>
      <c r="M25" s="22">
        <f t="shared" si="6"/>
        <v>72.013657783749892</v>
      </c>
      <c r="N25" s="22">
        <f t="shared" si="7"/>
        <v>0</v>
      </c>
      <c r="O25" s="22">
        <f t="shared" si="0"/>
        <v>118.63166666666588</v>
      </c>
      <c r="P25" s="22">
        <f t="shared" si="8"/>
        <v>4200</v>
      </c>
      <c r="Q25" s="23">
        <f t="shared" si="9"/>
        <v>0.10287665397678557</v>
      </c>
      <c r="R25" s="23">
        <f t="shared" si="12"/>
        <v>0</v>
      </c>
      <c r="S25" s="23">
        <f t="shared" si="13"/>
        <v>2.8245634920634734E-2</v>
      </c>
      <c r="T25" s="81">
        <f t="shared" si="1"/>
        <v>1.1805555555555475E-3</v>
      </c>
      <c r="U25" s="24"/>
      <c r="V25" s="25">
        <f>V24+(D25-D24)</f>
        <v>4.6500000000000004</v>
      </c>
      <c r="W25" s="26">
        <f>W24+(E25-E24)</f>
        <v>7.3000000000000007</v>
      </c>
      <c r="X25" s="26">
        <f t="shared" si="10"/>
        <v>4</v>
      </c>
      <c r="Y25" s="26">
        <f t="shared" si="11"/>
        <v>0.28333333333333144</v>
      </c>
      <c r="Z25" s="27">
        <f t="shared" si="2"/>
        <v>11.6</v>
      </c>
      <c r="AA25" s="27">
        <f t="shared" si="3"/>
        <v>-37.672301118798472</v>
      </c>
      <c r="AB25" s="28">
        <f t="shared" si="4"/>
        <v>45.363683963888661</v>
      </c>
      <c r="AC25" s="26">
        <f t="shared" si="14"/>
        <v>0</v>
      </c>
      <c r="AD25" s="29">
        <f t="shared" si="14"/>
        <v>45.363683963888661</v>
      </c>
    </row>
    <row r="26" spans="1:30" x14ac:dyDescent="0.3">
      <c r="A26" s="42">
        <v>42446.537002314813</v>
      </c>
      <c r="B26" s="43">
        <v>6300</v>
      </c>
      <c r="C26" s="43">
        <v>105</v>
      </c>
      <c r="D26" s="44">
        <v>16.05</v>
      </c>
      <c r="E26" s="45">
        <v>20.149999999999999</v>
      </c>
      <c r="F26" s="46">
        <v>11.5</v>
      </c>
      <c r="G26" s="47">
        <v>11.7</v>
      </c>
      <c r="H26" s="48">
        <v>11.7</v>
      </c>
      <c r="I26" s="49">
        <v>22.25</v>
      </c>
      <c r="J26" s="50">
        <v>22.55</v>
      </c>
      <c r="L26" s="43">
        <v>105</v>
      </c>
      <c r="M26" s="22">
        <f t="shared" si="6"/>
        <v>73.81399922834359</v>
      </c>
      <c r="N26" s="22">
        <f t="shared" si="7"/>
        <v>13.956666666666619</v>
      </c>
      <c r="O26" s="22">
        <f t="shared" si="0"/>
        <v>132.58833333333249</v>
      </c>
      <c r="P26" s="22">
        <f t="shared" si="8"/>
        <v>4410</v>
      </c>
      <c r="Q26" s="23">
        <f t="shared" si="9"/>
        <v>0.10544857032620514</v>
      </c>
      <c r="R26" s="23">
        <f t="shared" si="12"/>
        <v>6.6460317460317234E-2</v>
      </c>
      <c r="S26" s="23">
        <f t="shared" si="13"/>
        <v>3.0065381708238657E-2</v>
      </c>
      <c r="T26" s="81">
        <f t="shared" si="1"/>
        <v>1.2872628726287184E-3</v>
      </c>
      <c r="U26" s="24"/>
      <c r="V26" s="25">
        <f>V25+(D26-D25)</f>
        <v>4.9500000000000011</v>
      </c>
      <c r="W26" s="26">
        <f>W25+(E26-E25)</f>
        <v>7.6999999999999993</v>
      </c>
      <c r="X26" s="26">
        <f t="shared" si="10"/>
        <v>4.0500000000000007</v>
      </c>
      <c r="Y26" s="26">
        <f t="shared" si="11"/>
        <v>0.31666666666666465</v>
      </c>
      <c r="Z26" s="27">
        <f t="shared" si="2"/>
        <v>11.633333333333333</v>
      </c>
      <c r="AA26" s="27">
        <f t="shared" si="3"/>
        <v>-38.900967866396201</v>
      </c>
      <c r="AB26" s="28">
        <f t="shared" si="4"/>
        <v>53.808887174096881</v>
      </c>
      <c r="AC26" s="26">
        <f t="shared" si="14"/>
        <v>0</v>
      </c>
      <c r="AD26" s="29">
        <f t="shared" si="14"/>
        <v>53.808887174096881</v>
      </c>
    </row>
    <row r="27" spans="1:30" x14ac:dyDescent="0.3">
      <c r="A27" s="42">
        <v>42446.54047453704</v>
      </c>
      <c r="B27" s="43">
        <v>6600</v>
      </c>
      <c r="C27" s="43">
        <v>110</v>
      </c>
      <c r="D27" s="44">
        <v>16.2</v>
      </c>
      <c r="E27" s="45">
        <v>20.350000000000001</v>
      </c>
      <c r="F27" s="46">
        <v>11.55</v>
      </c>
      <c r="G27" s="47">
        <v>11.7</v>
      </c>
      <c r="H27" s="48">
        <v>11.7</v>
      </c>
      <c r="I27" s="49">
        <v>22.35</v>
      </c>
      <c r="J27" s="50">
        <v>22.6</v>
      </c>
      <c r="L27" s="43">
        <v>110</v>
      </c>
      <c r="M27" s="22">
        <f t="shared" si="6"/>
        <v>74.714169950640553</v>
      </c>
      <c r="N27" s="22">
        <f t="shared" si="7"/>
        <v>6.9783333333336817</v>
      </c>
      <c r="O27" s="22">
        <f t="shared" si="0"/>
        <v>139.56666666666618</v>
      </c>
      <c r="P27" s="22">
        <f t="shared" si="8"/>
        <v>4620</v>
      </c>
      <c r="Q27" s="23">
        <f t="shared" si="9"/>
        <v>0.10673452850091508</v>
      </c>
      <c r="R27" s="23">
        <f t="shared" si="12"/>
        <v>3.3230158730160386E-2</v>
      </c>
      <c r="S27" s="23">
        <f t="shared" si="13"/>
        <v>3.0209235209235102E-2</v>
      </c>
      <c r="T27" s="81">
        <f t="shared" si="1"/>
        <v>1.3386880856760318E-3</v>
      </c>
      <c r="U27" s="24"/>
      <c r="V27" s="25">
        <f>V26+(D27-D26)</f>
        <v>5.0999999999999996</v>
      </c>
      <c r="W27" s="26">
        <f>W26+(E27-E26)</f>
        <v>7.9000000000000021</v>
      </c>
      <c r="X27" s="26">
        <f t="shared" si="10"/>
        <v>4.1500000000000021</v>
      </c>
      <c r="Y27" s="26">
        <f t="shared" si="11"/>
        <v>0.33333333333333215</v>
      </c>
      <c r="Z27" s="27">
        <f t="shared" si="2"/>
        <v>11.65</v>
      </c>
      <c r="AA27" s="27">
        <f t="shared" si="3"/>
        <v>-39.070866674692581</v>
      </c>
      <c r="AB27" s="28">
        <f t="shared" si="4"/>
        <v>56.698155445867854</v>
      </c>
      <c r="AC27" s="26">
        <f t="shared" si="14"/>
        <v>0</v>
      </c>
      <c r="AD27" s="29">
        <f t="shared" si="14"/>
        <v>56.698155445867854</v>
      </c>
    </row>
    <row r="28" spans="1:30" x14ac:dyDescent="0.3">
      <c r="A28" s="42">
        <v>42446.543946759259</v>
      </c>
      <c r="B28" s="43">
        <v>6900</v>
      </c>
      <c r="C28" s="43">
        <v>115</v>
      </c>
      <c r="D28" s="44">
        <v>16.3</v>
      </c>
      <c r="E28" s="45">
        <v>20.5</v>
      </c>
      <c r="F28" s="46">
        <v>11.55</v>
      </c>
      <c r="G28" s="47">
        <v>11.75</v>
      </c>
      <c r="H28" s="48">
        <v>11.75</v>
      </c>
      <c r="I28" s="49">
        <v>22.4</v>
      </c>
      <c r="J28" s="50">
        <v>22.6</v>
      </c>
      <c r="L28" s="43">
        <v>115</v>
      </c>
      <c r="M28" s="22">
        <f t="shared" si="6"/>
        <v>75.614340672937374</v>
      </c>
      <c r="N28" s="22">
        <f t="shared" si="7"/>
        <v>13.956666666665875</v>
      </c>
      <c r="O28" s="22">
        <f t="shared" si="0"/>
        <v>153.52333333333206</v>
      </c>
      <c r="P28" s="22">
        <f t="shared" si="8"/>
        <v>4830</v>
      </c>
      <c r="Q28" s="23">
        <f t="shared" si="9"/>
        <v>0.10802048667562483</v>
      </c>
      <c r="R28" s="23">
        <f t="shared" si="12"/>
        <v>6.6460317460313695E-2</v>
      </c>
      <c r="S28" s="23">
        <f t="shared" si="13"/>
        <v>3.1785369220151564E-2</v>
      </c>
      <c r="T28" s="81">
        <f t="shared" si="1"/>
        <v>1.4550264550264431E-3</v>
      </c>
      <c r="U28" s="24"/>
      <c r="V28" s="25">
        <f>V27+(D28-D27)</f>
        <v>5.2000000000000011</v>
      </c>
      <c r="W28" s="26">
        <f>W27+(E28-E27)</f>
        <v>8.0500000000000007</v>
      </c>
      <c r="X28" s="26">
        <f t="shared" si="10"/>
        <v>4.1999999999999993</v>
      </c>
      <c r="Y28" s="26">
        <f t="shared" si="11"/>
        <v>0.36666666666666359</v>
      </c>
      <c r="Z28" s="27">
        <f t="shared" si="2"/>
        <v>11.683333333333332</v>
      </c>
      <c r="AA28" s="27">
        <f t="shared" si="3"/>
        <v>-39.243550709354544</v>
      </c>
      <c r="AB28" s="28">
        <f t="shared" si="4"/>
        <v>59.587423717638643</v>
      </c>
      <c r="AC28" s="26">
        <f t="shared" si="14"/>
        <v>0</v>
      </c>
      <c r="AD28" s="29">
        <f t="shared" si="14"/>
        <v>59.587423717638643</v>
      </c>
    </row>
    <row r="29" spans="1:30" ht="19.5" thickBot="1" x14ac:dyDescent="0.35">
      <c r="A29" s="42">
        <v>42446.547418981478</v>
      </c>
      <c r="B29" s="43">
        <v>7200</v>
      </c>
      <c r="C29" s="43">
        <v>120</v>
      </c>
      <c r="D29" s="44">
        <v>16.45</v>
      </c>
      <c r="E29" s="45">
        <v>20.7</v>
      </c>
      <c r="F29" s="46">
        <v>11.55</v>
      </c>
      <c r="G29" s="47">
        <v>11.75</v>
      </c>
      <c r="H29" s="48">
        <v>11.75</v>
      </c>
      <c r="I29" s="49">
        <v>22.6</v>
      </c>
      <c r="J29" s="50">
        <v>22.75</v>
      </c>
      <c r="L29" s="43">
        <v>120</v>
      </c>
      <c r="M29" s="89">
        <f t="shared" si="6"/>
        <v>76.514511395234265</v>
      </c>
      <c r="N29" s="89">
        <f t="shared" si="7"/>
        <v>0</v>
      </c>
      <c r="O29" s="89">
        <f t="shared" si="0"/>
        <v>153.52333333333206</v>
      </c>
      <c r="P29" s="89">
        <f t="shared" si="8"/>
        <v>5040</v>
      </c>
      <c r="Q29" s="90">
        <f t="shared" si="9"/>
        <v>0.10930644485033467</v>
      </c>
      <c r="R29" s="90">
        <f t="shared" si="12"/>
        <v>0</v>
      </c>
      <c r="S29" s="90">
        <f t="shared" si="13"/>
        <v>3.0460978835978585E-2</v>
      </c>
      <c r="T29" s="98">
        <f t="shared" si="1"/>
        <v>1.4379084967320141E-3</v>
      </c>
      <c r="U29" s="24"/>
      <c r="V29" s="25">
        <f>V28+(D29-D28)</f>
        <v>5.35</v>
      </c>
      <c r="W29" s="26">
        <f>W28+(E29-E28)</f>
        <v>8.25</v>
      </c>
      <c r="X29" s="26">
        <f t="shared" si="10"/>
        <v>4.4000000000000021</v>
      </c>
      <c r="Y29" s="26">
        <f t="shared" si="11"/>
        <v>0.36666666666666359</v>
      </c>
      <c r="Z29" s="27">
        <f t="shared" si="2"/>
        <v>11.683333333333332</v>
      </c>
      <c r="AA29" s="27">
        <f t="shared" si="3"/>
        <v>-38.778128228417181</v>
      </c>
      <c r="AB29" s="28">
        <f t="shared" si="4"/>
        <v>60.69891421163166</v>
      </c>
      <c r="AC29" s="26">
        <f t="shared" si="14"/>
        <v>0</v>
      </c>
      <c r="AD29" s="29">
        <f t="shared" si="14"/>
        <v>60.69891421163166</v>
      </c>
    </row>
    <row r="30" spans="1:30" ht="15.75" customHeight="1" thickTop="1" x14ac:dyDescent="0.3">
      <c r="A30" s="51"/>
      <c r="B30" s="52"/>
      <c r="C30" s="52"/>
      <c r="D30" s="53"/>
      <c r="E30" s="54"/>
      <c r="F30" s="55"/>
      <c r="G30" s="56"/>
      <c r="H30" s="57"/>
      <c r="I30" s="58"/>
      <c r="J30" s="59"/>
      <c r="L30" s="94" t="s">
        <v>30</v>
      </c>
      <c r="M30" s="95">
        <f>AVERAGE(M6:M29)</f>
        <v>54.647864266106041</v>
      </c>
      <c r="N30" s="95">
        <f t="shared" ref="N30:T30" si="15">AVERAGE(N6:N29)</f>
        <v>6.3968055555555035</v>
      </c>
      <c r="O30" s="95">
        <f t="shared" si="15"/>
        <v>72.981736111110266</v>
      </c>
      <c r="P30" s="95">
        <f t="shared" si="15"/>
        <v>2625</v>
      </c>
      <c r="Q30" s="78">
        <f t="shared" si="15"/>
        <v>7.8068377523008645E-2</v>
      </c>
      <c r="R30" s="78">
        <f t="shared" si="15"/>
        <v>3.0460978835978578E-2</v>
      </c>
      <c r="S30" s="78">
        <f t="shared" si="15"/>
        <v>2.8580744037842613E-2</v>
      </c>
      <c r="T30" s="80">
        <f t="shared" si="15"/>
        <v>8.5996725320933718E-4</v>
      </c>
      <c r="U30" s="24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x14ac:dyDescent="0.3">
      <c r="A31" s="51"/>
      <c r="B31" s="52"/>
      <c r="C31" s="52"/>
      <c r="D31" s="53"/>
      <c r="E31" s="54"/>
      <c r="F31" s="55"/>
      <c r="G31" s="56"/>
      <c r="H31" s="57"/>
      <c r="I31" s="58"/>
      <c r="J31" s="59"/>
      <c r="L31" s="83" t="s">
        <v>31</v>
      </c>
      <c r="M31" s="22">
        <f>MIN(M6:M29)</f>
        <v>25.204780224312469</v>
      </c>
      <c r="N31" s="22">
        <f t="shared" ref="N31:T31" si="16">MIN(N6:N29)</f>
        <v>-6.9783333333329374</v>
      </c>
      <c r="O31" s="22">
        <f t="shared" si="16"/>
        <v>13.956666666665875</v>
      </c>
      <c r="P31" s="22">
        <f t="shared" si="16"/>
        <v>210</v>
      </c>
      <c r="Q31" s="23">
        <f t="shared" si="16"/>
        <v>3.6006828891874954E-2</v>
      </c>
      <c r="R31" s="23">
        <f t="shared" si="16"/>
        <v>-3.3230158730156847E-2</v>
      </c>
      <c r="S31" s="23">
        <f t="shared" si="16"/>
        <v>1.3292063492063447E-2</v>
      </c>
      <c r="T31" s="81">
        <f t="shared" si="16"/>
        <v>2.777777777777768E-4</v>
      </c>
      <c r="U31" s="30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9.5" thickBot="1" x14ac:dyDescent="0.35">
      <c r="A32" s="51"/>
      <c r="B32" s="52"/>
      <c r="C32" s="52"/>
      <c r="D32" s="53"/>
      <c r="E32" s="54"/>
      <c r="F32" s="55"/>
      <c r="G32" s="56"/>
      <c r="H32" s="57"/>
      <c r="I32" s="58"/>
      <c r="J32" s="59"/>
      <c r="L32" s="84" t="s">
        <v>32</v>
      </c>
      <c r="M32" s="85">
        <f>MAX(M6:M29)</f>
        <v>76.514511395234265</v>
      </c>
      <c r="N32" s="85">
        <f t="shared" ref="N32:T32" si="17">MAX(N6:N29)</f>
        <v>20.934999999998809</v>
      </c>
      <c r="O32" s="85">
        <f t="shared" si="17"/>
        <v>153.52333333333206</v>
      </c>
      <c r="P32" s="85">
        <f t="shared" si="17"/>
        <v>5040</v>
      </c>
      <c r="Q32" s="75">
        <f t="shared" si="17"/>
        <v>0.10930644485033467</v>
      </c>
      <c r="R32" s="75">
        <f t="shared" si="17"/>
        <v>9.9690476190470514E-2</v>
      </c>
      <c r="S32" s="75">
        <f t="shared" si="17"/>
        <v>6.6460317460313695E-2</v>
      </c>
      <c r="T32" s="82">
        <f t="shared" si="17"/>
        <v>1.4550264550264431E-3</v>
      </c>
      <c r="U32" s="30"/>
    </row>
    <row r="33" spans="1:10" ht="19.5" thickTop="1" x14ac:dyDescent="0.3">
      <c r="A33" s="51"/>
      <c r="B33" s="52"/>
      <c r="C33" s="52"/>
      <c r="D33" s="53"/>
      <c r="E33" s="54"/>
      <c r="F33" s="55"/>
      <c r="G33" s="56"/>
      <c r="H33" s="57"/>
      <c r="I33" s="58"/>
      <c r="J33" s="59"/>
    </row>
    <row r="34" spans="1:10" x14ac:dyDescent="0.3">
      <c r="A34" s="51"/>
      <c r="B34" s="52"/>
      <c r="C34" s="52"/>
      <c r="D34" s="53"/>
      <c r="E34" s="54"/>
      <c r="F34" s="55"/>
      <c r="G34" s="56"/>
      <c r="H34" s="57"/>
      <c r="I34" s="58"/>
      <c r="J34" s="59"/>
    </row>
    <row r="35" spans="1:10" x14ac:dyDescent="0.3">
      <c r="A35" s="51"/>
      <c r="B35" s="52"/>
      <c r="C35" s="52"/>
      <c r="D35" s="53"/>
      <c r="E35" s="54"/>
      <c r="F35" s="55"/>
      <c r="G35" s="56"/>
      <c r="H35" s="57"/>
      <c r="I35" s="58"/>
      <c r="J35" s="59"/>
    </row>
    <row r="36" spans="1:1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</row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zoomScale="70" zoomScaleNormal="70" workbookViewId="0">
      <selection activeCell="M30" sqref="M30:T30"/>
    </sheetView>
  </sheetViews>
  <sheetFormatPr defaultColWidth="11.42578125" defaultRowHeight="18.75" x14ac:dyDescent="0.3"/>
  <cols>
    <col min="1" max="1" width="27.140625" style="60" customWidth="1"/>
    <col min="2" max="2" width="8.5703125" style="60" customWidth="1"/>
    <col min="3" max="3" width="9" style="60" customWidth="1"/>
    <col min="4" max="4" width="8.28515625" style="60" customWidth="1"/>
    <col min="5" max="5" width="7.5703125" style="60" customWidth="1"/>
    <col min="6" max="6" width="7.42578125" style="60" customWidth="1"/>
    <col min="7" max="10" width="7.28515625" style="60" customWidth="1"/>
    <col min="11" max="11" width="11.42578125" style="60"/>
    <col min="12" max="12" width="10.42578125" style="60" customWidth="1"/>
    <col min="13" max="13" width="13.140625" style="60" customWidth="1"/>
    <col min="14" max="14" width="12.5703125" style="60" customWidth="1"/>
    <col min="15" max="15" width="11.42578125" style="60"/>
    <col min="16" max="16" width="16.140625" style="60" customWidth="1"/>
    <col min="17" max="17" width="10.5703125" style="60" customWidth="1"/>
    <col min="18" max="18" width="10" style="60" customWidth="1"/>
    <col min="19" max="19" width="11.140625" style="60" customWidth="1"/>
    <col min="20" max="20" width="11.140625" style="61" customWidth="1"/>
    <col min="21" max="21" width="10.5703125" style="60" customWidth="1"/>
    <col min="22" max="22" width="9.42578125" style="60" customWidth="1"/>
    <col min="23" max="24" width="11.42578125" style="60"/>
    <col min="25" max="25" width="10.28515625" style="60" customWidth="1"/>
    <col min="26" max="26" width="14.7109375" style="60" customWidth="1"/>
    <col min="27" max="27" width="11.7109375" style="60" customWidth="1"/>
    <col min="28" max="28" width="10.42578125" style="60" customWidth="1"/>
    <col min="29" max="16384" width="11.42578125" style="60"/>
  </cols>
  <sheetData>
    <row r="1" spans="1:30" ht="23.25" customHeight="1" x14ac:dyDescent="0.3">
      <c r="A1" s="64" t="s">
        <v>51</v>
      </c>
      <c r="B1" s="65"/>
      <c r="C1" s="65"/>
      <c r="D1" s="65"/>
      <c r="E1" s="65"/>
      <c r="F1" s="65"/>
      <c r="G1" s="65"/>
      <c r="H1" s="65"/>
      <c r="I1" s="65"/>
      <c r="J1" s="65"/>
      <c r="K1" s="60">
        <v>0</v>
      </c>
      <c r="L1" s="1" t="s">
        <v>0</v>
      </c>
      <c r="M1" s="31">
        <f>T30</f>
        <v>2.0361999067884744E-3</v>
      </c>
      <c r="O1" s="2" t="s">
        <v>1</v>
      </c>
      <c r="P1" s="3">
        <v>0.2</v>
      </c>
      <c r="Z1" s="2" t="s">
        <v>2</v>
      </c>
      <c r="AA1" s="3">
        <v>8</v>
      </c>
    </row>
    <row r="2" spans="1:30" ht="24" customHeight="1" thickBot="1" x14ac:dyDescent="0.4">
      <c r="A2" s="66" t="s">
        <v>52</v>
      </c>
      <c r="B2" s="65"/>
      <c r="C2" s="65"/>
      <c r="D2" s="65"/>
      <c r="E2" s="65"/>
      <c r="F2" s="65"/>
      <c r="G2" s="65"/>
      <c r="H2" s="65"/>
      <c r="I2" s="65"/>
      <c r="J2" s="65"/>
      <c r="L2" s="4" t="s">
        <v>3</v>
      </c>
      <c r="M2" s="5">
        <v>300</v>
      </c>
      <c r="O2" s="6" t="s">
        <v>4</v>
      </c>
      <c r="P2" s="7">
        <v>20</v>
      </c>
      <c r="Z2" s="6" t="s">
        <v>5</v>
      </c>
      <c r="AA2" s="8">
        <v>0.45</v>
      </c>
    </row>
    <row r="3" spans="1:30" ht="23.25" customHeight="1" thickBot="1" x14ac:dyDescent="0.35">
      <c r="A3" s="67" t="s">
        <v>6</v>
      </c>
      <c r="B3" s="69" t="s">
        <v>7</v>
      </c>
      <c r="C3" s="70"/>
      <c r="D3" s="71" t="s">
        <v>8</v>
      </c>
      <c r="E3" s="72"/>
      <c r="F3" s="72"/>
      <c r="G3" s="72"/>
      <c r="H3" s="72"/>
      <c r="I3" s="72"/>
      <c r="J3" s="70"/>
      <c r="V3" s="62" t="s">
        <v>38</v>
      </c>
      <c r="W3" s="63"/>
      <c r="X3" s="63"/>
      <c r="Y3" s="63"/>
      <c r="Z3" s="63"/>
    </row>
    <row r="4" spans="1:30" ht="128.25" customHeight="1" thickTop="1" thickBot="1" x14ac:dyDescent="0.35">
      <c r="A4" s="68"/>
      <c r="B4" s="32" t="s">
        <v>9</v>
      </c>
      <c r="C4" s="32" t="s">
        <v>10</v>
      </c>
      <c r="D4" s="33" t="s">
        <v>11</v>
      </c>
      <c r="E4" s="34" t="s">
        <v>12</v>
      </c>
      <c r="F4" s="35" t="s">
        <v>13</v>
      </c>
      <c r="G4" s="36" t="s">
        <v>14</v>
      </c>
      <c r="H4" s="37" t="s">
        <v>15</v>
      </c>
      <c r="I4" s="38" t="s">
        <v>16</v>
      </c>
      <c r="J4" s="39" t="s">
        <v>17</v>
      </c>
      <c r="L4" s="86" t="s">
        <v>18</v>
      </c>
      <c r="M4" s="87" t="s">
        <v>19</v>
      </c>
      <c r="N4" s="87" t="s">
        <v>33</v>
      </c>
      <c r="O4" s="87" t="s">
        <v>20</v>
      </c>
      <c r="P4" s="87" t="s">
        <v>21</v>
      </c>
      <c r="Q4" s="87" t="s">
        <v>22</v>
      </c>
      <c r="R4" s="87" t="s">
        <v>23</v>
      </c>
      <c r="S4" s="87" t="s">
        <v>24</v>
      </c>
      <c r="T4" s="88" t="s">
        <v>69</v>
      </c>
      <c r="U4" s="9"/>
      <c r="V4" s="10" t="s">
        <v>37</v>
      </c>
      <c r="W4" s="11" t="s">
        <v>36</v>
      </c>
      <c r="X4" s="11" t="s">
        <v>35</v>
      </c>
      <c r="Y4" s="11" t="s">
        <v>34</v>
      </c>
      <c r="Z4" s="11" t="s">
        <v>25</v>
      </c>
      <c r="AA4" s="11" t="s">
        <v>26</v>
      </c>
      <c r="AB4" s="11" t="s">
        <v>27</v>
      </c>
      <c r="AC4" s="11" t="s">
        <v>28</v>
      </c>
      <c r="AD4" s="12" t="s">
        <v>29</v>
      </c>
    </row>
    <row r="5" spans="1:30" ht="19.5" thickTop="1" x14ac:dyDescent="0.3">
      <c r="A5" s="42">
        <v>42446.592557870368</v>
      </c>
      <c r="B5" s="43">
        <v>0</v>
      </c>
      <c r="C5" s="43">
        <v>0</v>
      </c>
      <c r="D5" s="44">
        <v>12.3</v>
      </c>
      <c r="E5" s="45">
        <v>14.45</v>
      </c>
      <c r="F5" s="46">
        <v>11.5</v>
      </c>
      <c r="G5" s="47">
        <v>11.6</v>
      </c>
      <c r="H5" s="48">
        <v>11.6</v>
      </c>
      <c r="I5" s="49">
        <v>22.05</v>
      </c>
      <c r="J5" s="50">
        <v>22.1</v>
      </c>
      <c r="L5" s="43">
        <v>0</v>
      </c>
      <c r="M5" s="13">
        <f>4187*$M$1*(E5-D5)/$P$1</f>
        <v>91.649866854525868</v>
      </c>
      <c r="N5" s="13">
        <f>4.187*$P$2*(Z5-Z5)/$P$1</f>
        <v>0</v>
      </c>
      <c r="O5" s="13">
        <f t="shared" ref="O5:O29" si="0">4.187*$P$2*(Z5-$Z$5)/$P$1</f>
        <v>0</v>
      </c>
      <c r="P5" s="13">
        <f>$M$2*B5/1000</f>
        <v>0</v>
      </c>
      <c r="Q5" s="14">
        <f>4187*$M$1*(E5-D5)/($P$1*$M$2)</f>
        <v>0.30549955618175295</v>
      </c>
      <c r="R5" s="15">
        <v>0</v>
      </c>
      <c r="S5" s="15">
        <v>0</v>
      </c>
      <c r="T5" s="93">
        <f t="shared" ref="T5:T29" si="1">O5/(300*4.187*$P$2*(E5-D5))</f>
        <v>0</v>
      </c>
      <c r="U5" s="16"/>
      <c r="V5" s="17">
        <f>D5-D5</f>
        <v>0</v>
      </c>
      <c r="W5" s="18">
        <f>E5-E5</f>
        <v>0</v>
      </c>
      <c r="X5" s="18">
        <f>I5-I5</f>
        <v>0</v>
      </c>
      <c r="Y5" s="18">
        <f>Z5-Z5</f>
        <v>0</v>
      </c>
      <c r="Z5" s="19">
        <f t="shared" ref="Z5:Z29" si="2">(F5+G5+H5)/3</f>
        <v>11.566666666666668</v>
      </c>
      <c r="AA5" s="19">
        <f t="shared" ref="AA5:AA29" si="3">($M$2*$AA$2-M5)/(D5-I5)</f>
        <v>-4.446167502099911</v>
      </c>
      <c r="AB5" s="20">
        <f t="shared" ref="AB5:AB29" si="4">($AA$1*(D5-I5)+M5)/$AA$2</f>
        <v>30.333037454501927</v>
      </c>
      <c r="AC5" s="18">
        <f t="shared" ref="AC5:AD20" si="5">IF(AA5&gt;0,AA5,0)</f>
        <v>0</v>
      </c>
      <c r="AD5" s="21">
        <f t="shared" si="5"/>
        <v>30.333037454501927</v>
      </c>
    </row>
    <row r="6" spans="1:30" x14ac:dyDescent="0.3">
      <c r="A6" s="42">
        <v>42446.596030092587</v>
      </c>
      <c r="B6" s="43">
        <v>300</v>
      </c>
      <c r="C6" s="43">
        <v>5</v>
      </c>
      <c r="D6" s="44">
        <v>13</v>
      </c>
      <c r="E6" s="45">
        <v>15.15</v>
      </c>
      <c r="F6" s="46">
        <v>11.5</v>
      </c>
      <c r="G6" s="47">
        <v>11.6</v>
      </c>
      <c r="H6" s="48">
        <v>11.6</v>
      </c>
      <c r="I6" s="49">
        <v>22.2</v>
      </c>
      <c r="J6" s="50">
        <v>22.3</v>
      </c>
      <c r="L6" s="43">
        <v>5</v>
      </c>
      <c r="M6" s="22">
        <f t="shared" ref="M6:M29" si="6">4187*$M$1*(E6-D6)/$P$1</f>
        <v>91.649866854525939</v>
      </c>
      <c r="N6" s="22">
        <f t="shared" ref="N6:N29" si="7">4.187*$P$2*(Z6-Z5)/$P$1</f>
        <v>0</v>
      </c>
      <c r="O6" s="22">
        <f t="shared" si="0"/>
        <v>0</v>
      </c>
      <c r="P6" s="22">
        <f t="shared" ref="P6:P29" si="8">$M$2*B6/1000</f>
        <v>90</v>
      </c>
      <c r="Q6" s="23">
        <f t="shared" ref="Q6:Q29" si="9">4187*$M$1*(E6-D6)/($P$1*$M$2)</f>
        <v>0.30549955618175317</v>
      </c>
      <c r="R6" s="23">
        <f>1000*N6/((B6-B5)*$M$2)</f>
        <v>0</v>
      </c>
      <c r="S6" s="23">
        <f>O6/P6</f>
        <v>0</v>
      </c>
      <c r="T6" s="81">
        <f t="shared" si="1"/>
        <v>0</v>
      </c>
      <c r="U6" s="24"/>
      <c r="V6" s="25">
        <f>V5+(D6-D5)</f>
        <v>0.69999999999999929</v>
      </c>
      <c r="W6" s="26">
        <f>W5+(E6-E5)</f>
        <v>0.70000000000000107</v>
      </c>
      <c r="X6" s="26">
        <f t="shared" ref="X6:X29" si="10">X5+(I6-I5)</f>
        <v>0.14999999999999858</v>
      </c>
      <c r="Y6" s="26">
        <f t="shared" ref="Y6:Y29" si="11">Y5+(Z6-Z5)</f>
        <v>0</v>
      </c>
      <c r="Z6" s="27">
        <f t="shared" si="2"/>
        <v>11.566666666666668</v>
      </c>
      <c r="AA6" s="27">
        <f t="shared" si="3"/>
        <v>-4.7119709940732681</v>
      </c>
      <c r="AB6" s="28">
        <f t="shared" si="4"/>
        <v>40.110815232279876</v>
      </c>
      <c r="AC6" s="26">
        <f t="shared" si="5"/>
        <v>0</v>
      </c>
      <c r="AD6" s="29">
        <f t="shared" si="5"/>
        <v>40.110815232279876</v>
      </c>
    </row>
    <row r="7" spans="1:30" x14ac:dyDescent="0.3">
      <c r="A7" s="42">
        <v>42446.599502314813</v>
      </c>
      <c r="B7" s="43">
        <v>600</v>
      </c>
      <c r="C7" s="43">
        <v>10</v>
      </c>
      <c r="D7" s="44">
        <v>13.45</v>
      </c>
      <c r="E7" s="45">
        <v>15.65</v>
      </c>
      <c r="F7" s="46">
        <v>11.5</v>
      </c>
      <c r="G7" s="47">
        <v>11.65</v>
      </c>
      <c r="H7" s="48">
        <v>11.65</v>
      </c>
      <c r="I7" s="49">
        <v>22.5</v>
      </c>
      <c r="J7" s="50">
        <v>22.55</v>
      </c>
      <c r="L7" s="43">
        <v>10</v>
      </c>
      <c r="M7" s="22">
        <f t="shared" si="6"/>
        <v>93.78125910695681</v>
      </c>
      <c r="N7" s="22">
        <f t="shared" si="7"/>
        <v>13.956666666665875</v>
      </c>
      <c r="O7" s="22">
        <f t="shared" si="0"/>
        <v>13.956666666665875</v>
      </c>
      <c r="P7" s="22">
        <f t="shared" si="8"/>
        <v>180</v>
      </c>
      <c r="Q7" s="23">
        <f t="shared" si="9"/>
        <v>0.31260419702318937</v>
      </c>
      <c r="R7" s="23">
        <f t="shared" ref="R7:R29" si="12">1000*N7/((B7-B6)*$M$2)</f>
        <v>0.15507407407406529</v>
      </c>
      <c r="S7" s="23">
        <f t="shared" ref="S7:S29" si="13">O7/P7</f>
        <v>7.7537037037032644E-2</v>
      </c>
      <c r="T7" s="81">
        <f t="shared" si="1"/>
        <v>2.52525252525238E-4</v>
      </c>
      <c r="U7" s="24"/>
      <c r="V7" s="25">
        <f>V6+(D7-D6)</f>
        <v>1.1499999999999986</v>
      </c>
      <c r="W7" s="26">
        <f>W6+(E7-E6)</f>
        <v>1.2000000000000011</v>
      </c>
      <c r="X7" s="26">
        <f t="shared" si="10"/>
        <v>0.44999999999999929</v>
      </c>
      <c r="Y7" s="26">
        <f t="shared" si="11"/>
        <v>3.3333333333331439E-2</v>
      </c>
      <c r="Z7" s="27">
        <f t="shared" si="2"/>
        <v>11.6</v>
      </c>
      <c r="AA7" s="27">
        <f t="shared" si="3"/>
        <v>-4.5545570047561537</v>
      </c>
      <c r="AB7" s="28">
        <f t="shared" si="4"/>
        <v>47.513909126570674</v>
      </c>
      <c r="AC7" s="26">
        <f t="shared" si="5"/>
        <v>0</v>
      </c>
      <c r="AD7" s="29">
        <f>IF(AB7&gt;0,AB7,0)</f>
        <v>47.513909126570674</v>
      </c>
    </row>
    <row r="8" spans="1:30" x14ac:dyDescent="0.3">
      <c r="A8" s="42">
        <v>42446.60297453704</v>
      </c>
      <c r="B8" s="43">
        <v>900</v>
      </c>
      <c r="C8" s="43">
        <v>15</v>
      </c>
      <c r="D8" s="44">
        <v>14.05</v>
      </c>
      <c r="E8" s="45">
        <v>16.350000000000001</v>
      </c>
      <c r="F8" s="46">
        <v>11.5</v>
      </c>
      <c r="G8" s="47">
        <v>11.65</v>
      </c>
      <c r="H8" s="48">
        <v>11.65</v>
      </c>
      <c r="I8" s="49">
        <v>22.7</v>
      </c>
      <c r="J8" s="50">
        <v>23</v>
      </c>
      <c r="L8" s="43">
        <v>15</v>
      </c>
      <c r="M8" s="22">
        <f t="shared" si="6"/>
        <v>98.044043611818466</v>
      </c>
      <c r="N8" s="22">
        <f t="shared" si="7"/>
        <v>0</v>
      </c>
      <c r="O8" s="22">
        <f t="shared" si="0"/>
        <v>13.956666666665875</v>
      </c>
      <c r="P8" s="22">
        <f t="shared" si="8"/>
        <v>270</v>
      </c>
      <c r="Q8" s="23">
        <f t="shared" si="9"/>
        <v>0.32681347870606159</v>
      </c>
      <c r="R8" s="23">
        <f t="shared" si="12"/>
        <v>0</v>
      </c>
      <c r="S8" s="23">
        <f t="shared" si="13"/>
        <v>5.1691358024688425E-2</v>
      </c>
      <c r="T8" s="81">
        <f t="shared" si="1"/>
        <v>2.4154589371979293E-4</v>
      </c>
      <c r="U8" s="24"/>
      <c r="V8" s="25">
        <f>V7+(D8-D7)</f>
        <v>1.75</v>
      </c>
      <c r="W8" s="26">
        <f>W7+(E8-E7)</f>
        <v>1.9000000000000021</v>
      </c>
      <c r="X8" s="26">
        <f t="shared" si="10"/>
        <v>0.64999999999999858</v>
      </c>
      <c r="Y8" s="26">
        <f t="shared" si="11"/>
        <v>3.3333333333331439E-2</v>
      </c>
      <c r="Z8" s="27">
        <f t="shared" si="2"/>
        <v>11.6</v>
      </c>
      <c r="AA8" s="27">
        <f t="shared" si="3"/>
        <v>-4.2723649003678084</v>
      </c>
      <c r="AB8" s="28">
        <f t="shared" si="4"/>
        <v>64.097874692929949</v>
      </c>
      <c r="AC8" s="26">
        <f t="shared" si="5"/>
        <v>0</v>
      </c>
      <c r="AD8" s="29">
        <f t="shared" si="5"/>
        <v>64.097874692929949</v>
      </c>
    </row>
    <row r="9" spans="1:30" x14ac:dyDescent="0.3">
      <c r="A9" s="42">
        <v>42446.606446759259</v>
      </c>
      <c r="B9" s="43">
        <v>1200</v>
      </c>
      <c r="C9" s="43">
        <v>20</v>
      </c>
      <c r="D9" s="44">
        <v>14.4</v>
      </c>
      <c r="E9" s="45">
        <v>16.75</v>
      </c>
      <c r="F9" s="46">
        <v>11.55</v>
      </c>
      <c r="G9" s="47">
        <v>11.7</v>
      </c>
      <c r="H9" s="48">
        <v>11.7</v>
      </c>
      <c r="I9" s="49">
        <v>23.05</v>
      </c>
      <c r="J9" s="50">
        <v>23.1</v>
      </c>
      <c r="L9" s="43">
        <v>20</v>
      </c>
      <c r="M9" s="22">
        <f t="shared" si="6"/>
        <v>100.17543586424925</v>
      </c>
      <c r="N9" s="22">
        <f t="shared" si="7"/>
        <v>20.935000000000297</v>
      </c>
      <c r="O9" s="22">
        <f t="shared" si="0"/>
        <v>34.891666666666175</v>
      </c>
      <c r="P9" s="22">
        <f t="shared" si="8"/>
        <v>360</v>
      </c>
      <c r="Q9" s="23">
        <f t="shared" si="9"/>
        <v>0.33391811954749756</v>
      </c>
      <c r="R9" s="23">
        <f t="shared" si="12"/>
        <v>0.23261111111111443</v>
      </c>
      <c r="S9" s="23">
        <f t="shared" si="13"/>
        <v>9.6921296296294937E-2</v>
      </c>
      <c r="T9" s="81">
        <f t="shared" si="1"/>
        <v>5.9101654846334872E-4</v>
      </c>
      <c r="U9" s="24"/>
      <c r="V9" s="25">
        <f>V8+(D9-D8)</f>
        <v>2.0999999999999996</v>
      </c>
      <c r="W9" s="26">
        <f>W8+(E9-E8)</f>
        <v>2.3000000000000007</v>
      </c>
      <c r="X9" s="26">
        <f t="shared" si="10"/>
        <v>1</v>
      </c>
      <c r="Y9" s="26">
        <f t="shared" si="11"/>
        <v>8.3333333333332149E-2</v>
      </c>
      <c r="Z9" s="27">
        <f t="shared" si="2"/>
        <v>11.65</v>
      </c>
      <c r="AA9" s="27">
        <f t="shared" si="3"/>
        <v>-4.0259611717630923</v>
      </c>
      <c r="AB9" s="28">
        <f t="shared" si="4"/>
        <v>68.834301920553884</v>
      </c>
      <c r="AC9" s="26">
        <f t="shared" si="5"/>
        <v>0</v>
      </c>
      <c r="AD9" s="29">
        <f t="shared" si="5"/>
        <v>68.834301920553884</v>
      </c>
    </row>
    <row r="10" spans="1:30" x14ac:dyDescent="0.3">
      <c r="A10" s="42">
        <v>42446.609918981478</v>
      </c>
      <c r="B10" s="43">
        <v>1500</v>
      </c>
      <c r="C10" s="43">
        <v>25</v>
      </c>
      <c r="D10" s="44">
        <v>14.75</v>
      </c>
      <c r="E10" s="45">
        <v>17.3</v>
      </c>
      <c r="F10" s="46">
        <v>11.55</v>
      </c>
      <c r="G10" s="47">
        <v>11.7</v>
      </c>
      <c r="H10" s="48">
        <v>11.75</v>
      </c>
      <c r="I10" s="49">
        <v>23.15</v>
      </c>
      <c r="J10" s="50">
        <v>23.2</v>
      </c>
      <c r="L10" s="43">
        <v>25</v>
      </c>
      <c r="M10" s="22">
        <f t="shared" si="6"/>
        <v>108.70100487397264</v>
      </c>
      <c r="N10" s="22">
        <f t="shared" si="7"/>
        <v>6.9783333333329374</v>
      </c>
      <c r="O10" s="22">
        <f t="shared" si="0"/>
        <v>41.869999999999109</v>
      </c>
      <c r="P10" s="22">
        <f t="shared" si="8"/>
        <v>450</v>
      </c>
      <c r="Q10" s="23">
        <f t="shared" si="9"/>
        <v>0.36233668291324217</v>
      </c>
      <c r="R10" s="23">
        <f t="shared" si="12"/>
        <v>7.7537037037032644E-2</v>
      </c>
      <c r="S10" s="23">
        <f t="shared" si="13"/>
        <v>9.3044444444442459E-2</v>
      </c>
      <c r="T10" s="81">
        <f t="shared" si="1"/>
        <v>6.5359477124181593E-4</v>
      </c>
      <c r="U10" s="24"/>
      <c r="V10" s="25">
        <f>V9+(D10-D9)</f>
        <v>2.4499999999999993</v>
      </c>
      <c r="W10" s="26">
        <f>W9+(E10-E9)</f>
        <v>2.8500000000000014</v>
      </c>
      <c r="X10" s="26">
        <f t="shared" si="10"/>
        <v>1.0999999999999979</v>
      </c>
      <c r="Y10" s="26">
        <f t="shared" si="11"/>
        <v>9.9999999999997868E-2</v>
      </c>
      <c r="Z10" s="27">
        <f t="shared" si="2"/>
        <v>11.666666666666666</v>
      </c>
      <c r="AA10" s="27">
        <f t="shared" si="3"/>
        <v>-3.1308327530984963</v>
      </c>
      <c r="AB10" s="28">
        <f t="shared" si="4"/>
        <v>92.224455275494776</v>
      </c>
      <c r="AC10" s="26">
        <f t="shared" si="5"/>
        <v>0</v>
      </c>
      <c r="AD10" s="29">
        <f t="shared" si="5"/>
        <v>92.224455275494776</v>
      </c>
    </row>
    <row r="11" spans="1:30" x14ac:dyDescent="0.3">
      <c r="A11" s="42">
        <v>42446.613391203697</v>
      </c>
      <c r="B11" s="43">
        <v>1800</v>
      </c>
      <c r="C11" s="43">
        <v>30</v>
      </c>
      <c r="D11" s="44">
        <v>15.25</v>
      </c>
      <c r="E11" s="45">
        <v>17.7</v>
      </c>
      <c r="F11" s="46">
        <v>11.55</v>
      </c>
      <c r="G11" s="47">
        <v>11.75</v>
      </c>
      <c r="H11" s="48">
        <v>11.75</v>
      </c>
      <c r="I11" s="49">
        <v>23.35</v>
      </c>
      <c r="J11" s="50">
        <v>23.4</v>
      </c>
      <c r="L11" s="43">
        <v>30</v>
      </c>
      <c r="M11" s="22">
        <f t="shared" si="6"/>
        <v>104.43822036911091</v>
      </c>
      <c r="N11" s="22">
        <f t="shared" si="7"/>
        <v>6.9783333333329374</v>
      </c>
      <c r="O11" s="22">
        <f t="shared" si="0"/>
        <v>48.84833333333205</v>
      </c>
      <c r="P11" s="22">
        <f t="shared" si="8"/>
        <v>540</v>
      </c>
      <c r="Q11" s="23">
        <f t="shared" si="9"/>
        <v>0.34812740123036973</v>
      </c>
      <c r="R11" s="23">
        <f t="shared" si="12"/>
        <v>7.7537037037032644E-2</v>
      </c>
      <c r="S11" s="23">
        <f t="shared" si="13"/>
        <v>9.0459876543207501E-2</v>
      </c>
      <c r="T11" s="81">
        <f t="shared" si="1"/>
        <v>7.9365079365077283E-4</v>
      </c>
      <c r="U11" s="24"/>
      <c r="V11" s="25">
        <f>V10+(D11-D10)</f>
        <v>2.9499999999999993</v>
      </c>
      <c r="W11" s="26">
        <f>W10+(E11-E10)</f>
        <v>3.25</v>
      </c>
      <c r="X11" s="26">
        <f t="shared" si="10"/>
        <v>1.3000000000000007</v>
      </c>
      <c r="Y11" s="26">
        <f t="shared" si="11"/>
        <v>0.11666666666666359</v>
      </c>
      <c r="Z11" s="27">
        <f t="shared" si="2"/>
        <v>11.683333333333332</v>
      </c>
      <c r="AA11" s="27">
        <f t="shared" si="3"/>
        <v>-3.7730592136900105</v>
      </c>
      <c r="AB11" s="28">
        <f t="shared" si="4"/>
        <v>88.084934153579766</v>
      </c>
      <c r="AC11" s="26">
        <f t="shared" si="5"/>
        <v>0</v>
      </c>
      <c r="AD11" s="29">
        <f t="shared" si="5"/>
        <v>88.084934153579766</v>
      </c>
    </row>
    <row r="12" spans="1:30" x14ac:dyDescent="0.3">
      <c r="A12" s="42">
        <v>42446.616863425923</v>
      </c>
      <c r="B12" s="43">
        <v>2100</v>
      </c>
      <c r="C12" s="43">
        <v>35</v>
      </c>
      <c r="D12" s="44">
        <v>15.55</v>
      </c>
      <c r="E12" s="45">
        <v>18.350000000000001</v>
      </c>
      <c r="F12" s="46">
        <v>11.6</v>
      </c>
      <c r="G12" s="47">
        <v>11.75</v>
      </c>
      <c r="H12" s="48">
        <v>12</v>
      </c>
      <c r="I12" s="49">
        <v>23.35</v>
      </c>
      <c r="J12" s="50">
        <v>23.45</v>
      </c>
      <c r="L12" s="43">
        <v>35</v>
      </c>
      <c r="M12" s="22">
        <f t="shared" si="6"/>
        <v>119.35796613612683</v>
      </c>
      <c r="N12" s="22">
        <f t="shared" si="7"/>
        <v>41.870000000000594</v>
      </c>
      <c r="O12" s="22">
        <f t="shared" si="0"/>
        <v>90.718333333332637</v>
      </c>
      <c r="P12" s="22">
        <f t="shared" si="8"/>
        <v>630</v>
      </c>
      <c r="Q12" s="23">
        <f t="shared" si="9"/>
        <v>0.39785988712042281</v>
      </c>
      <c r="R12" s="23">
        <f t="shared" si="12"/>
        <v>0.46522222222222887</v>
      </c>
      <c r="S12" s="23">
        <f t="shared" si="13"/>
        <v>0.1439973544973534</v>
      </c>
      <c r="T12" s="81">
        <f t="shared" si="1"/>
        <v>1.2896825396825292E-3</v>
      </c>
      <c r="U12" s="24"/>
      <c r="V12" s="25">
        <f>V11+(D12-D11)</f>
        <v>3.25</v>
      </c>
      <c r="W12" s="26">
        <f>W11+(E12-E11)</f>
        <v>3.9000000000000021</v>
      </c>
      <c r="X12" s="26">
        <f t="shared" si="10"/>
        <v>1.3000000000000007</v>
      </c>
      <c r="Y12" s="26">
        <f t="shared" si="11"/>
        <v>0.21666666666666501</v>
      </c>
      <c r="Z12" s="27">
        <f t="shared" si="2"/>
        <v>11.783333333333333</v>
      </c>
      <c r="AA12" s="27">
        <f t="shared" si="3"/>
        <v>-2.005388956906816</v>
      </c>
      <c r="AB12" s="28">
        <f t="shared" si="4"/>
        <v>126.57325808028183</v>
      </c>
      <c r="AC12" s="26">
        <f t="shared" si="5"/>
        <v>0</v>
      </c>
      <c r="AD12" s="29">
        <f t="shared" si="5"/>
        <v>126.57325808028183</v>
      </c>
    </row>
    <row r="13" spans="1:30" x14ac:dyDescent="0.3">
      <c r="A13" s="42">
        <v>42446.620335648149</v>
      </c>
      <c r="B13" s="43">
        <v>2400</v>
      </c>
      <c r="C13" s="43">
        <v>40</v>
      </c>
      <c r="D13" s="44">
        <v>16</v>
      </c>
      <c r="E13" s="45">
        <v>18.75</v>
      </c>
      <c r="F13" s="46">
        <v>11.6</v>
      </c>
      <c r="G13" s="47">
        <v>12</v>
      </c>
      <c r="H13" s="48">
        <v>12.05</v>
      </c>
      <c r="I13" s="49">
        <v>23.4</v>
      </c>
      <c r="J13" s="50">
        <v>23.45</v>
      </c>
      <c r="L13" s="43">
        <v>40</v>
      </c>
      <c r="M13" s="22">
        <f t="shared" si="6"/>
        <v>117.22657388369595</v>
      </c>
      <c r="N13" s="22">
        <f t="shared" si="7"/>
        <v>41.870000000000594</v>
      </c>
      <c r="O13" s="22">
        <f t="shared" si="0"/>
        <v>132.58833333333322</v>
      </c>
      <c r="P13" s="22">
        <f t="shared" si="8"/>
        <v>720</v>
      </c>
      <c r="Q13" s="23">
        <f t="shared" si="9"/>
        <v>0.39075524627898656</v>
      </c>
      <c r="R13" s="23">
        <f t="shared" si="12"/>
        <v>0.46522222222222887</v>
      </c>
      <c r="S13" s="23">
        <f t="shared" si="13"/>
        <v>0.18415046296296281</v>
      </c>
      <c r="T13" s="81">
        <f t="shared" si="1"/>
        <v>1.9191919191919172E-3</v>
      </c>
      <c r="U13" s="24"/>
      <c r="V13" s="25">
        <f>V12+(D13-D12)</f>
        <v>3.6999999999999993</v>
      </c>
      <c r="W13" s="26">
        <f>W12+(E13-E12)</f>
        <v>4.3000000000000007</v>
      </c>
      <c r="X13" s="26">
        <f t="shared" si="10"/>
        <v>1.3499999999999979</v>
      </c>
      <c r="Y13" s="26">
        <f t="shared" si="11"/>
        <v>0.31666666666666643</v>
      </c>
      <c r="Z13" s="27">
        <f t="shared" si="2"/>
        <v>11.883333333333335</v>
      </c>
      <c r="AA13" s="27">
        <f t="shared" si="3"/>
        <v>-2.4018143400410885</v>
      </c>
      <c r="AB13" s="28">
        <f t="shared" si="4"/>
        <v>128.94794196376878</v>
      </c>
      <c r="AC13" s="26">
        <f t="shared" si="5"/>
        <v>0</v>
      </c>
      <c r="AD13" s="29">
        <f t="shared" si="5"/>
        <v>128.94794196376878</v>
      </c>
    </row>
    <row r="14" spans="1:30" x14ac:dyDescent="0.3">
      <c r="A14" s="42">
        <v>42446.623807870368</v>
      </c>
      <c r="B14" s="43">
        <v>2700</v>
      </c>
      <c r="C14" s="43">
        <v>45</v>
      </c>
      <c r="D14" s="44">
        <v>16.25</v>
      </c>
      <c r="E14" s="45">
        <v>19.3</v>
      </c>
      <c r="F14" s="46">
        <v>11.6</v>
      </c>
      <c r="G14" s="47">
        <v>12</v>
      </c>
      <c r="H14" s="48">
        <v>12.05</v>
      </c>
      <c r="I14" s="49">
        <v>23.4</v>
      </c>
      <c r="J14" s="50">
        <v>23.45</v>
      </c>
      <c r="L14" s="43">
        <v>45</v>
      </c>
      <c r="M14" s="22">
        <f t="shared" si="6"/>
        <v>130.014927398281</v>
      </c>
      <c r="N14" s="22">
        <f t="shared" si="7"/>
        <v>0</v>
      </c>
      <c r="O14" s="22">
        <f t="shared" si="0"/>
        <v>132.58833333333322</v>
      </c>
      <c r="P14" s="22">
        <f t="shared" si="8"/>
        <v>810</v>
      </c>
      <c r="Q14" s="23">
        <f t="shared" si="9"/>
        <v>0.43338309132760339</v>
      </c>
      <c r="R14" s="23">
        <f t="shared" si="12"/>
        <v>0</v>
      </c>
      <c r="S14" s="23">
        <f t="shared" si="13"/>
        <v>0.16368930041152249</v>
      </c>
      <c r="T14" s="81">
        <f t="shared" si="1"/>
        <v>1.7304189435336955E-3</v>
      </c>
      <c r="U14" s="24"/>
      <c r="V14" s="25">
        <f>V13+(D14-D13)</f>
        <v>3.9499999999999993</v>
      </c>
      <c r="W14" s="26">
        <f>W13+(E14-E13)</f>
        <v>4.8500000000000014</v>
      </c>
      <c r="X14" s="26">
        <f t="shared" si="10"/>
        <v>1.3499999999999979</v>
      </c>
      <c r="Y14" s="26">
        <f t="shared" si="11"/>
        <v>0.31666666666666643</v>
      </c>
      <c r="Z14" s="27">
        <f t="shared" si="2"/>
        <v>11.883333333333335</v>
      </c>
      <c r="AA14" s="27">
        <f t="shared" si="3"/>
        <v>-0.69721295128937033</v>
      </c>
      <c r="AB14" s="28">
        <f t="shared" si="4"/>
        <v>161.81094977395782</v>
      </c>
      <c r="AC14" s="26">
        <f t="shared" si="5"/>
        <v>0</v>
      </c>
      <c r="AD14" s="29">
        <f t="shared" si="5"/>
        <v>161.81094977395782</v>
      </c>
    </row>
    <row r="15" spans="1:30" x14ac:dyDescent="0.3">
      <c r="A15" s="42">
        <v>42446.627280092587</v>
      </c>
      <c r="B15" s="43">
        <v>3000</v>
      </c>
      <c r="C15" s="43">
        <v>50</v>
      </c>
      <c r="D15" s="44">
        <v>16.5</v>
      </c>
      <c r="E15" s="45">
        <v>19.600000000000001</v>
      </c>
      <c r="F15" s="46">
        <v>11.6</v>
      </c>
      <c r="G15" s="47">
        <v>12.05</v>
      </c>
      <c r="H15" s="48">
        <v>12.1</v>
      </c>
      <c r="I15" s="49">
        <v>23.45</v>
      </c>
      <c r="J15" s="50">
        <v>23.5</v>
      </c>
      <c r="L15" s="43">
        <v>50</v>
      </c>
      <c r="M15" s="22">
        <f t="shared" si="6"/>
        <v>132.14631965071186</v>
      </c>
      <c r="N15" s="22">
        <f t="shared" si="7"/>
        <v>13.956666666665875</v>
      </c>
      <c r="O15" s="22">
        <f t="shared" si="0"/>
        <v>146.54499999999911</v>
      </c>
      <c r="P15" s="22">
        <f t="shared" si="8"/>
        <v>900</v>
      </c>
      <c r="Q15" s="23">
        <f t="shared" si="9"/>
        <v>0.44048773216903958</v>
      </c>
      <c r="R15" s="23">
        <f t="shared" si="12"/>
        <v>0.15507407407406529</v>
      </c>
      <c r="S15" s="23">
        <f t="shared" si="13"/>
        <v>0.16282777777777679</v>
      </c>
      <c r="T15" s="81">
        <f t="shared" si="1"/>
        <v>1.8817204301075144E-3</v>
      </c>
      <c r="U15" s="24"/>
      <c r="V15" s="25">
        <f>V14+(D15-D14)</f>
        <v>4.1999999999999993</v>
      </c>
      <c r="W15" s="26">
        <f>W14+(E15-E14)</f>
        <v>5.1500000000000021</v>
      </c>
      <c r="X15" s="26">
        <f t="shared" si="10"/>
        <v>1.3999999999999986</v>
      </c>
      <c r="Y15" s="26">
        <f t="shared" si="11"/>
        <v>0.34999999999999787</v>
      </c>
      <c r="Z15" s="27">
        <f t="shared" si="2"/>
        <v>11.916666666666666</v>
      </c>
      <c r="AA15" s="27">
        <f t="shared" si="3"/>
        <v>-0.41060148910620731</v>
      </c>
      <c r="AB15" s="28">
        <f t="shared" si="4"/>
        <v>170.10293255713748</v>
      </c>
      <c r="AC15" s="26">
        <f t="shared" si="5"/>
        <v>0</v>
      </c>
      <c r="AD15" s="29">
        <f t="shared" si="5"/>
        <v>170.10293255713748</v>
      </c>
    </row>
    <row r="16" spans="1:30" x14ac:dyDescent="0.3">
      <c r="A16" s="42">
        <v>42446.630752314813</v>
      </c>
      <c r="B16" s="43">
        <v>3300</v>
      </c>
      <c r="C16" s="43">
        <v>55</v>
      </c>
      <c r="D16" s="44">
        <v>16.7</v>
      </c>
      <c r="E16" s="45">
        <v>20.100000000000001</v>
      </c>
      <c r="F16" s="46">
        <v>11.65</v>
      </c>
      <c r="G16" s="47">
        <v>12.05</v>
      </c>
      <c r="H16" s="48">
        <v>12.1</v>
      </c>
      <c r="I16" s="49">
        <v>23.5</v>
      </c>
      <c r="J16" s="50">
        <v>23.55</v>
      </c>
      <c r="L16" s="43">
        <v>55</v>
      </c>
      <c r="M16" s="22">
        <f t="shared" si="6"/>
        <v>144.93467316529691</v>
      </c>
      <c r="N16" s="22">
        <f t="shared" si="7"/>
        <v>6.9783333333344242</v>
      </c>
      <c r="O16" s="22">
        <f t="shared" si="0"/>
        <v>153.52333333333354</v>
      </c>
      <c r="P16" s="22">
        <f t="shared" si="8"/>
        <v>990</v>
      </c>
      <c r="Q16" s="23">
        <f t="shared" si="9"/>
        <v>0.48311557721765641</v>
      </c>
      <c r="R16" s="23">
        <f t="shared" si="12"/>
        <v>7.7537037037049159E-2</v>
      </c>
      <c r="S16" s="23">
        <f t="shared" si="13"/>
        <v>0.15507407407407428</v>
      </c>
      <c r="T16" s="81">
        <f t="shared" si="1"/>
        <v>1.7973856209150339E-3</v>
      </c>
      <c r="U16" s="24"/>
      <c r="V16" s="25">
        <f>V15+(D16-D15)</f>
        <v>4.3999999999999986</v>
      </c>
      <c r="W16" s="26">
        <f>W15+(E16-E15)</f>
        <v>5.6500000000000021</v>
      </c>
      <c r="X16" s="26">
        <f t="shared" si="10"/>
        <v>1.4499999999999993</v>
      </c>
      <c r="Y16" s="26">
        <f t="shared" si="11"/>
        <v>0.36666666666666714</v>
      </c>
      <c r="Z16" s="27">
        <f t="shared" si="2"/>
        <v>11.933333333333335</v>
      </c>
      <c r="AA16" s="27">
        <f t="shared" si="3"/>
        <v>1.4609813478377813</v>
      </c>
      <c r="AB16" s="28">
        <f t="shared" si="4"/>
        <v>201.18816258954868</v>
      </c>
      <c r="AC16" s="26">
        <f t="shared" si="5"/>
        <v>1.4609813478377813</v>
      </c>
      <c r="AD16" s="29">
        <f t="shared" si="5"/>
        <v>201.18816258954868</v>
      </c>
    </row>
    <row r="17" spans="1:30" x14ac:dyDescent="0.3">
      <c r="A17" s="42">
        <v>42446.63422453704</v>
      </c>
      <c r="B17" s="43">
        <v>3600</v>
      </c>
      <c r="C17" s="43">
        <v>60</v>
      </c>
      <c r="D17" s="44">
        <v>17.100000000000001</v>
      </c>
      <c r="E17" s="45">
        <v>20.350000000000001</v>
      </c>
      <c r="F17" s="46">
        <v>11.65</v>
      </c>
      <c r="G17" s="47">
        <v>12.1</v>
      </c>
      <c r="H17" s="48">
        <v>12.15</v>
      </c>
      <c r="I17" s="49">
        <v>23.6</v>
      </c>
      <c r="J17" s="50">
        <v>23.65</v>
      </c>
      <c r="L17" s="43">
        <v>60</v>
      </c>
      <c r="M17" s="22">
        <f t="shared" si="6"/>
        <v>138.54049640800432</v>
      </c>
      <c r="N17" s="22">
        <f t="shared" si="7"/>
        <v>13.956666666665875</v>
      </c>
      <c r="O17" s="22">
        <f t="shared" si="0"/>
        <v>167.47999999999939</v>
      </c>
      <c r="P17" s="22">
        <f t="shared" si="8"/>
        <v>1080</v>
      </c>
      <c r="Q17" s="23">
        <f t="shared" si="9"/>
        <v>0.46180165469334777</v>
      </c>
      <c r="R17" s="23">
        <f t="shared" si="12"/>
        <v>0.15507407407406529</v>
      </c>
      <c r="S17" s="23">
        <f t="shared" si="13"/>
        <v>0.1550740740740735</v>
      </c>
      <c r="T17" s="81">
        <f t="shared" si="1"/>
        <v>2.0512820512820435E-3</v>
      </c>
      <c r="U17" s="24"/>
      <c r="V17" s="25">
        <f>V16+(D17-D16)</f>
        <v>4.8000000000000007</v>
      </c>
      <c r="W17" s="26">
        <f>W16+(E17-E16)</f>
        <v>5.9000000000000021</v>
      </c>
      <c r="X17" s="26">
        <f t="shared" si="10"/>
        <v>1.5500000000000007</v>
      </c>
      <c r="Y17" s="26">
        <f t="shared" si="11"/>
        <v>0.39999999999999858</v>
      </c>
      <c r="Z17" s="27">
        <f t="shared" si="2"/>
        <v>11.966666666666667</v>
      </c>
      <c r="AA17" s="27">
        <f t="shared" si="3"/>
        <v>0.54469175507758705</v>
      </c>
      <c r="AB17" s="28">
        <f t="shared" si="4"/>
        <v>192.31221424000958</v>
      </c>
      <c r="AC17" s="26">
        <f>IF(AA17&gt;0,AA17,0)</f>
        <v>0.54469175507758705</v>
      </c>
      <c r="AD17" s="29">
        <f t="shared" si="5"/>
        <v>192.31221424000958</v>
      </c>
    </row>
    <row r="18" spans="1:30" x14ac:dyDescent="0.3">
      <c r="A18" s="42">
        <v>42446.637696759259</v>
      </c>
      <c r="B18" s="43">
        <v>3900</v>
      </c>
      <c r="C18" s="43">
        <v>65</v>
      </c>
      <c r="D18" s="44">
        <v>17.350000000000001</v>
      </c>
      <c r="E18" s="45">
        <v>20.6</v>
      </c>
      <c r="F18" s="46">
        <v>11.7</v>
      </c>
      <c r="G18" s="47">
        <v>12.1</v>
      </c>
      <c r="H18" s="48">
        <v>12.2</v>
      </c>
      <c r="I18" s="49">
        <v>23.6</v>
      </c>
      <c r="J18" s="50">
        <v>23.65</v>
      </c>
      <c r="L18" s="43">
        <v>65</v>
      </c>
      <c r="M18" s="22">
        <f t="shared" si="6"/>
        <v>138.54049640800432</v>
      </c>
      <c r="N18" s="22">
        <f t="shared" si="7"/>
        <v>13.956666666666619</v>
      </c>
      <c r="O18" s="22">
        <f t="shared" si="0"/>
        <v>181.43666666666604</v>
      </c>
      <c r="P18" s="22">
        <f t="shared" si="8"/>
        <v>1170</v>
      </c>
      <c r="Q18" s="23">
        <f t="shared" si="9"/>
        <v>0.46180165469334777</v>
      </c>
      <c r="R18" s="23">
        <f t="shared" si="12"/>
        <v>0.15507407407407353</v>
      </c>
      <c r="S18" s="23">
        <f t="shared" si="13"/>
        <v>0.15507407407407353</v>
      </c>
      <c r="T18" s="81">
        <f t="shared" si="1"/>
        <v>2.222222222222214E-3</v>
      </c>
      <c r="U18" s="24"/>
      <c r="V18" s="25">
        <f>V17+(D18-D17)</f>
        <v>5.0500000000000007</v>
      </c>
      <c r="W18" s="26">
        <f>W17+(E18-E17)</f>
        <v>6.1500000000000021</v>
      </c>
      <c r="X18" s="26">
        <f t="shared" si="10"/>
        <v>1.5500000000000007</v>
      </c>
      <c r="Y18" s="26">
        <f t="shared" si="11"/>
        <v>0.43333333333333179</v>
      </c>
      <c r="Z18" s="27">
        <f t="shared" si="2"/>
        <v>12</v>
      </c>
      <c r="AA18" s="27">
        <f t="shared" si="3"/>
        <v>0.56647942528069051</v>
      </c>
      <c r="AB18" s="28">
        <f t="shared" si="4"/>
        <v>196.75665868445404</v>
      </c>
      <c r="AC18" s="26">
        <f t="shared" ref="AC18:AD29" si="14">IF(AA18&gt;0,AA18,0)</f>
        <v>0.56647942528069051</v>
      </c>
      <c r="AD18" s="29">
        <f t="shared" si="5"/>
        <v>196.75665868445404</v>
      </c>
    </row>
    <row r="19" spans="1:30" x14ac:dyDescent="0.3">
      <c r="A19" s="42">
        <v>42446.641168981478</v>
      </c>
      <c r="B19" s="43">
        <v>4200</v>
      </c>
      <c r="C19" s="43">
        <v>70</v>
      </c>
      <c r="D19" s="44">
        <v>17.5</v>
      </c>
      <c r="E19" s="45">
        <v>21</v>
      </c>
      <c r="F19" s="46">
        <v>11.7</v>
      </c>
      <c r="G19" s="47">
        <v>12.15</v>
      </c>
      <c r="H19" s="48">
        <v>12.2</v>
      </c>
      <c r="I19" s="49">
        <v>23.6</v>
      </c>
      <c r="J19" s="50">
        <v>23.7</v>
      </c>
      <c r="L19" s="43">
        <v>70</v>
      </c>
      <c r="M19" s="22">
        <f t="shared" si="6"/>
        <v>149.19745767015849</v>
      </c>
      <c r="N19" s="22">
        <f t="shared" si="7"/>
        <v>6.9783333333329374</v>
      </c>
      <c r="O19" s="22">
        <f t="shared" si="0"/>
        <v>188.41499999999897</v>
      </c>
      <c r="P19" s="22">
        <f t="shared" si="8"/>
        <v>1260</v>
      </c>
      <c r="Q19" s="23">
        <f t="shared" si="9"/>
        <v>0.49732485890052835</v>
      </c>
      <c r="R19" s="23">
        <f t="shared" si="12"/>
        <v>7.7537037037032644E-2</v>
      </c>
      <c r="S19" s="23">
        <f t="shared" si="13"/>
        <v>0.14953571428571347</v>
      </c>
      <c r="T19" s="81">
        <f t="shared" si="1"/>
        <v>2.1428571428571308E-3</v>
      </c>
      <c r="U19" s="24"/>
      <c r="V19" s="25">
        <f>V18+(D19-D18)</f>
        <v>5.1999999999999993</v>
      </c>
      <c r="W19" s="26">
        <f>W18+(E19-E18)</f>
        <v>6.5500000000000007</v>
      </c>
      <c r="X19" s="26">
        <f t="shared" si="10"/>
        <v>1.5500000000000007</v>
      </c>
      <c r="Y19" s="26">
        <f t="shared" si="11"/>
        <v>0.44999999999999751</v>
      </c>
      <c r="Z19" s="27">
        <f t="shared" si="2"/>
        <v>12.016666666666666</v>
      </c>
      <c r="AA19" s="27">
        <f t="shared" si="3"/>
        <v>2.327452077075161</v>
      </c>
      <c r="AB19" s="28">
        <f t="shared" si="4"/>
        <v>223.10546148924104</v>
      </c>
      <c r="AC19" s="26">
        <f t="shared" si="14"/>
        <v>2.327452077075161</v>
      </c>
      <c r="AD19" s="29">
        <f t="shared" si="5"/>
        <v>223.10546148924104</v>
      </c>
    </row>
    <row r="20" spans="1:30" x14ac:dyDescent="0.3">
      <c r="A20" s="42">
        <v>42446.644641203697</v>
      </c>
      <c r="B20" s="43">
        <v>4500</v>
      </c>
      <c r="C20" s="43">
        <v>75</v>
      </c>
      <c r="D20" s="44">
        <v>17.649999999999999</v>
      </c>
      <c r="E20" s="45">
        <v>21.2</v>
      </c>
      <c r="F20" s="46">
        <v>11.7</v>
      </c>
      <c r="G20" s="47">
        <v>12.2</v>
      </c>
      <c r="H20" s="48">
        <v>12.25</v>
      </c>
      <c r="I20" s="49">
        <v>23.6</v>
      </c>
      <c r="J20" s="50">
        <v>23.65</v>
      </c>
      <c r="L20" s="43">
        <v>75</v>
      </c>
      <c r="M20" s="22">
        <f t="shared" si="6"/>
        <v>151.32884992258937</v>
      </c>
      <c r="N20" s="22">
        <f t="shared" si="7"/>
        <v>13.956666666666619</v>
      </c>
      <c r="O20" s="22">
        <f t="shared" si="0"/>
        <v>202.37166666666559</v>
      </c>
      <c r="P20" s="22">
        <f t="shared" si="8"/>
        <v>1350</v>
      </c>
      <c r="Q20" s="23">
        <f t="shared" si="9"/>
        <v>0.5044294997419646</v>
      </c>
      <c r="R20" s="23">
        <f t="shared" si="12"/>
        <v>0.15507407407407353</v>
      </c>
      <c r="S20" s="23">
        <f t="shared" si="13"/>
        <v>0.14990493827160414</v>
      </c>
      <c r="T20" s="81">
        <f t="shared" si="1"/>
        <v>2.2691705790297209E-3</v>
      </c>
      <c r="U20" s="24"/>
      <c r="V20" s="25">
        <f>V19+(D20-D19)</f>
        <v>5.3499999999999979</v>
      </c>
      <c r="W20" s="26">
        <f>W19+(E20-E19)</f>
        <v>6.75</v>
      </c>
      <c r="X20" s="26">
        <f t="shared" si="10"/>
        <v>1.5500000000000007</v>
      </c>
      <c r="Y20" s="26">
        <f t="shared" si="11"/>
        <v>0.48333333333333073</v>
      </c>
      <c r="Z20" s="27">
        <f t="shared" si="2"/>
        <v>12.049999999999999</v>
      </c>
      <c r="AA20" s="27">
        <f t="shared" si="3"/>
        <v>2.744344524804935</v>
      </c>
      <c r="AB20" s="28">
        <f t="shared" si="4"/>
        <v>230.50855538353187</v>
      </c>
      <c r="AC20" s="26">
        <f t="shared" si="14"/>
        <v>2.744344524804935</v>
      </c>
      <c r="AD20" s="29">
        <f t="shared" si="5"/>
        <v>230.50855538353187</v>
      </c>
    </row>
    <row r="21" spans="1:30" x14ac:dyDescent="0.3">
      <c r="A21" s="42">
        <v>42446.648113425923</v>
      </c>
      <c r="B21" s="43">
        <v>4800</v>
      </c>
      <c r="C21" s="43">
        <v>80</v>
      </c>
      <c r="D21" s="44">
        <v>18.05</v>
      </c>
      <c r="E21" s="45">
        <v>21.35</v>
      </c>
      <c r="F21" s="46">
        <v>11.75</v>
      </c>
      <c r="G21" s="47">
        <v>12.2</v>
      </c>
      <c r="H21" s="48">
        <v>12.25</v>
      </c>
      <c r="I21" s="49">
        <v>23.6</v>
      </c>
      <c r="J21" s="50">
        <v>23.65</v>
      </c>
      <c r="L21" s="43">
        <v>80</v>
      </c>
      <c r="M21" s="22">
        <f t="shared" si="6"/>
        <v>140.67188866043517</v>
      </c>
      <c r="N21" s="22">
        <f t="shared" si="7"/>
        <v>6.9783333333344242</v>
      </c>
      <c r="O21" s="22">
        <f t="shared" si="0"/>
        <v>209.35000000000002</v>
      </c>
      <c r="P21" s="22">
        <f t="shared" si="8"/>
        <v>1440</v>
      </c>
      <c r="Q21" s="23">
        <f t="shared" si="9"/>
        <v>0.46890629553478397</v>
      </c>
      <c r="R21" s="23">
        <f t="shared" si="12"/>
        <v>7.7537037037049159E-2</v>
      </c>
      <c r="S21" s="23">
        <f t="shared" si="13"/>
        <v>0.14538194444444447</v>
      </c>
      <c r="T21" s="81">
        <f t="shared" si="1"/>
        <v>2.5252525252525246E-3</v>
      </c>
      <c r="U21" s="24"/>
      <c r="V21" s="25">
        <f>V20+(D21-D20)</f>
        <v>5.75</v>
      </c>
      <c r="W21" s="26">
        <f>W20+(E21-E20)</f>
        <v>6.9000000000000021</v>
      </c>
      <c r="X21" s="26">
        <f t="shared" si="10"/>
        <v>1.5500000000000007</v>
      </c>
      <c r="Y21" s="26">
        <f t="shared" si="11"/>
        <v>0.5</v>
      </c>
      <c r="Z21" s="27">
        <f t="shared" si="2"/>
        <v>12.066666666666668</v>
      </c>
      <c r="AA21" s="27">
        <f t="shared" si="3"/>
        <v>1.02196192079913</v>
      </c>
      <c r="AB21" s="28">
        <f t="shared" si="4"/>
        <v>213.93753035652259</v>
      </c>
      <c r="AC21" s="26">
        <f t="shared" si="14"/>
        <v>1.02196192079913</v>
      </c>
      <c r="AD21" s="29">
        <f t="shared" si="14"/>
        <v>213.93753035652259</v>
      </c>
    </row>
    <row r="22" spans="1:30" x14ac:dyDescent="0.3">
      <c r="A22" s="42">
        <v>42446.651585648149</v>
      </c>
      <c r="B22" s="43">
        <v>5100</v>
      </c>
      <c r="C22" s="43">
        <v>85</v>
      </c>
      <c r="D22" s="44">
        <v>18.149999999999999</v>
      </c>
      <c r="E22" s="45">
        <v>21.5</v>
      </c>
      <c r="F22" s="46">
        <v>11.75</v>
      </c>
      <c r="G22" s="47">
        <v>12.25</v>
      </c>
      <c r="H22" s="48">
        <v>12.3</v>
      </c>
      <c r="I22" s="49">
        <v>23.6</v>
      </c>
      <c r="J22" s="50">
        <v>23.65</v>
      </c>
      <c r="L22" s="43">
        <v>85</v>
      </c>
      <c r="M22" s="22">
        <f t="shared" si="6"/>
        <v>142.80328091286606</v>
      </c>
      <c r="N22" s="22">
        <f t="shared" si="7"/>
        <v>13.956666666665875</v>
      </c>
      <c r="O22" s="22">
        <f t="shared" si="0"/>
        <v>223.3066666666659</v>
      </c>
      <c r="P22" s="22">
        <f t="shared" si="8"/>
        <v>1530</v>
      </c>
      <c r="Q22" s="23">
        <f t="shared" si="9"/>
        <v>0.47601093637622022</v>
      </c>
      <c r="R22" s="23">
        <f t="shared" si="12"/>
        <v>0.15507407407406529</v>
      </c>
      <c r="S22" s="23">
        <f t="shared" si="13"/>
        <v>0.1459520697167751</v>
      </c>
      <c r="T22" s="81">
        <f t="shared" si="1"/>
        <v>2.653399668325031E-3</v>
      </c>
      <c r="U22" s="24"/>
      <c r="V22" s="25">
        <f>V21+(D22-D21)</f>
        <v>5.8499999999999979</v>
      </c>
      <c r="W22" s="26">
        <f>W21+(E22-E21)</f>
        <v>7.0500000000000007</v>
      </c>
      <c r="X22" s="26">
        <f t="shared" si="10"/>
        <v>1.5500000000000007</v>
      </c>
      <c r="Y22" s="26">
        <f t="shared" si="11"/>
        <v>0.53333333333333144</v>
      </c>
      <c r="Z22" s="27">
        <f t="shared" si="2"/>
        <v>12.1</v>
      </c>
      <c r="AA22" s="27">
        <f t="shared" si="3"/>
        <v>1.4317946629112024</v>
      </c>
      <c r="AB22" s="28">
        <f t="shared" si="4"/>
        <v>220.45173536192451</v>
      </c>
      <c r="AC22" s="26">
        <f t="shared" si="14"/>
        <v>1.4317946629112024</v>
      </c>
      <c r="AD22" s="29">
        <f t="shared" si="14"/>
        <v>220.45173536192451</v>
      </c>
    </row>
    <row r="23" spans="1:30" x14ac:dyDescent="0.3">
      <c r="A23" s="42">
        <v>42446.655057870368</v>
      </c>
      <c r="B23" s="43">
        <v>5400</v>
      </c>
      <c r="C23" s="43">
        <v>90</v>
      </c>
      <c r="D23" s="44">
        <v>18.350000000000001</v>
      </c>
      <c r="E23" s="45">
        <v>21.65</v>
      </c>
      <c r="F23" s="46">
        <v>12</v>
      </c>
      <c r="G23" s="47">
        <v>12.25</v>
      </c>
      <c r="H23" s="48">
        <v>12.35</v>
      </c>
      <c r="I23" s="49">
        <v>23.6</v>
      </c>
      <c r="J23" s="50">
        <v>23.7</v>
      </c>
      <c r="L23" s="43">
        <v>90</v>
      </c>
      <c r="M23" s="22">
        <f t="shared" si="6"/>
        <v>140.67188866043503</v>
      </c>
      <c r="N23" s="22">
        <f t="shared" si="7"/>
        <v>41.870000000000594</v>
      </c>
      <c r="O23" s="22">
        <f t="shared" si="0"/>
        <v>265.17666666666645</v>
      </c>
      <c r="P23" s="22">
        <f t="shared" si="8"/>
        <v>1620</v>
      </c>
      <c r="Q23" s="23">
        <f t="shared" si="9"/>
        <v>0.46890629553478347</v>
      </c>
      <c r="R23" s="23">
        <f t="shared" si="12"/>
        <v>0.46522222222222887</v>
      </c>
      <c r="S23" s="23">
        <f t="shared" si="13"/>
        <v>0.16368930041152249</v>
      </c>
      <c r="T23" s="81">
        <f t="shared" si="1"/>
        <v>3.1986531986531981E-3</v>
      </c>
      <c r="U23" s="24"/>
      <c r="V23" s="25">
        <f>V22+(D23-D22)</f>
        <v>6.0500000000000007</v>
      </c>
      <c r="W23" s="26">
        <f>W22+(E23-E22)</f>
        <v>7.1999999999999993</v>
      </c>
      <c r="X23" s="26">
        <f t="shared" si="10"/>
        <v>1.5500000000000007</v>
      </c>
      <c r="Y23" s="26">
        <f t="shared" si="11"/>
        <v>0.63333333333333286</v>
      </c>
      <c r="Z23" s="27">
        <f t="shared" si="2"/>
        <v>12.200000000000001</v>
      </c>
      <c r="AA23" s="27">
        <f t="shared" si="3"/>
        <v>1.0803597448447677</v>
      </c>
      <c r="AB23" s="28">
        <f t="shared" si="4"/>
        <v>219.27086368985562</v>
      </c>
      <c r="AC23" s="26">
        <f t="shared" si="14"/>
        <v>1.0803597448447677</v>
      </c>
      <c r="AD23" s="29">
        <f t="shared" si="14"/>
        <v>219.27086368985562</v>
      </c>
    </row>
    <row r="24" spans="1:30" x14ac:dyDescent="0.3">
      <c r="A24" s="42">
        <v>42446.658530092587</v>
      </c>
      <c r="B24" s="43">
        <v>5700</v>
      </c>
      <c r="C24" s="43">
        <v>95</v>
      </c>
      <c r="D24" s="44">
        <v>18.5</v>
      </c>
      <c r="E24" s="45">
        <v>22</v>
      </c>
      <c r="F24" s="46">
        <v>12</v>
      </c>
      <c r="G24" s="47">
        <v>12.3</v>
      </c>
      <c r="H24" s="48">
        <v>12.35</v>
      </c>
      <c r="I24" s="49">
        <v>23.55</v>
      </c>
      <c r="J24" s="50">
        <v>23.65</v>
      </c>
      <c r="L24" s="43">
        <v>95</v>
      </c>
      <c r="M24" s="22">
        <f t="shared" si="6"/>
        <v>149.19745767015849</v>
      </c>
      <c r="N24" s="22">
        <f t="shared" si="7"/>
        <v>6.9783333333329374</v>
      </c>
      <c r="O24" s="22">
        <f t="shared" si="0"/>
        <v>272.1549999999994</v>
      </c>
      <c r="P24" s="22">
        <f t="shared" si="8"/>
        <v>1710</v>
      </c>
      <c r="Q24" s="23">
        <f t="shared" si="9"/>
        <v>0.49732485890052835</v>
      </c>
      <c r="R24" s="23">
        <f t="shared" si="12"/>
        <v>7.7537037037032644E-2</v>
      </c>
      <c r="S24" s="23">
        <f t="shared" si="13"/>
        <v>0.15915497076023358</v>
      </c>
      <c r="T24" s="81">
        <f t="shared" si="1"/>
        <v>3.095238095238088E-3</v>
      </c>
      <c r="U24" s="24"/>
      <c r="V24" s="25">
        <f>V23+(D24-D23)</f>
        <v>6.1999999999999993</v>
      </c>
      <c r="W24" s="26">
        <f>W23+(E24-E23)</f>
        <v>7.5500000000000007</v>
      </c>
      <c r="X24" s="26">
        <f t="shared" si="10"/>
        <v>1.5</v>
      </c>
      <c r="Y24" s="26">
        <f t="shared" si="11"/>
        <v>0.64999999999999858</v>
      </c>
      <c r="Z24" s="27">
        <f t="shared" si="2"/>
        <v>12.216666666666667</v>
      </c>
      <c r="AA24" s="27">
        <f t="shared" si="3"/>
        <v>2.8113777564670261</v>
      </c>
      <c r="AB24" s="28">
        <f t="shared" si="4"/>
        <v>241.77212815590772</v>
      </c>
      <c r="AC24" s="26">
        <f t="shared" si="14"/>
        <v>2.8113777564670261</v>
      </c>
      <c r="AD24" s="29">
        <f t="shared" si="14"/>
        <v>241.77212815590772</v>
      </c>
    </row>
    <row r="25" spans="1:30" x14ac:dyDescent="0.3">
      <c r="A25" s="42">
        <v>42446.662002314813</v>
      </c>
      <c r="B25" s="43">
        <v>6000</v>
      </c>
      <c r="C25" s="43">
        <v>100</v>
      </c>
      <c r="D25" s="44">
        <v>18.55</v>
      </c>
      <c r="E25" s="45">
        <v>22.1</v>
      </c>
      <c r="F25" s="46">
        <v>12.05</v>
      </c>
      <c r="G25" s="47">
        <v>12.3</v>
      </c>
      <c r="H25" s="48">
        <v>12.4</v>
      </c>
      <c r="I25" s="49">
        <v>23.55</v>
      </c>
      <c r="J25" s="50">
        <v>23.65</v>
      </c>
      <c r="L25" s="43">
        <v>100</v>
      </c>
      <c r="M25" s="22">
        <f t="shared" si="6"/>
        <v>151.32884992258937</v>
      </c>
      <c r="N25" s="22">
        <f t="shared" si="7"/>
        <v>13.956666666666619</v>
      </c>
      <c r="O25" s="22">
        <f t="shared" si="0"/>
        <v>286.11166666666605</v>
      </c>
      <c r="P25" s="22">
        <f t="shared" si="8"/>
        <v>1800</v>
      </c>
      <c r="Q25" s="23">
        <f t="shared" si="9"/>
        <v>0.5044294997419646</v>
      </c>
      <c r="R25" s="23">
        <f t="shared" si="12"/>
        <v>0.15507407407407353</v>
      </c>
      <c r="S25" s="23">
        <f t="shared" si="13"/>
        <v>0.15895092592592558</v>
      </c>
      <c r="T25" s="81">
        <f t="shared" si="1"/>
        <v>3.2081377151799606E-3</v>
      </c>
      <c r="U25" s="24"/>
      <c r="V25" s="25">
        <f>V24+(D25-D24)</f>
        <v>6.25</v>
      </c>
      <c r="W25" s="26">
        <f>W24+(E25-E24)</f>
        <v>7.6500000000000021</v>
      </c>
      <c r="X25" s="26">
        <f t="shared" si="10"/>
        <v>1.5</v>
      </c>
      <c r="Y25" s="26">
        <f t="shared" si="11"/>
        <v>0.68333333333333179</v>
      </c>
      <c r="Z25" s="27">
        <f t="shared" si="2"/>
        <v>12.25</v>
      </c>
      <c r="AA25" s="27">
        <f t="shared" si="3"/>
        <v>3.265769984517874</v>
      </c>
      <c r="AB25" s="28">
        <f t="shared" si="4"/>
        <v>247.39744427242081</v>
      </c>
      <c r="AC25" s="26">
        <f t="shared" si="14"/>
        <v>3.265769984517874</v>
      </c>
      <c r="AD25" s="29">
        <f t="shared" si="14"/>
        <v>247.39744427242081</v>
      </c>
    </row>
    <row r="26" spans="1:30" x14ac:dyDescent="0.3">
      <c r="A26" s="42">
        <v>42446.66547453704</v>
      </c>
      <c r="B26" s="43">
        <v>6300</v>
      </c>
      <c r="C26" s="43">
        <v>105</v>
      </c>
      <c r="D26" s="44">
        <v>18.649999999999999</v>
      </c>
      <c r="E26" s="45">
        <v>22.25</v>
      </c>
      <c r="F26" s="46">
        <v>12.05</v>
      </c>
      <c r="G26" s="47">
        <v>12.35</v>
      </c>
      <c r="H26" s="48">
        <v>12.4</v>
      </c>
      <c r="I26" s="49">
        <v>23.55</v>
      </c>
      <c r="J26" s="50">
        <v>23.65</v>
      </c>
      <c r="L26" s="43">
        <v>105</v>
      </c>
      <c r="M26" s="22">
        <f t="shared" si="6"/>
        <v>153.46024217502023</v>
      </c>
      <c r="N26" s="22">
        <f t="shared" si="7"/>
        <v>6.9783333333329374</v>
      </c>
      <c r="O26" s="22">
        <f t="shared" si="0"/>
        <v>293.08999999999895</v>
      </c>
      <c r="P26" s="22">
        <f t="shared" si="8"/>
        <v>1890</v>
      </c>
      <c r="Q26" s="23">
        <f t="shared" si="9"/>
        <v>0.51153414058340074</v>
      </c>
      <c r="R26" s="23">
        <f t="shared" si="12"/>
        <v>7.7537037037032644E-2</v>
      </c>
      <c r="S26" s="23">
        <f t="shared" si="13"/>
        <v>0.15507407407407353</v>
      </c>
      <c r="T26" s="81">
        <f t="shared" si="1"/>
        <v>3.2407407407407272E-3</v>
      </c>
      <c r="U26" s="24"/>
      <c r="V26" s="25">
        <f>V25+(D26-D25)</f>
        <v>6.3499999999999979</v>
      </c>
      <c r="W26" s="26">
        <f>W25+(E26-E25)</f>
        <v>7.8000000000000007</v>
      </c>
      <c r="X26" s="26">
        <f t="shared" si="10"/>
        <v>1.5</v>
      </c>
      <c r="Y26" s="26">
        <f t="shared" si="11"/>
        <v>0.69999999999999751</v>
      </c>
      <c r="Z26" s="27">
        <f t="shared" si="2"/>
        <v>12.266666666666666</v>
      </c>
      <c r="AA26" s="27">
        <f t="shared" si="3"/>
        <v>3.7673963622490243</v>
      </c>
      <c r="AB26" s="28">
        <f t="shared" si="4"/>
        <v>253.91164927782268</v>
      </c>
      <c r="AC26" s="26">
        <f t="shared" si="14"/>
        <v>3.7673963622490243</v>
      </c>
      <c r="AD26" s="29">
        <f t="shared" si="14"/>
        <v>253.91164927782268</v>
      </c>
    </row>
    <row r="27" spans="1:30" x14ac:dyDescent="0.3">
      <c r="A27" s="42">
        <v>42446.668946759259</v>
      </c>
      <c r="B27" s="43">
        <v>6600</v>
      </c>
      <c r="C27" s="43">
        <v>110</v>
      </c>
      <c r="D27" s="44">
        <v>19</v>
      </c>
      <c r="E27" s="45">
        <v>22.35</v>
      </c>
      <c r="F27" s="46">
        <v>12.05</v>
      </c>
      <c r="G27" s="47">
        <v>12.35</v>
      </c>
      <c r="H27" s="48">
        <v>12.45</v>
      </c>
      <c r="I27" s="49">
        <v>23.55</v>
      </c>
      <c r="J27" s="50">
        <v>23.6</v>
      </c>
      <c r="L27" s="43">
        <v>110</v>
      </c>
      <c r="M27" s="22">
        <f t="shared" si="6"/>
        <v>142.80328091286606</v>
      </c>
      <c r="N27" s="22">
        <f t="shared" si="7"/>
        <v>6.9783333333329374</v>
      </c>
      <c r="O27" s="22">
        <f t="shared" si="0"/>
        <v>300.06833333333191</v>
      </c>
      <c r="P27" s="22">
        <f t="shared" si="8"/>
        <v>1980</v>
      </c>
      <c r="Q27" s="23">
        <f t="shared" si="9"/>
        <v>0.47601093637622022</v>
      </c>
      <c r="R27" s="23">
        <f t="shared" si="12"/>
        <v>7.7537037037032644E-2</v>
      </c>
      <c r="S27" s="23">
        <f t="shared" si="13"/>
        <v>0.15154966329966257</v>
      </c>
      <c r="T27" s="81">
        <f t="shared" si="1"/>
        <v>3.5655058043117557E-3</v>
      </c>
      <c r="U27" s="24"/>
      <c r="V27" s="25">
        <f>V26+(D27-D26)</f>
        <v>6.6999999999999993</v>
      </c>
      <c r="W27" s="26">
        <f>W26+(E27-E26)</f>
        <v>7.9000000000000021</v>
      </c>
      <c r="X27" s="26">
        <f t="shared" si="10"/>
        <v>1.5</v>
      </c>
      <c r="Y27" s="26">
        <f t="shared" si="11"/>
        <v>0.71666666666666323</v>
      </c>
      <c r="Z27" s="27">
        <f t="shared" si="2"/>
        <v>12.283333333333331</v>
      </c>
      <c r="AA27" s="27">
        <f t="shared" si="3"/>
        <v>1.7150067940364959</v>
      </c>
      <c r="AB27" s="28">
        <f t="shared" si="4"/>
        <v>236.45173536192456</v>
      </c>
      <c r="AC27" s="26">
        <f t="shared" si="14"/>
        <v>1.7150067940364959</v>
      </c>
      <c r="AD27" s="29">
        <f t="shared" si="14"/>
        <v>236.45173536192456</v>
      </c>
    </row>
    <row r="28" spans="1:30" x14ac:dyDescent="0.3">
      <c r="A28" s="42">
        <v>42446.672418981478</v>
      </c>
      <c r="B28" s="43">
        <v>6900</v>
      </c>
      <c r="C28" s="43">
        <v>115</v>
      </c>
      <c r="D28" s="44">
        <v>19.100000000000001</v>
      </c>
      <c r="E28" s="45">
        <v>22.45</v>
      </c>
      <c r="F28" s="46">
        <v>12.1</v>
      </c>
      <c r="G28" s="47">
        <v>12.4</v>
      </c>
      <c r="H28" s="48">
        <v>12.45</v>
      </c>
      <c r="I28" s="49">
        <v>23.6</v>
      </c>
      <c r="J28" s="50">
        <v>23.65</v>
      </c>
      <c r="L28" s="43">
        <v>115</v>
      </c>
      <c r="M28" s="22">
        <f t="shared" si="6"/>
        <v>142.80328091286589</v>
      </c>
      <c r="N28" s="22">
        <f t="shared" si="7"/>
        <v>13.956666666668106</v>
      </c>
      <c r="O28" s="22">
        <f t="shared" si="0"/>
        <v>314.02500000000003</v>
      </c>
      <c r="P28" s="22">
        <f t="shared" si="8"/>
        <v>2070</v>
      </c>
      <c r="Q28" s="23">
        <f t="shared" si="9"/>
        <v>0.47601093637621966</v>
      </c>
      <c r="R28" s="23">
        <f t="shared" si="12"/>
        <v>0.15507407407409007</v>
      </c>
      <c r="S28" s="23">
        <f t="shared" si="13"/>
        <v>0.15170289855072466</v>
      </c>
      <c r="T28" s="81">
        <f t="shared" si="1"/>
        <v>3.7313432835820921E-3</v>
      </c>
      <c r="U28" s="24"/>
      <c r="V28" s="25">
        <f>V27+(D28-D27)</f>
        <v>6.8000000000000007</v>
      </c>
      <c r="W28" s="26">
        <f>W27+(E28-E27)</f>
        <v>8</v>
      </c>
      <c r="X28" s="26">
        <f t="shared" si="10"/>
        <v>1.5500000000000007</v>
      </c>
      <c r="Y28" s="26">
        <f t="shared" si="11"/>
        <v>0.75</v>
      </c>
      <c r="Z28" s="27">
        <f t="shared" si="2"/>
        <v>12.316666666666668</v>
      </c>
      <c r="AA28" s="27">
        <f t="shared" si="3"/>
        <v>1.7340624250813081</v>
      </c>
      <c r="AB28" s="28">
        <f t="shared" si="4"/>
        <v>237.34062425081308</v>
      </c>
      <c r="AC28" s="26">
        <f t="shared" si="14"/>
        <v>1.7340624250813081</v>
      </c>
      <c r="AD28" s="29">
        <f t="shared" si="14"/>
        <v>237.34062425081308</v>
      </c>
    </row>
    <row r="29" spans="1:30" ht="19.5" thickBot="1" x14ac:dyDescent="0.35">
      <c r="A29" s="42">
        <v>42446.675891203697</v>
      </c>
      <c r="B29" s="43">
        <v>7200</v>
      </c>
      <c r="C29" s="43">
        <v>120</v>
      </c>
      <c r="D29" s="44">
        <v>19.2</v>
      </c>
      <c r="E29" s="45">
        <v>22.55</v>
      </c>
      <c r="F29" s="46">
        <v>12.1</v>
      </c>
      <c r="G29" s="47">
        <v>12.4</v>
      </c>
      <c r="H29" s="48">
        <v>12.5</v>
      </c>
      <c r="I29" s="49">
        <v>23.4</v>
      </c>
      <c r="J29" s="50">
        <v>23.55</v>
      </c>
      <c r="L29" s="43">
        <v>120</v>
      </c>
      <c r="M29" s="89">
        <f t="shared" si="6"/>
        <v>142.80328091286606</v>
      </c>
      <c r="N29" s="89">
        <f t="shared" si="7"/>
        <v>6.9783333333329374</v>
      </c>
      <c r="O29" s="89">
        <f t="shared" si="0"/>
        <v>321.00333333333293</v>
      </c>
      <c r="P29" s="89">
        <f t="shared" si="8"/>
        <v>2160</v>
      </c>
      <c r="Q29" s="90">
        <f t="shared" si="9"/>
        <v>0.47601093637622022</v>
      </c>
      <c r="R29" s="90">
        <f t="shared" si="12"/>
        <v>7.7537037037032644E-2</v>
      </c>
      <c r="S29" s="90">
        <f t="shared" si="13"/>
        <v>0.14861265432098747</v>
      </c>
      <c r="T29" s="98">
        <f t="shared" si="1"/>
        <v>3.8142620232172403E-3</v>
      </c>
      <c r="U29" s="24"/>
      <c r="V29" s="25">
        <f>V28+(D29-D28)</f>
        <v>6.8999999999999986</v>
      </c>
      <c r="W29" s="26">
        <f>W28+(E29-E28)</f>
        <v>8.1000000000000014</v>
      </c>
      <c r="X29" s="26">
        <f t="shared" si="10"/>
        <v>1.3499999999999979</v>
      </c>
      <c r="Y29" s="26">
        <f t="shared" si="11"/>
        <v>0.76666666666666572</v>
      </c>
      <c r="Z29" s="27">
        <f t="shared" si="2"/>
        <v>12.333333333333334</v>
      </c>
      <c r="AA29" s="27">
        <f t="shared" si="3"/>
        <v>1.8579240268728712</v>
      </c>
      <c r="AB29" s="28">
        <f t="shared" si="4"/>
        <v>242.67395758414679</v>
      </c>
      <c r="AC29" s="26">
        <f t="shared" si="14"/>
        <v>1.8579240268728712</v>
      </c>
      <c r="AD29" s="29">
        <f t="shared" si="14"/>
        <v>242.67395758414679</v>
      </c>
    </row>
    <row r="30" spans="1:30" ht="15.75" customHeight="1" thickTop="1" x14ac:dyDescent="0.3">
      <c r="A30" s="51"/>
      <c r="B30" s="52"/>
      <c r="C30" s="52"/>
      <c r="D30" s="53"/>
      <c r="E30" s="54"/>
      <c r="F30" s="55"/>
      <c r="G30" s="56"/>
      <c r="H30" s="57"/>
      <c r="I30" s="58"/>
      <c r="J30" s="59"/>
      <c r="L30" s="94" t="s">
        <v>30</v>
      </c>
      <c r="M30" s="95">
        <f>AVERAGE(M6:M29)</f>
        <v>130.19254341931685</v>
      </c>
      <c r="N30" s="95">
        <f t="shared" ref="N30:T30" si="15">AVERAGE(N6:N29)</f>
        <v>13.375138888888877</v>
      </c>
      <c r="O30" s="95">
        <f t="shared" si="15"/>
        <v>168.06152777777717</v>
      </c>
      <c r="P30" s="95">
        <f t="shared" si="15"/>
        <v>1125</v>
      </c>
      <c r="Q30" s="78">
        <f t="shared" si="15"/>
        <v>0.43397514473105631</v>
      </c>
      <c r="R30" s="78">
        <f t="shared" si="15"/>
        <v>0.14861265432098744</v>
      </c>
      <c r="S30" s="78">
        <f t="shared" si="15"/>
        <v>0.13371042851163209</v>
      </c>
      <c r="T30" s="80">
        <f t="shared" si="15"/>
        <v>2.0361999067884744E-3</v>
      </c>
      <c r="U30" s="24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x14ac:dyDescent="0.3">
      <c r="A31" s="51"/>
      <c r="B31" s="52"/>
      <c r="C31" s="52"/>
      <c r="D31" s="53"/>
      <c r="E31" s="54"/>
      <c r="F31" s="55"/>
      <c r="G31" s="56"/>
      <c r="H31" s="57"/>
      <c r="I31" s="58"/>
      <c r="J31" s="59"/>
      <c r="L31" s="83" t="s">
        <v>31</v>
      </c>
      <c r="M31" s="22">
        <f>MIN(M6:M29)</f>
        <v>91.649866854525939</v>
      </c>
      <c r="N31" s="22">
        <f t="shared" ref="N31:T31" si="16">MIN(N6:N29)</f>
        <v>0</v>
      </c>
      <c r="O31" s="22">
        <f t="shared" si="16"/>
        <v>0</v>
      </c>
      <c r="P31" s="22">
        <f t="shared" si="16"/>
        <v>90</v>
      </c>
      <c r="Q31" s="23">
        <f t="shared" si="16"/>
        <v>0.30549955618175317</v>
      </c>
      <c r="R31" s="23">
        <f t="shared" si="16"/>
        <v>0</v>
      </c>
      <c r="S31" s="23">
        <f t="shared" si="16"/>
        <v>0</v>
      </c>
      <c r="T31" s="81">
        <f t="shared" si="16"/>
        <v>0</v>
      </c>
      <c r="U31" s="30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9.5" thickBot="1" x14ac:dyDescent="0.35">
      <c r="A32" s="51"/>
      <c r="B32" s="52"/>
      <c r="C32" s="52"/>
      <c r="D32" s="53"/>
      <c r="E32" s="54"/>
      <c r="F32" s="55"/>
      <c r="G32" s="56"/>
      <c r="H32" s="57"/>
      <c r="I32" s="58"/>
      <c r="J32" s="59"/>
      <c r="L32" s="84" t="s">
        <v>32</v>
      </c>
      <c r="M32" s="85">
        <f>MAX(M6:M29)</f>
        <v>153.46024217502023</v>
      </c>
      <c r="N32" s="85">
        <f t="shared" ref="N32:T32" si="17">MAX(N6:N29)</f>
        <v>41.870000000000594</v>
      </c>
      <c r="O32" s="85">
        <f t="shared" si="17"/>
        <v>321.00333333333293</v>
      </c>
      <c r="P32" s="85">
        <f t="shared" si="17"/>
        <v>2160</v>
      </c>
      <c r="Q32" s="75">
        <f t="shared" si="17"/>
        <v>0.51153414058340074</v>
      </c>
      <c r="R32" s="75">
        <f t="shared" si="17"/>
        <v>0.46522222222222887</v>
      </c>
      <c r="S32" s="75">
        <f t="shared" si="17"/>
        <v>0.18415046296296281</v>
      </c>
      <c r="T32" s="82">
        <f t="shared" si="17"/>
        <v>3.8142620232172403E-3</v>
      </c>
      <c r="U32" s="30"/>
    </row>
    <row r="33" spans="1:10" ht="19.5" thickTop="1" x14ac:dyDescent="0.3">
      <c r="A33" s="51"/>
      <c r="B33" s="52"/>
      <c r="C33" s="52"/>
      <c r="D33" s="53"/>
      <c r="E33" s="54"/>
      <c r="F33" s="55"/>
      <c r="G33" s="56"/>
      <c r="H33" s="57"/>
      <c r="I33" s="58"/>
      <c r="J33" s="59"/>
    </row>
    <row r="34" spans="1:10" x14ac:dyDescent="0.3">
      <c r="A34" s="51"/>
      <c r="B34" s="52"/>
      <c r="C34" s="52"/>
      <c r="D34" s="53"/>
      <c r="E34" s="54"/>
      <c r="F34" s="55"/>
      <c r="G34" s="56"/>
      <c r="H34" s="57"/>
      <c r="I34" s="58"/>
      <c r="J34" s="59"/>
    </row>
    <row r="35" spans="1:10" x14ac:dyDescent="0.3">
      <c r="A35" s="51"/>
      <c r="B35" s="52"/>
      <c r="C35" s="52"/>
      <c r="D35" s="53"/>
      <c r="E35" s="54"/>
      <c r="F35" s="55"/>
      <c r="G35" s="56"/>
      <c r="H35" s="57"/>
      <c r="I35" s="58"/>
      <c r="J35" s="59"/>
    </row>
    <row r="36" spans="1:1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</row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zoomScale="70" zoomScaleNormal="70" workbookViewId="0">
      <selection activeCell="L5" sqref="L5:L29"/>
    </sheetView>
  </sheetViews>
  <sheetFormatPr defaultColWidth="11.42578125" defaultRowHeight="18.75" x14ac:dyDescent="0.3"/>
  <cols>
    <col min="1" max="1" width="27.140625" style="60" customWidth="1"/>
    <col min="2" max="2" width="8.5703125" style="60" customWidth="1"/>
    <col min="3" max="3" width="9" style="60" customWidth="1"/>
    <col min="4" max="4" width="8.28515625" style="60" customWidth="1"/>
    <col min="5" max="5" width="7.5703125" style="60" customWidth="1"/>
    <col min="6" max="6" width="7.42578125" style="60" customWidth="1"/>
    <col min="7" max="10" width="7.28515625" style="60" customWidth="1"/>
    <col min="11" max="11" width="11.42578125" style="60"/>
    <col min="12" max="12" width="10.42578125" style="60" customWidth="1"/>
    <col min="13" max="13" width="13.140625" style="60" customWidth="1"/>
    <col min="14" max="14" width="12.5703125" style="60" customWidth="1"/>
    <col min="15" max="15" width="11.42578125" style="60"/>
    <col min="16" max="16" width="16.140625" style="60" customWidth="1"/>
    <col min="17" max="17" width="10.5703125" style="60" customWidth="1"/>
    <col min="18" max="18" width="10" style="60" customWidth="1"/>
    <col min="19" max="19" width="11.140625" style="60" customWidth="1"/>
    <col min="20" max="20" width="11.140625" style="61" customWidth="1"/>
    <col min="21" max="21" width="10.5703125" style="60" customWidth="1"/>
    <col min="22" max="22" width="9.42578125" style="60" customWidth="1"/>
    <col min="23" max="24" width="11.42578125" style="60"/>
    <col min="25" max="25" width="10.28515625" style="60" customWidth="1"/>
    <col min="26" max="26" width="14.7109375" style="60" customWidth="1"/>
    <col min="27" max="27" width="11.7109375" style="60" customWidth="1"/>
    <col min="28" max="28" width="10.42578125" style="60" customWidth="1"/>
    <col min="29" max="16384" width="11.42578125" style="60"/>
  </cols>
  <sheetData>
    <row r="1" spans="1:30" ht="23.25" customHeight="1" x14ac:dyDescent="0.3">
      <c r="A1" s="64" t="s">
        <v>53</v>
      </c>
      <c r="B1" s="65"/>
      <c r="C1" s="65"/>
      <c r="D1" s="65"/>
      <c r="E1" s="65"/>
      <c r="F1" s="65"/>
      <c r="G1" s="65"/>
      <c r="H1" s="65"/>
      <c r="I1" s="65"/>
      <c r="J1" s="65"/>
      <c r="K1" s="60">
        <v>0</v>
      </c>
      <c r="L1" s="1" t="s">
        <v>0</v>
      </c>
      <c r="M1" s="31">
        <f>T30</f>
        <v>1.7292164002337084E-3</v>
      </c>
      <c r="O1" s="2" t="s">
        <v>1</v>
      </c>
      <c r="P1" s="3">
        <v>0.2</v>
      </c>
      <c r="Z1" s="2" t="s">
        <v>2</v>
      </c>
      <c r="AA1" s="3">
        <v>8</v>
      </c>
    </row>
    <row r="2" spans="1:30" ht="24" customHeight="1" thickBot="1" x14ac:dyDescent="0.4">
      <c r="A2" s="66" t="s">
        <v>54</v>
      </c>
      <c r="B2" s="65"/>
      <c r="C2" s="65"/>
      <c r="D2" s="65"/>
      <c r="E2" s="65"/>
      <c r="F2" s="65"/>
      <c r="G2" s="65"/>
      <c r="H2" s="65"/>
      <c r="I2" s="65"/>
      <c r="J2" s="65"/>
      <c r="L2" s="4" t="s">
        <v>3</v>
      </c>
      <c r="M2" s="5">
        <v>700</v>
      </c>
      <c r="O2" s="6" t="s">
        <v>4</v>
      </c>
      <c r="P2" s="7">
        <v>20</v>
      </c>
      <c r="Z2" s="6" t="s">
        <v>5</v>
      </c>
      <c r="AA2" s="8">
        <v>0.45</v>
      </c>
    </row>
    <row r="3" spans="1:30" ht="23.25" customHeight="1" thickBot="1" x14ac:dyDescent="0.35">
      <c r="A3" s="67" t="s">
        <v>6</v>
      </c>
      <c r="B3" s="69" t="s">
        <v>7</v>
      </c>
      <c r="C3" s="70"/>
      <c r="D3" s="71" t="s">
        <v>8</v>
      </c>
      <c r="E3" s="72"/>
      <c r="F3" s="72"/>
      <c r="G3" s="72"/>
      <c r="H3" s="72"/>
      <c r="I3" s="72"/>
      <c r="J3" s="70"/>
      <c r="V3" s="62" t="s">
        <v>38</v>
      </c>
      <c r="W3" s="63"/>
      <c r="X3" s="63"/>
      <c r="Y3" s="63"/>
      <c r="Z3" s="63"/>
    </row>
    <row r="4" spans="1:30" ht="128.25" customHeight="1" thickTop="1" thickBot="1" x14ac:dyDescent="0.35">
      <c r="A4" s="68"/>
      <c r="B4" s="32" t="s">
        <v>9</v>
      </c>
      <c r="C4" s="32" t="s">
        <v>10</v>
      </c>
      <c r="D4" s="33" t="s">
        <v>11</v>
      </c>
      <c r="E4" s="34" t="s">
        <v>12</v>
      </c>
      <c r="F4" s="35" t="s">
        <v>13</v>
      </c>
      <c r="G4" s="36" t="s">
        <v>14</v>
      </c>
      <c r="H4" s="37" t="s">
        <v>15</v>
      </c>
      <c r="I4" s="38" t="s">
        <v>16</v>
      </c>
      <c r="J4" s="39" t="s">
        <v>17</v>
      </c>
      <c r="L4" s="86" t="s">
        <v>18</v>
      </c>
      <c r="M4" s="87" t="s">
        <v>19</v>
      </c>
      <c r="N4" s="87" t="s">
        <v>33</v>
      </c>
      <c r="O4" s="87" t="s">
        <v>20</v>
      </c>
      <c r="P4" s="87" t="s">
        <v>21</v>
      </c>
      <c r="Q4" s="87" t="s">
        <v>22</v>
      </c>
      <c r="R4" s="87" t="s">
        <v>23</v>
      </c>
      <c r="S4" s="87" t="s">
        <v>24</v>
      </c>
      <c r="T4" s="88" t="s">
        <v>69</v>
      </c>
      <c r="U4" s="9"/>
      <c r="V4" s="10" t="s">
        <v>37</v>
      </c>
      <c r="W4" s="11" t="s">
        <v>36</v>
      </c>
      <c r="X4" s="11" t="s">
        <v>35</v>
      </c>
      <c r="Y4" s="11" t="s">
        <v>34</v>
      </c>
      <c r="Z4" s="11" t="s">
        <v>25</v>
      </c>
      <c r="AA4" s="11" t="s">
        <v>26</v>
      </c>
      <c r="AB4" s="11" t="s">
        <v>27</v>
      </c>
      <c r="AC4" s="11" t="s">
        <v>28</v>
      </c>
      <c r="AD4" s="12" t="s">
        <v>29</v>
      </c>
    </row>
    <row r="5" spans="1:30" ht="19.5" thickTop="1" x14ac:dyDescent="0.3">
      <c r="A5" s="42">
        <v>42449.44730324074</v>
      </c>
      <c r="B5" s="43">
        <v>0</v>
      </c>
      <c r="C5" s="43">
        <v>0</v>
      </c>
      <c r="D5" s="44">
        <v>10.1</v>
      </c>
      <c r="E5" s="45">
        <v>10.65</v>
      </c>
      <c r="F5" s="46">
        <v>9.75</v>
      </c>
      <c r="G5" s="47">
        <v>10</v>
      </c>
      <c r="H5" s="48">
        <v>9.65</v>
      </c>
      <c r="I5" s="49">
        <v>14.5</v>
      </c>
      <c r="J5" s="50">
        <v>14.6</v>
      </c>
      <c r="L5" s="43">
        <v>0</v>
      </c>
      <c r="M5" s="13">
        <f>4187*$M$1*(E5-D5)/$P$1</f>
        <v>19.910629936391</v>
      </c>
      <c r="N5" s="13">
        <f>4.187*$P$2*(Z5-Z5)/$P$1</f>
        <v>0</v>
      </c>
      <c r="O5" s="13">
        <f t="shared" ref="O5:O29" si="0">4.187*$P$2*(Z5-$Z$5)/$P$1</f>
        <v>0</v>
      </c>
      <c r="P5" s="13">
        <f>$M$2*B5/1000</f>
        <v>0</v>
      </c>
      <c r="Q5" s="14">
        <f>4187*$M$1*(E5-D5)/($P$1*$M$2)</f>
        <v>2.8443757051987147E-2</v>
      </c>
      <c r="R5" s="15">
        <v>0</v>
      </c>
      <c r="S5" s="15">
        <v>0</v>
      </c>
      <c r="T5" s="93">
        <f t="shared" ref="T5:T29" si="1">O5/(300*4.187*$P$2*(E5-D5))</f>
        <v>0</v>
      </c>
      <c r="U5" s="16"/>
      <c r="V5" s="17">
        <f>D5-D5</f>
        <v>0</v>
      </c>
      <c r="W5" s="18">
        <f>E5-E5</f>
        <v>0</v>
      </c>
      <c r="X5" s="18">
        <f>I5-I5</f>
        <v>0</v>
      </c>
      <c r="Y5" s="18">
        <f>Z5-Z5</f>
        <v>0</v>
      </c>
      <c r="Z5" s="19">
        <f t="shared" ref="Z5:Z29" si="2">(F5+G5+H5)/3</f>
        <v>9.7999999999999989</v>
      </c>
      <c r="AA5" s="19">
        <f t="shared" ref="AA5:AA29" si="3">($M$2*$AA$2-M5)/(D5-I5)</f>
        <v>-67.065765923547502</v>
      </c>
      <c r="AB5" s="20">
        <f t="shared" ref="AB5:AB29" si="4">($AA$1*(D5-I5)+M5)/$AA$2</f>
        <v>-33.976377919131117</v>
      </c>
      <c r="AC5" s="18">
        <f t="shared" ref="AC5:AD20" si="5">IF(AA5&gt;0,AA5,0)</f>
        <v>0</v>
      </c>
      <c r="AD5" s="21">
        <f t="shared" si="5"/>
        <v>0</v>
      </c>
    </row>
    <row r="6" spans="1:30" x14ac:dyDescent="0.3">
      <c r="A6" s="42">
        <v>42449.450775462959</v>
      </c>
      <c r="B6" s="43">
        <v>300</v>
      </c>
      <c r="C6" s="43">
        <v>5</v>
      </c>
      <c r="D6" s="44">
        <v>10.3</v>
      </c>
      <c r="E6" s="45">
        <v>11.05</v>
      </c>
      <c r="F6" s="46">
        <v>10</v>
      </c>
      <c r="G6" s="47">
        <v>10</v>
      </c>
      <c r="H6" s="48">
        <v>9.65</v>
      </c>
      <c r="I6" s="49">
        <v>15.05</v>
      </c>
      <c r="J6" s="50">
        <v>15.2</v>
      </c>
      <c r="L6" s="43">
        <v>5</v>
      </c>
      <c r="M6" s="22">
        <f t="shared" ref="M6:M29" si="6">4187*$M$1*(E6-D6)/$P$1</f>
        <v>27.150859004169511</v>
      </c>
      <c r="N6" s="22">
        <f>4.187*$P$2*(Z6-Z5)/$P$1</f>
        <v>34.891666666666914</v>
      </c>
      <c r="O6" s="22">
        <f t="shared" si="0"/>
        <v>34.891666666666914</v>
      </c>
      <c r="P6" s="22">
        <f t="shared" ref="P6:P29" si="7">$M$2*B6/1000</f>
        <v>210</v>
      </c>
      <c r="Q6" s="23">
        <f t="shared" ref="Q6:Q29" si="8">4187*$M$1*(E6-D6)/($P$1*$M$2)</f>
        <v>3.8786941434527877E-2</v>
      </c>
      <c r="R6" s="23">
        <f>1000*N6/((B6-B5)*$M$2)</f>
        <v>0.16615079365079483</v>
      </c>
      <c r="S6" s="23">
        <f>O6/P6</f>
        <v>0.16615079365079483</v>
      </c>
      <c r="T6" s="81">
        <f t="shared" si="1"/>
        <v>1.8518518518518647E-3</v>
      </c>
      <c r="U6" s="24"/>
      <c r="V6" s="25">
        <f>V5+(D6-D5)</f>
        <v>0.20000000000000107</v>
      </c>
      <c r="W6" s="26">
        <f>W5+(E6-E5)</f>
        <v>0.40000000000000036</v>
      </c>
      <c r="X6" s="26">
        <f t="shared" ref="X6:X29" si="9">X5+(I6-I5)</f>
        <v>0.55000000000000071</v>
      </c>
      <c r="Y6" s="26">
        <f t="shared" ref="Y6:Y29" si="10">Y5+(Z6-Z5)</f>
        <v>8.3333333333333925E-2</v>
      </c>
      <c r="Z6" s="27">
        <f t="shared" si="2"/>
        <v>9.8833333333333329</v>
      </c>
      <c r="AA6" s="27">
        <f t="shared" si="3"/>
        <v>-60.599819157016952</v>
      </c>
      <c r="AB6" s="28">
        <f t="shared" si="4"/>
        <v>-24.109202212956639</v>
      </c>
      <c r="AC6" s="26">
        <f t="shared" si="5"/>
        <v>0</v>
      </c>
      <c r="AD6" s="29">
        <f t="shared" si="5"/>
        <v>0</v>
      </c>
    </row>
    <row r="7" spans="1:30" x14ac:dyDescent="0.3">
      <c r="A7" s="42">
        <v>42449.454247685193</v>
      </c>
      <c r="B7" s="43">
        <v>600</v>
      </c>
      <c r="C7" s="43">
        <v>10</v>
      </c>
      <c r="D7" s="44">
        <v>10.4</v>
      </c>
      <c r="E7" s="45">
        <v>11.25</v>
      </c>
      <c r="F7" s="46">
        <v>10</v>
      </c>
      <c r="G7" s="47">
        <v>10</v>
      </c>
      <c r="H7" s="48">
        <v>9.65</v>
      </c>
      <c r="I7" s="49">
        <v>15.1</v>
      </c>
      <c r="J7" s="50">
        <v>15.2</v>
      </c>
      <c r="L7" s="43">
        <v>10</v>
      </c>
      <c r="M7" s="22">
        <f t="shared" si="6"/>
        <v>30.770973538058765</v>
      </c>
      <c r="N7" s="22">
        <f t="shared" ref="N6:N29" si="11">4.187*$P$2*(Z7-Z6)/$P$1</f>
        <v>0</v>
      </c>
      <c r="O7" s="22">
        <f t="shared" si="0"/>
        <v>34.891666666666914</v>
      </c>
      <c r="P7" s="22">
        <f t="shared" si="7"/>
        <v>420</v>
      </c>
      <c r="Q7" s="23">
        <f t="shared" si="8"/>
        <v>4.3958533625798241E-2</v>
      </c>
      <c r="R7" s="23">
        <f t="shared" ref="R7:R29" si="12">1000*N7/((B7-B6)*$M$2)</f>
        <v>0</v>
      </c>
      <c r="S7" s="23">
        <f t="shared" ref="S7:S29" si="13">O7/P7</f>
        <v>8.3075396825397413E-2</v>
      </c>
      <c r="T7" s="81">
        <f t="shared" si="1"/>
        <v>1.6339869281045874E-3</v>
      </c>
      <c r="U7" s="24"/>
      <c r="V7" s="25">
        <f>V6+(D7-D6)</f>
        <v>0.30000000000000071</v>
      </c>
      <c r="W7" s="26">
        <f>W6+(E7-E6)</f>
        <v>0.59999999999999964</v>
      </c>
      <c r="X7" s="26">
        <f t="shared" si="9"/>
        <v>0.59999999999999964</v>
      </c>
      <c r="Y7" s="26">
        <f t="shared" si="10"/>
        <v>8.3333333333333925E-2</v>
      </c>
      <c r="Z7" s="27">
        <f t="shared" si="2"/>
        <v>9.8833333333333329</v>
      </c>
      <c r="AA7" s="27">
        <f t="shared" si="3"/>
        <v>-60.474260949349215</v>
      </c>
      <c r="AB7" s="28">
        <f t="shared" si="4"/>
        <v>-15.175614359869398</v>
      </c>
      <c r="AC7" s="26">
        <f t="shared" si="5"/>
        <v>0</v>
      </c>
      <c r="AD7" s="29">
        <f>IF(AB7&gt;0,AB7,0)</f>
        <v>0</v>
      </c>
    </row>
    <row r="8" spans="1:30" x14ac:dyDescent="0.3">
      <c r="A8" s="42">
        <v>42449.457719907397</v>
      </c>
      <c r="B8" s="43">
        <v>900</v>
      </c>
      <c r="C8" s="43">
        <v>15</v>
      </c>
      <c r="D8" s="44">
        <v>10.5</v>
      </c>
      <c r="E8" s="45">
        <v>11.45</v>
      </c>
      <c r="F8" s="46">
        <v>10</v>
      </c>
      <c r="G8" s="47">
        <v>10</v>
      </c>
      <c r="H8" s="48">
        <v>9.6999999999999993</v>
      </c>
      <c r="I8" s="49">
        <v>15.4</v>
      </c>
      <c r="J8" s="50">
        <v>15.5</v>
      </c>
      <c r="L8" s="43">
        <v>15</v>
      </c>
      <c r="M8" s="22">
        <f t="shared" si="6"/>
        <v>34.391088071948026</v>
      </c>
      <c r="N8" s="22">
        <f t="shared" si="11"/>
        <v>6.9783333333336817</v>
      </c>
      <c r="O8" s="22">
        <f t="shared" si="0"/>
        <v>41.870000000000594</v>
      </c>
      <c r="P8" s="22">
        <f t="shared" si="7"/>
        <v>630</v>
      </c>
      <c r="Q8" s="23">
        <f t="shared" si="8"/>
        <v>4.9130125817068611E-2</v>
      </c>
      <c r="R8" s="23">
        <f t="shared" si="12"/>
        <v>3.3230158730160386E-2</v>
      </c>
      <c r="S8" s="23">
        <f t="shared" si="13"/>
        <v>6.6460317460318399E-2</v>
      </c>
      <c r="T8" s="81">
        <f t="shared" si="1"/>
        <v>1.7543859649123065E-3</v>
      </c>
      <c r="U8" s="24"/>
      <c r="V8" s="25">
        <f>V7+(D8-D7)</f>
        <v>0.40000000000000036</v>
      </c>
      <c r="W8" s="26">
        <f>W7+(E8-E7)</f>
        <v>0.79999999999999893</v>
      </c>
      <c r="X8" s="26">
        <f t="shared" si="9"/>
        <v>0.90000000000000036</v>
      </c>
      <c r="Y8" s="26">
        <f t="shared" si="10"/>
        <v>0.10000000000000142</v>
      </c>
      <c r="Z8" s="27">
        <f t="shared" si="2"/>
        <v>9.9</v>
      </c>
      <c r="AA8" s="27">
        <f t="shared" si="3"/>
        <v>-57.267124883275905</v>
      </c>
      <c r="AB8" s="28">
        <f t="shared" si="4"/>
        <v>-10.686470951226616</v>
      </c>
      <c r="AC8" s="26">
        <f t="shared" si="5"/>
        <v>0</v>
      </c>
      <c r="AD8" s="29">
        <f t="shared" si="5"/>
        <v>0</v>
      </c>
    </row>
    <row r="9" spans="1:30" x14ac:dyDescent="0.3">
      <c r="A9" s="42">
        <v>42449.461192129631</v>
      </c>
      <c r="B9" s="43">
        <v>1200</v>
      </c>
      <c r="C9" s="43">
        <v>20</v>
      </c>
      <c r="D9" s="44">
        <v>10.65</v>
      </c>
      <c r="E9" s="45">
        <v>11.65</v>
      </c>
      <c r="F9" s="46">
        <v>10</v>
      </c>
      <c r="G9" s="47">
        <v>10</v>
      </c>
      <c r="H9" s="48">
        <v>9.6999999999999993</v>
      </c>
      <c r="I9" s="49">
        <v>15.6</v>
      </c>
      <c r="J9" s="50">
        <v>15.75</v>
      </c>
      <c r="L9" s="43">
        <v>20</v>
      </c>
      <c r="M9" s="22">
        <f t="shared" si="6"/>
        <v>36.20114533889268</v>
      </c>
      <c r="N9" s="22">
        <f t="shared" si="11"/>
        <v>0</v>
      </c>
      <c r="O9" s="22">
        <f t="shared" si="0"/>
        <v>41.870000000000594</v>
      </c>
      <c r="P9" s="22">
        <f t="shared" si="7"/>
        <v>840</v>
      </c>
      <c r="Q9" s="23">
        <f t="shared" si="8"/>
        <v>5.1715921912703834E-2</v>
      </c>
      <c r="R9" s="23">
        <f t="shared" si="12"/>
        <v>0</v>
      </c>
      <c r="S9" s="23">
        <f t="shared" si="13"/>
        <v>4.9845238095238803E-2</v>
      </c>
      <c r="T9" s="81">
        <f t="shared" si="1"/>
        <v>1.66666666666669E-3</v>
      </c>
      <c r="U9" s="24"/>
      <c r="V9" s="25">
        <f>V8+(D9-D8)</f>
        <v>0.55000000000000071</v>
      </c>
      <c r="W9" s="26">
        <f>W8+(E9-E8)</f>
        <v>1</v>
      </c>
      <c r="X9" s="26">
        <f t="shared" si="9"/>
        <v>1.0999999999999996</v>
      </c>
      <c r="Y9" s="26">
        <f t="shared" si="10"/>
        <v>0.10000000000000142</v>
      </c>
      <c r="Z9" s="27">
        <f t="shared" si="2"/>
        <v>9.9</v>
      </c>
      <c r="AA9" s="27">
        <f t="shared" si="3"/>
        <v>-56.323000941637851</v>
      </c>
      <c r="AB9" s="28">
        <f t="shared" si="4"/>
        <v>-7.5530103580162544</v>
      </c>
      <c r="AC9" s="26">
        <f t="shared" si="5"/>
        <v>0</v>
      </c>
      <c r="AD9" s="29">
        <f t="shared" si="5"/>
        <v>0</v>
      </c>
    </row>
    <row r="10" spans="1:30" x14ac:dyDescent="0.3">
      <c r="A10" s="42">
        <v>42449.46466435185</v>
      </c>
      <c r="B10" s="43">
        <v>1500</v>
      </c>
      <c r="C10" s="43">
        <v>25</v>
      </c>
      <c r="D10" s="44">
        <v>11</v>
      </c>
      <c r="E10" s="45">
        <v>12.1</v>
      </c>
      <c r="F10" s="46">
        <v>10</v>
      </c>
      <c r="G10" s="47">
        <v>10</v>
      </c>
      <c r="H10" s="48">
        <v>9.6999999999999993</v>
      </c>
      <c r="I10" s="49">
        <v>15.7</v>
      </c>
      <c r="J10" s="50">
        <v>16</v>
      </c>
      <c r="L10" s="43">
        <v>25</v>
      </c>
      <c r="M10" s="22">
        <f t="shared" si="6"/>
        <v>39.821259872781937</v>
      </c>
      <c r="N10" s="22">
        <f t="shared" si="11"/>
        <v>0</v>
      </c>
      <c r="O10" s="22">
        <f t="shared" si="0"/>
        <v>41.870000000000594</v>
      </c>
      <c r="P10" s="22">
        <f t="shared" si="7"/>
        <v>1050</v>
      </c>
      <c r="Q10" s="23">
        <f t="shared" si="8"/>
        <v>5.6887514103974197E-2</v>
      </c>
      <c r="R10" s="23">
        <f t="shared" si="12"/>
        <v>0</v>
      </c>
      <c r="S10" s="23">
        <f t="shared" si="13"/>
        <v>3.9876190476191044E-2</v>
      </c>
      <c r="T10" s="81">
        <f t="shared" si="1"/>
        <v>1.5151515151515371E-3</v>
      </c>
      <c r="U10" s="24"/>
      <c r="V10" s="25">
        <f>V9+(D10-D9)</f>
        <v>0.90000000000000036</v>
      </c>
      <c r="W10" s="26">
        <f>W9+(E10-E9)</f>
        <v>1.4499999999999993</v>
      </c>
      <c r="X10" s="26">
        <f t="shared" si="9"/>
        <v>1.1999999999999993</v>
      </c>
      <c r="Y10" s="26">
        <f t="shared" si="10"/>
        <v>0.10000000000000142</v>
      </c>
      <c r="Z10" s="27">
        <f t="shared" si="2"/>
        <v>9.9</v>
      </c>
      <c r="AA10" s="27">
        <f t="shared" si="3"/>
        <v>-58.54866811217407</v>
      </c>
      <c r="AB10" s="28">
        <f t="shared" si="4"/>
        <v>4.9361330506265393</v>
      </c>
      <c r="AC10" s="26">
        <f t="shared" si="5"/>
        <v>0</v>
      </c>
      <c r="AD10" s="29">
        <f t="shared" si="5"/>
        <v>4.9361330506265393</v>
      </c>
    </row>
    <row r="11" spans="1:30" x14ac:dyDescent="0.3">
      <c r="A11" s="42">
        <v>42449.468136574083</v>
      </c>
      <c r="B11" s="43">
        <v>1800</v>
      </c>
      <c r="C11" s="43">
        <v>30</v>
      </c>
      <c r="D11" s="44">
        <v>11.15</v>
      </c>
      <c r="E11" s="45">
        <v>12.3</v>
      </c>
      <c r="F11" s="46">
        <v>10</v>
      </c>
      <c r="G11" s="47">
        <v>10.050000000000001</v>
      </c>
      <c r="H11" s="48">
        <v>9.6999999999999993</v>
      </c>
      <c r="I11" s="49">
        <v>16.149999999999999</v>
      </c>
      <c r="J11" s="50">
        <v>16.25</v>
      </c>
      <c r="L11" s="43">
        <v>30</v>
      </c>
      <c r="M11" s="22">
        <f t="shared" si="6"/>
        <v>41.63131713972659</v>
      </c>
      <c r="N11" s="22">
        <f t="shared" si="11"/>
        <v>6.9783333333329374</v>
      </c>
      <c r="O11" s="22">
        <f t="shared" si="0"/>
        <v>48.848333333333528</v>
      </c>
      <c r="P11" s="22">
        <f t="shared" si="7"/>
        <v>1260</v>
      </c>
      <c r="Q11" s="23">
        <f t="shared" si="8"/>
        <v>5.9473310199609421E-2</v>
      </c>
      <c r="R11" s="23">
        <f t="shared" si="12"/>
        <v>3.3230158730156847E-2</v>
      </c>
      <c r="S11" s="23">
        <f t="shared" si="13"/>
        <v>3.8768518518518674E-2</v>
      </c>
      <c r="T11" s="81">
        <f t="shared" si="1"/>
        <v>1.6908212560386533E-3</v>
      </c>
      <c r="U11" s="24"/>
      <c r="V11" s="25">
        <f>V10+(D11-D10)</f>
        <v>1.0500000000000007</v>
      </c>
      <c r="W11" s="26">
        <f>W10+(E11-E10)</f>
        <v>1.6500000000000004</v>
      </c>
      <c r="X11" s="26">
        <f t="shared" si="9"/>
        <v>1.6499999999999986</v>
      </c>
      <c r="Y11" s="26">
        <f t="shared" si="10"/>
        <v>0.11666666666666714</v>
      </c>
      <c r="Z11" s="27">
        <f t="shared" si="2"/>
        <v>9.9166666666666661</v>
      </c>
      <c r="AA11" s="27">
        <f t="shared" si="3"/>
        <v>-54.6737365720547</v>
      </c>
      <c r="AB11" s="28">
        <f t="shared" si="4"/>
        <v>3.6251491993924545</v>
      </c>
      <c r="AC11" s="26">
        <f t="shared" si="5"/>
        <v>0</v>
      </c>
      <c r="AD11" s="29">
        <f t="shared" si="5"/>
        <v>3.6251491993924545</v>
      </c>
    </row>
    <row r="12" spans="1:30" x14ac:dyDescent="0.3">
      <c r="A12" s="42">
        <v>42449.471608796302</v>
      </c>
      <c r="B12" s="43">
        <v>2100</v>
      </c>
      <c r="C12" s="43">
        <v>35</v>
      </c>
      <c r="D12" s="44">
        <v>11.3</v>
      </c>
      <c r="E12" s="45">
        <v>12.55</v>
      </c>
      <c r="F12" s="46">
        <v>10</v>
      </c>
      <c r="G12" s="47">
        <v>10.050000000000001</v>
      </c>
      <c r="H12" s="48">
        <v>9.75</v>
      </c>
      <c r="I12" s="49">
        <v>16.149999999999999</v>
      </c>
      <c r="J12" s="50">
        <v>16.350000000000001</v>
      </c>
      <c r="L12" s="43">
        <v>35</v>
      </c>
      <c r="M12" s="22">
        <f t="shared" si="6"/>
        <v>45.251431673615855</v>
      </c>
      <c r="N12" s="22">
        <f t="shared" si="11"/>
        <v>6.9783333333336817</v>
      </c>
      <c r="O12" s="22">
        <f t="shared" si="0"/>
        <v>55.826666666667215</v>
      </c>
      <c r="P12" s="22">
        <f t="shared" si="7"/>
        <v>1470</v>
      </c>
      <c r="Q12" s="23">
        <f t="shared" si="8"/>
        <v>6.4644902390879791E-2</v>
      </c>
      <c r="R12" s="23">
        <f t="shared" si="12"/>
        <v>3.3230158730160386E-2</v>
      </c>
      <c r="S12" s="23">
        <f t="shared" si="13"/>
        <v>3.7977324263038924E-2</v>
      </c>
      <c r="T12" s="81">
        <f t="shared" si="1"/>
        <v>1.777777777777795E-3</v>
      </c>
      <c r="U12" s="24"/>
      <c r="V12" s="25">
        <f>V11+(D12-D11)</f>
        <v>1.2000000000000011</v>
      </c>
      <c r="W12" s="26">
        <f>W11+(E12-E11)</f>
        <v>1.9000000000000004</v>
      </c>
      <c r="X12" s="26">
        <f t="shared" si="9"/>
        <v>1.6499999999999986</v>
      </c>
      <c r="Y12" s="26">
        <f t="shared" si="10"/>
        <v>0.13333333333333464</v>
      </c>
      <c r="Z12" s="27">
        <f t="shared" si="2"/>
        <v>9.9333333333333336</v>
      </c>
      <c r="AA12" s="27">
        <f t="shared" si="3"/>
        <v>-55.618261510594692</v>
      </c>
      <c r="AB12" s="28">
        <f t="shared" si="4"/>
        <v>14.336514830257492</v>
      </c>
      <c r="AC12" s="26">
        <f t="shared" si="5"/>
        <v>0</v>
      </c>
      <c r="AD12" s="29">
        <f t="shared" si="5"/>
        <v>14.336514830257492</v>
      </c>
    </row>
    <row r="13" spans="1:30" x14ac:dyDescent="0.3">
      <c r="A13" s="42">
        <v>42449.475081018521</v>
      </c>
      <c r="B13" s="43">
        <v>2400</v>
      </c>
      <c r="C13" s="43">
        <v>40</v>
      </c>
      <c r="D13" s="44">
        <v>11.45</v>
      </c>
      <c r="E13" s="45">
        <v>13</v>
      </c>
      <c r="F13" s="46">
        <v>10</v>
      </c>
      <c r="G13" s="47">
        <v>10.050000000000001</v>
      </c>
      <c r="H13" s="48">
        <v>9.75</v>
      </c>
      <c r="I13" s="49">
        <v>16.5</v>
      </c>
      <c r="J13" s="50">
        <v>16.600000000000001</v>
      </c>
      <c r="L13" s="43">
        <v>40</v>
      </c>
      <c r="M13" s="22">
        <f t="shared" si="6"/>
        <v>56.111775275283676</v>
      </c>
      <c r="N13" s="22">
        <f t="shared" si="11"/>
        <v>0</v>
      </c>
      <c r="O13" s="22">
        <f t="shared" si="0"/>
        <v>55.826666666667215</v>
      </c>
      <c r="P13" s="22">
        <f t="shared" si="7"/>
        <v>1680</v>
      </c>
      <c r="Q13" s="23">
        <f t="shared" si="8"/>
        <v>8.0159678964690978E-2</v>
      </c>
      <c r="R13" s="23">
        <f t="shared" si="12"/>
        <v>0</v>
      </c>
      <c r="S13" s="23">
        <f t="shared" si="13"/>
        <v>3.3230158730159054E-2</v>
      </c>
      <c r="T13" s="81">
        <f t="shared" si="1"/>
        <v>1.4336917562724149E-3</v>
      </c>
      <c r="U13" s="24"/>
      <c r="V13" s="25">
        <f>V12+(D13-D12)</f>
        <v>1.3499999999999996</v>
      </c>
      <c r="W13" s="26">
        <f>W12+(E13-E12)</f>
        <v>2.3499999999999996</v>
      </c>
      <c r="X13" s="26">
        <f t="shared" si="9"/>
        <v>2</v>
      </c>
      <c r="Y13" s="26">
        <f t="shared" si="10"/>
        <v>0.13333333333333464</v>
      </c>
      <c r="Z13" s="27">
        <f t="shared" si="2"/>
        <v>9.9333333333333336</v>
      </c>
      <c r="AA13" s="27">
        <f t="shared" si="3"/>
        <v>-51.26499499499333</v>
      </c>
      <c r="AB13" s="28">
        <f t="shared" si="4"/>
        <v>34.915056167297045</v>
      </c>
      <c r="AC13" s="26">
        <f t="shared" si="5"/>
        <v>0</v>
      </c>
      <c r="AD13" s="29">
        <f t="shared" si="5"/>
        <v>34.915056167297045</v>
      </c>
    </row>
    <row r="14" spans="1:30" x14ac:dyDescent="0.3">
      <c r="A14" s="42">
        <v>42449.47855324074</v>
      </c>
      <c r="B14" s="43">
        <v>2700</v>
      </c>
      <c r="C14" s="43">
        <v>45</v>
      </c>
      <c r="D14" s="44">
        <v>11.6</v>
      </c>
      <c r="E14" s="45">
        <v>13.25</v>
      </c>
      <c r="F14" s="46">
        <v>10</v>
      </c>
      <c r="G14" s="47">
        <v>10.050000000000001</v>
      </c>
      <c r="H14" s="48">
        <v>9.75</v>
      </c>
      <c r="I14" s="49">
        <v>16.75</v>
      </c>
      <c r="J14" s="50">
        <v>17.05</v>
      </c>
      <c r="L14" s="43">
        <v>45</v>
      </c>
      <c r="M14" s="22">
        <f t="shared" si="6"/>
        <v>59.731889809172941</v>
      </c>
      <c r="N14" s="22">
        <f t="shared" si="11"/>
        <v>0</v>
      </c>
      <c r="O14" s="22">
        <f t="shared" si="0"/>
        <v>55.826666666667215</v>
      </c>
      <c r="P14" s="22">
        <f t="shared" si="7"/>
        <v>1890</v>
      </c>
      <c r="Q14" s="23">
        <f t="shared" si="8"/>
        <v>8.5331271155961355E-2</v>
      </c>
      <c r="R14" s="23">
        <f t="shared" si="12"/>
        <v>0</v>
      </c>
      <c r="S14" s="23">
        <f t="shared" si="13"/>
        <v>2.9537918871252494E-2</v>
      </c>
      <c r="T14" s="81">
        <f t="shared" si="1"/>
        <v>1.3468013468013594E-3</v>
      </c>
      <c r="U14" s="24"/>
      <c r="V14" s="25">
        <f>V13+(D14-D13)</f>
        <v>1.5</v>
      </c>
      <c r="W14" s="26">
        <f>W13+(E14-E13)</f>
        <v>2.5999999999999996</v>
      </c>
      <c r="X14" s="26">
        <f t="shared" si="9"/>
        <v>2.25</v>
      </c>
      <c r="Y14" s="26">
        <f t="shared" si="10"/>
        <v>0.13333333333333464</v>
      </c>
      <c r="Z14" s="27">
        <f t="shared" si="2"/>
        <v>9.9333333333333336</v>
      </c>
      <c r="AA14" s="27">
        <f t="shared" si="3"/>
        <v>-49.566623338024669</v>
      </c>
      <c r="AB14" s="28">
        <f t="shared" si="4"/>
        <v>41.181977353717642</v>
      </c>
      <c r="AC14" s="26">
        <f t="shared" si="5"/>
        <v>0</v>
      </c>
      <c r="AD14" s="29">
        <f t="shared" si="5"/>
        <v>41.181977353717642</v>
      </c>
    </row>
    <row r="15" spans="1:30" x14ac:dyDescent="0.3">
      <c r="A15" s="42">
        <v>42449.482025462959</v>
      </c>
      <c r="B15" s="43">
        <v>3000</v>
      </c>
      <c r="C15" s="43">
        <v>50</v>
      </c>
      <c r="D15" s="44">
        <v>11.75</v>
      </c>
      <c r="E15" s="45">
        <v>13.5</v>
      </c>
      <c r="F15" s="46">
        <v>10</v>
      </c>
      <c r="G15" s="47">
        <v>10.050000000000001</v>
      </c>
      <c r="H15" s="48">
        <v>9.75</v>
      </c>
      <c r="I15" s="49">
        <v>17.100000000000001</v>
      </c>
      <c r="J15" s="50">
        <v>17.2</v>
      </c>
      <c r="L15" s="43">
        <v>50</v>
      </c>
      <c r="M15" s="22">
        <f t="shared" si="6"/>
        <v>63.352004343062198</v>
      </c>
      <c r="N15" s="22">
        <f t="shared" si="11"/>
        <v>0</v>
      </c>
      <c r="O15" s="22">
        <f t="shared" si="0"/>
        <v>55.826666666667215</v>
      </c>
      <c r="P15" s="22">
        <f t="shared" si="7"/>
        <v>2100</v>
      </c>
      <c r="Q15" s="23">
        <f t="shared" si="8"/>
        <v>9.0502863347231718E-2</v>
      </c>
      <c r="R15" s="23">
        <f t="shared" si="12"/>
        <v>0</v>
      </c>
      <c r="S15" s="23">
        <f t="shared" si="13"/>
        <v>2.6584126984127245E-2</v>
      </c>
      <c r="T15" s="81">
        <f t="shared" si="1"/>
        <v>1.2698412698412822E-3</v>
      </c>
      <c r="U15" s="24"/>
      <c r="V15" s="25">
        <f>V14+(D15-D14)</f>
        <v>1.6500000000000004</v>
      </c>
      <c r="W15" s="26">
        <f>W14+(E15-E14)</f>
        <v>2.8499999999999996</v>
      </c>
      <c r="X15" s="26">
        <f t="shared" si="9"/>
        <v>2.6000000000000014</v>
      </c>
      <c r="Y15" s="26">
        <f t="shared" si="10"/>
        <v>0.13333333333333464</v>
      </c>
      <c r="Z15" s="27">
        <f t="shared" si="2"/>
        <v>9.9333333333333336</v>
      </c>
      <c r="AA15" s="27">
        <f t="shared" si="3"/>
        <v>-47.037008534007057</v>
      </c>
      <c r="AB15" s="28">
        <f t="shared" si="4"/>
        <v>45.671120762360417</v>
      </c>
      <c r="AC15" s="26">
        <f t="shared" si="5"/>
        <v>0</v>
      </c>
      <c r="AD15" s="29">
        <f t="shared" si="5"/>
        <v>45.671120762360417</v>
      </c>
    </row>
    <row r="16" spans="1:30" x14ac:dyDescent="0.3">
      <c r="A16" s="42">
        <v>42449.485497685193</v>
      </c>
      <c r="B16" s="43">
        <v>3300</v>
      </c>
      <c r="C16" s="43">
        <v>55</v>
      </c>
      <c r="D16" s="44">
        <v>12.1</v>
      </c>
      <c r="E16" s="45">
        <v>14.05</v>
      </c>
      <c r="F16" s="46">
        <v>10</v>
      </c>
      <c r="G16" s="47">
        <v>10.050000000000001</v>
      </c>
      <c r="H16" s="48">
        <v>10</v>
      </c>
      <c r="I16" s="49">
        <v>17.5</v>
      </c>
      <c r="J16" s="50">
        <v>17.5</v>
      </c>
      <c r="L16" s="43">
        <v>55</v>
      </c>
      <c r="M16" s="22">
        <f t="shared" si="6"/>
        <v>70.592233410840777</v>
      </c>
      <c r="N16" s="22">
        <f t="shared" si="11"/>
        <v>34.891666666666914</v>
      </c>
      <c r="O16" s="22">
        <f t="shared" si="0"/>
        <v>90.71833333333413</v>
      </c>
      <c r="P16" s="22">
        <f t="shared" si="7"/>
        <v>2310</v>
      </c>
      <c r="Q16" s="23">
        <f t="shared" si="8"/>
        <v>0.10084604772977254</v>
      </c>
      <c r="R16" s="23">
        <f t="shared" si="12"/>
        <v>0.16615079365079483</v>
      </c>
      <c r="S16" s="23">
        <f t="shared" si="13"/>
        <v>3.9272005772006117E-2</v>
      </c>
      <c r="T16" s="81">
        <f t="shared" si="1"/>
        <v>1.8518518518518669E-3</v>
      </c>
      <c r="U16" s="24"/>
      <c r="V16" s="25">
        <f>V15+(D16-D15)</f>
        <v>2</v>
      </c>
      <c r="W16" s="26">
        <f>W15+(E16-E15)</f>
        <v>3.4000000000000004</v>
      </c>
      <c r="X16" s="26">
        <f t="shared" si="9"/>
        <v>3</v>
      </c>
      <c r="Y16" s="26">
        <f t="shared" si="10"/>
        <v>0.21666666666666856</v>
      </c>
      <c r="Z16" s="27">
        <f t="shared" si="2"/>
        <v>10.016666666666667</v>
      </c>
      <c r="AA16" s="27">
        <f t="shared" si="3"/>
        <v>-45.260697516510966</v>
      </c>
      <c r="AB16" s="28">
        <f t="shared" si="4"/>
        <v>60.871629801868387</v>
      </c>
      <c r="AC16" s="26">
        <f t="shared" si="5"/>
        <v>0</v>
      </c>
      <c r="AD16" s="29">
        <f t="shared" si="5"/>
        <v>60.871629801868387</v>
      </c>
    </row>
    <row r="17" spans="1:30" x14ac:dyDescent="0.3">
      <c r="A17" s="42">
        <v>42449.488969907397</v>
      </c>
      <c r="B17" s="43">
        <v>3600</v>
      </c>
      <c r="C17" s="43">
        <v>60</v>
      </c>
      <c r="D17" s="44">
        <v>12.2</v>
      </c>
      <c r="E17" s="45">
        <v>14.35</v>
      </c>
      <c r="F17" s="46">
        <v>10</v>
      </c>
      <c r="G17" s="47">
        <v>10.1</v>
      </c>
      <c r="H17" s="48">
        <v>10</v>
      </c>
      <c r="I17" s="49">
        <v>18.100000000000001</v>
      </c>
      <c r="J17" s="50">
        <v>18.149999999999999</v>
      </c>
      <c r="L17" s="43">
        <v>60</v>
      </c>
      <c r="M17" s="22">
        <f t="shared" si="6"/>
        <v>77.832462478619277</v>
      </c>
      <c r="N17" s="22">
        <f t="shared" si="11"/>
        <v>6.9783333333329374</v>
      </c>
      <c r="O17" s="22">
        <f t="shared" si="0"/>
        <v>97.696666666667056</v>
      </c>
      <c r="P17" s="22">
        <f t="shared" si="7"/>
        <v>2520</v>
      </c>
      <c r="Q17" s="23">
        <f t="shared" si="8"/>
        <v>0.11118923211231327</v>
      </c>
      <c r="R17" s="23">
        <f t="shared" si="12"/>
        <v>3.3230158730156847E-2</v>
      </c>
      <c r="S17" s="23">
        <f t="shared" si="13"/>
        <v>3.8768518518518674E-2</v>
      </c>
      <c r="T17" s="81">
        <f t="shared" si="1"/>
        <v>1.8087855297157689E-3</v>
      </c>
      <c r="U17" s="24"/>
      <c r="V17" s="25">
        <f>V16+(D17-D16)</f>
        <v>2.0999999999999996</v>
      </c>
      <c r="W17" s="26">
        <f>W16+(E17-E16)</f>
        <v>3.6999999999999993</v>
      </c>
      <c r="X17" s="26">
        <f t="shared" si="9"/>
        <v>3.6000000000000014</v>
      </c>
      <c r="Y17" s="26">
        <f t="shared" si="10"/>
        <v>0.23333333333333428</v>
      </c>
      <c r="Z17" s="27">
        <f t="shared" si="2"/>
        <v>10.033333333333333</v>
      </c>
      <c r="AA17" s="27">
        <f t="shared" si="3"/>
        <v>-40.197887715488243</v>
      </c>
      <c r="AB17" s="28">
        <f t="shared" si="4"/>
        <v>68.07213884137613</v>
      </c>
      <c r="AC17" s="26">
        <f>IF(AA17&gt;0,AA17,0)</f>
        <v>0</v>
      </c>
      <c r="AD17" s="29">
        <f t="shared" si="5"/>
        <v>68.07213884137613</v>
      </c>
    </row>
    <row r="18" spans="1:30" x14ac:dyDescent="0.3">
      <c r="A18" s="42">
        <v>42449.492442129631</v>
      </c>
      <c r="B18" s="43">
        <v>3900</v>
      </c>
      <c r="C18" s="43">
        <v>65</v>
      </c>
      <c r="D18" s="44">
        <v>12.35</v>
      </c>
      <c r="E18" s="45">
        <v>14.65</v>
      </c>
      <c r="F18" s="46">
        <v>10.050000000000001</v>
      </c>
      <c r="G18" s="47">
        <v>10.1</v>
      </c>
      <c r="H18" s="48">
        <v>10</v>
      </c>
      <c r="I18" s="49">
        <v>18.149999999999999</v>
      </c>
      <c r="J18" s="50">
        <v>18.25</v>
      </c>
      <c r="L18" s="43">
        <v>65</v>
      </c>
      <c r="M18" s="22">
        <f t="shared" si="6"/>
        <v>83.262634279453181</v>
      </c>
      <c r="N18" s="22">
        <f t="shared" si="11"/>
        <v>6.9783333333329374</v>
      </c>
      <c r="O18" s="22">
        <f t="shared" si="0"/>
        <v>104.67500000000001</v>
      </c>
      <c r="P18" s="22">
        <f t="shared" si="7"/>
        <v>2730</v>
      </c>
      <c r="Q18" s="23">
        <f t="shared" si="8"/>
        <v>0.11894662039921884</v>
      </c>
      <c r="R18" s="23">
        <f t="shared" si="12"/>
        <v>3.3230158730156847E-2</v>
      </c>
      <c r="S18" s="23">
        <f t="shared" si="13"/>
        <v>3.8342490842490848E-2</v>
      </c>
      <c r="T18" s="81">
        <f t="shared" si="1"/>
        <v>1.8115942028985501E-3</v>
      </c>
      <c r="U18" s="24"/>
      <c r="V18" s="25">
        <f>V17+(D18-D17)</f>
        <v>2.25</v>
      </c>
      <c r="W18" s="26">
        <f>W17+(E18-E17)</f>
        <v>4</v>
      </c>
      <c r="X18" s="26">
        <f t="shared" si="9"/>
        <v>3.6499999999999986</v>
      </c>
      <c r="Y18" s="26">
        <f t="shared" si="10"/>
        <v>0.25</v>
      </c>
      <c r="Z18" s="27">
        <f t="shared" si="2"/>
        <v>10.049999999999999</v>
      </c>
      <c r="AA18" s="27">
        <f t="shared" si="3"/>
        <v>-39.954718227680495</v>
      </c>
      <c r="AB18" s="28">
        <f t="shared" si="4"/>
        <v>81.916965065451535</v>
      </c>
      <c r="AC18" s="26">
        <f t="shared" ref="AC18:AD29" si="14">IF(AA18&gt;0,AA18,0)</f>
        <v>0</v>
      </c>
      <c r="AD18" s="29">
        <f t="shared" si="5"/>
        <v>81.916965065451535</v>
      </c>
    </row>
    <row r="19" spans="1:30" x14ac:dyDescent="0.3">
      <c r="A19" s="42">
        <v>42449.49591435185</v>
      </c>
      <c r="B19" s="43">
        <v>4200</v>
      </c>
      <c r="C19" s="43">
        <v>70</v>
      </c>
      <c r="D19" s="44">
        <v>12.5</v>
      </c>
      <c r="E19" s="45">
        <v>15.15</v>
      </c>
      <c r="F19" s="46">
        <v>10.050000000000001</v>
      </c>
      <c r="G19" s="47">
        <v>10.1</v>
      </c>
      <c r="H19" s="48">
        <v>10</v>
      </c>
      <c r="I19" s="49">
        <v>18.3</v>
      </c>
      <c r="J19" s="50">
        <v>18.350000000000001</v>
      </c>
      <c r="L19" s="43">
        <v>70</v>
      </c>
      <c r="M19" s="22">
        <f t="shared" si="6"/>
        <v>95.933035148065613</v>
      </c>
      <c r="N19" s="22">
        <f t="shared" si="11"/>
        <v>0</v>
      </c>
      <c r="O19" s="22">
        <f t="shared" si="0"/>
        <v>104.67500000000001</v>
      </c>
      <c r="P19" s="22">
        <f t="shared" si="7"/>
        <v>2940</v>
      </c>
      <c r="Q19" s="23">
        <f t="shared" si="8"/>
        <v>0.13704719306866517</v>
      </c>
      <c r="R19" s="23">
        <f t="shared" si="12"/>
        <v>0</v>
      </c>
      <c r="S19" s="23">
        <f t="shared" si="13"/>
        <v>3.5603741496598645E-2</v>
      </c>
      <c r="T19" s="81">
        <f t="shared" si="1"/>
        <v>1.5723270440251569E-3</v>
      </c>
      <c r="U19" s="24"/>
      <c r="V19" s="25">
        <f>V18+(D19-D18)</f>
        <v>2.4000000000000004</v>
      </c>
      <c r="W19" s="26">
        <f>W18+(E19-E18)</f>
        <v>4.5</v>
      </c>
      <c r="X19" s="26">
        <f t="shared" si="9"/>
        <v>3.8000000000000007</v>
      </c>
      <c r="Y19" s="26">
        <f t="shared" si="10"/>
        <v>0.25</v>
      </c>
      <c r="Z19" s="27">
        <f t="shared" si="2"/>
        <v>10.049999999999999</v>
      </c>
      <c r="AA19" s="27">
        <f t="shared" si="3"/>
        <v>-37.770166353781789</v>
      </c>
      <c r="AB19" s="28">
        <f t="shared" si="4"/>
        <v>110.07341144014579</v>
      </c>
      <c r="AC19" s="26">
        <f t="shared" si="14"/>
        <v>0</v>
      </c>
      <c r="AD19" s="29">
        <f t="shared" si="5"/>
        <v>110.07341144014579</v>
      </c>
    </row>
    <row r="20" spans="1:30" x14ac:dyDescent="0.3">
      <c r="A20" s="42">
        <v>42449.499386574083</v>
      </c>
      <c r="B20" s="43">
        <v>4500</v>
      </c>
      <c r="C20" s="43">
        <v>75</v>
      </c>
      <c r="D20" s="44">
        <v>12.65</v>
      </c>
      <c r="E20" s="45">
        <v>15.35</v>
      </c>
      <c r="F20" s="46">
        <v>10.050000000000001</v>
      </c>
      <c r="G20" s="47">
        <v>10.1</v>
      </c>
      <c r="H20" s="48">
        <v>10.050000000000001</v>
      </c>
      <c r="I20" s="49">
        <v>18.25</v>
      </c>
      <c r="J20" s="50">
        <v>18.399999999999999</v>
      </c>
      <c r="L20" s="43">
        <v>75</v>
      </c>
      <c r="M20" s="22">
        <f t="shared" si="6"/>
        <v>97.743092415010224</v>
      </c>
      <c r="N20" s="22">
        <f t="shared" si="11"/>
        <v>6.9783333333336817</v>
      </c>
      <c r="O20" s="22">
        <f t="shared" si="0"/>
        <v>111.65333333333368</v>
      </c>
      <c r="P20" s="22">
        <f t="shared" si="7"/>
        <v>3150</v>
      </c>
      <c r="Q20" s="23">
        <f t="shared" si="8"/>
        <v>0.13963298916430031</v>
      </c>
      <c r="R20" s="23">
        <f t="shared" si="12"/>
        <v>3.3230158730160386E-2</v>
      </c>
      <c r="S20" s="23">
        <f t="shared" si="13"/>
        <v>3.5445502645502752E-2</v>
      </c>
      <c r="T20" s="81">
        <f t="shared" si="1"/>
        <v>1.646090534979429E-3</v>
      </c>
      <c r="U20" s="24"/>
      <c r="V20" s="25">
        <f>V19+(D20-D19)</f>
        <v>2.5500000000000007</v>
      </c>
      <c r="W20" s="26">
        <f>W19+(E20-E19)</f>
        <v>4.6999999999999993</v>
      </c>
      <c r="X20" s="26">
        <f t="shared" si="9"/>
        <v>3.75</v>
      </c>
      <c r="Y20" s="26">
        <f t="shared" si="10"/>
        <v>0.2666666666666675</v>
      </c>
      <c r="Z20" s="27">
        <f t="shared" si="2"/>
        <v>10.066666666666666</v>
      </c>
      <c r="AA20" s="27">
        <f t="shared" si="3"/>
        <v>-38.795876354462465</v>
      </c>
      <c r="AB20" s="28">
        <f t="shared" si="4"/>
        <v>117.65131647780051</v>
      </c>
      <c r="AC20" s="26">
        <f t="shared" si="14"/>
        <v>0</v>
      </c>
      <c r="AD20" s="29">
        <f t="shared" si="5"/>
        <v>117.65131647780051</v>
      </c>
    </row>
    <row r="21" spans="1:30" x14ac:dyDescent="0.3">
      <c r="A21" s="42">
        <v>42449.502858796302</v>
      </c>
      <c r="B21" s="43">
        <v>4800</v>
      </c>
      <c r="C21" s="43">
        <v>80</v>
      </c>
      <c r="D21" s="44">
        <v>13</v>
      </c>
      <c r="E21" s="45">
        <v>15.6</v>
      </c>
      <c r="F21" s="46">
        <v>10.050000000000001</v>
      </c>
      <c r="G21" s="47">
        <v>10.15</v>
      </c>
      <c r="H21" s="48">
        <v>10.050000000000001</v>
      </c>
      <c r="I21" s="49">
        <v>18.350000000000001</v>
      </c>
      <c r="J21" s="50">
        <v>18.45</v>
      </c>
      <c r="L21" s="43">
        <v>80</v>
      </c>
      <c r="M21" s="22">
        <f t="shared" si="6"/>
        <v>94.12297788112096</v>
      </c>
      <c r="N21" s="22">
        <f t="shared" si="11"/>
        <v>6.9783333333336817</v>
      </c>
      <c r="O21" s="22">
        <f t="shared" si="0"/>
        <v>118.63166666666737</v>
      </c>
      <c r="P21" s="22">
        <f t="shared" si="7"/>
        <v>3360</v>
      </c>
      <c r="Q21" s="23">
        <f t="shared" si="8"/>
        <v>0.13446139697302995</v>
      </c>
      <c r="R21" s="23">
        <f t="shared" si="12"/>
        <v>3.3230158730160386E-2</v>
      </c>
      <c r="S21" s="23">
        <f t="shared" si="13"/>
        <v>3.530704365079386E-2</v>
      </c>
      <c r="T21" s="81">
        <f t="shared" si="1"/>
        <v>1.8162393162393271E-3</v>
      </c>
      <c r="U21" s="24"/>
      <c r="V21" s="25">
        <f>V20+(D21-D20)</f>
        <v>2.9000000000000004</v>
      </c>
      <c r="W21" s="26">
        <f>W20+(E21-E20)</f>
        <v>4.9499999999999993</v>
      </c>
      <c r="X21" s="26">
        <f t="shared" si="9"/>
        <v>3.8500000000000014</v>
      </c>
      <c r="Y21" s="26">
        <f t="shared" si="10"/>
        <v>0.28333333333333499</v>
      </c>
      <c r="Z21" s="27">
        <f t="shared" si="2"/>
        <v>10.083333333333334</v>
      </c>
      <c r="AA21" s="27">
        <f t="shared" si="3"/>
        <v>-41.28542469511757</v>
      </c>
      <c r="AB21" s="28">
        <f t="shared" si="4"/>
        <v>114.05106195804655</v>
      </c>
      <c r="AC21" s="26">
        <f t="shared" si="14"/>
        <v>0</v>
      </c>
      <c r="AD21" s="29">
        <f t="shared" si="14"/>
        <v>114.05106195804655</v>
      </c>
    </row>
    <row r="22" spans="1:30" x14ac:dyDescent="0.3">
      <c r="A22" s="42">
        <v>42449.506331018521</v>
      </c>
      <c r="B22" s="43">
        <v>5100</v>
      </c>
      <c r="C22" s="43">
        <v>85</v>
      </c>
      <c r="D22" s="44">
        <v>13.1</v>
      </c>
      <c r="E22" s="45">
        <v>16</v>
      </c>
      <c r="F22" s="46">
        <v>10.1</v>
      </c>
      <c r="G22" s="47">
        <v>10.15</v>
      </c>
      <c r="H22" s="48">
        <v>10.1</v>
      </c>
      <c r="I22" s="49">
        <v>18.5</v>
      </c>
      <c r="J22" s="50">
        <v>18.600000000000001</v>
      </c>
      <c r="L22" s="43">
        <v>85</v>
      </c>
      <c r="M22" s="22">
        <f t="shared" si="6"/>
        <v>104.9833214827888</v>
      </c>
      <c r="N22" s="22">
        <f t="shared" si="11"/>
        <v>13.956666666666619</v>
      </c>
      <c r="O22" s="22">
        <f t="shared" si="0"/>
        <v>132.58833333333399</v>
      </c>
      <c r="P22" s="22">
        <f t="shared" si="7"/>
        <v>3570</v>
      </c>
      <c r="Q22" s="23">
        <f t="shared" si="8"/>
        <v>0.14997617354684115</v>
      </c>
      <c r="R22" s="23">
        <f t="shared" si="12"/>
        <v>6.6460317460317234E-2</v>
      </c>
      <c r="S22" s="23">
        <f t="shared" si="13"/>
        <v>3.7139589169001119E-2</v>
      </c>
      <c r="T22" s="81">
        <f t="shared" si="1"/>
        <v>1.8199233716475181E-3</v>
      </c>
      <c r="U22" s="24"/>
      <c r="V22" s="25">
        <f>V21+(D22-D21)</f>
        <v>3</v>
      </c>
      <c r="W22" s="26">
        <f>W21+(E22-E21)</f>
        <v>5.35</v>
      </c>
      <c r="X22" s="26">
        <f t="shared" si="9"/>
        <v>4</v>
      </c>
      <c r="Y22" s="26">
        <f t="shared" si="10"/>
        <v>0.31666666666666821</v>
      </c>
      <c r="Z22" s="27">
        <f t="shared" si="2"/>
        <v>10.116666666666667</v>
      </c>
      <c r="AA22" s="27">
        <f t="shared" si="3"/>
        <v>-38.891977503187256</v>
      </c>
      <c r="AB22" s="28">
        <f t="shared" si="4"/>
        <v>137.29626996175287</v>
      </c>
      <c r="AC22" s="26">
        <f t="shared" si="14"/>
        <v>0</v>
      </c>
      <c r="AD22" s="29">
        <f t="shared" si="14"/>
        <v>137.29626996175287</v>
      </c>
    </row>
    <row r="23" spans="1:30" x14ac:dyDescent="0.3">
      <c r="A23" s="42">
        <v>42449.50980324074</v>
      </c>
      <c r="B23" s="43">
        <v>5400</v>
      </c>
      <c r="C23" s="43">
        <v>90</v>
      </c>
      <c r="D23" s="44">
        <v>13.25</v>
      </c>
      <c r="E23" s="45">
        <v>16.2</v>
      </c>
      <c r="F23" s="46">
        <v>10.1</v>
      </c>
      <c r="G23" s="47">
        <v>10.15</v>
      </c>
      <c r="H23" s="48">
        <v>10.1</v>
      </c>
      <c r="I23" s="49">
        <v>18.75</v>
      </c>
      <c r="J23" s="50">
        <v>19.05</v>
      </c>
      <c r="L23" s="43">
        <v>90</v>
      </c>
      <c r="M23" s="22">
        <f t="shared" si="6"/>
        <v>106.79337874973338</v>
      </c>
      <c r="N23" s="22">
        <f t="shared" si="11"/>
        <v>0</v>
      </c>
      <c r="O23" s="22">
        <f t="shared" si="0"/>
        <v>132.58833333333399</v>
      </c>
      <c r="P23" s="22">
        <f t="shared" si="7"/>
        <v>3780</v>
      </c>
      <c r="Q23" s="23">
        <f t="shared" si="8"/>
        <v>0.15256196964247626</v>
      </c>
      <c r="R23" s="23">
        <f t="shared" si="12"/>
        <v>0</v>
      </c>
      <c r="S23" s="23">
        <f t="shared" si="13"/>
        <v>3.5076278659612166E-2</v>
      </c>
      <c r="T23" s="81">
        <f t="shared" si="1"/>
        <v>1.7890772128060354E-3</v>
      </c>
      <c r="U23" s="24"/>
      <c r="V23" s="25">
        <f>V22+(D23-D22)</f>
        <v>3.1500000000000004</v>
      </c>
      <c r="W23" s="26">
        <f>W22+(E23-E22)</f>
        <v>5.5499999999999989</v>
      </c>
      <c r="X23" s="26">
        <f t="shared" si="9"/>
        <v>4.25</v>
      </c>
      <c r="Y23" s="26">
        <f t="shared" si="10"/>
        <v>0.31666666666666821</v>
      </c>
      <c r="Z23" s="27">
        <f t="shared" si="2"/>
        <v>10.116666666666667</v>
      </c>
      <c r="AA23" s="27">
        <f t="shared" si="3"/>
        <v>-37.855749318230295</v>
      </c>
      <c r="AB23" s="28">
        <f t="shared" si="4"/>
        <v>139.54084166607416</v>
      </c>
      <c r="AC23" s="26">
        <f t="shared" si="14"/>
        <v>0</v>
      </c>
      <c r="AD23" s="29">
        <f t="shared" si="14"/>
        <v>139.54084166607416</v>
      </c>
    </row>
    <row r="24" spans="1:30" x14ac:dyDescent="0.3">
      <c r="A24" s="42">
        <v>42449.513275462959</v>
      </c>
      <c r="B24" s="43">
        <v>5700</v>
      </c>
      <c r="C24" s="43">
        <v>95</v>
      </c>
      <c r="D24" s="44">
        <v>13.4</v>
      </c>
      <c r="E24" s="45">
        <v>16.399999999999999</v>
      </c>
      <c r="F24" s="46">
        <v>10.1</v>
      </c>
      <c r="G24" s="47">
        <v>10.15</v>
      </c>
      <c r="H24" s="48">
        <v>10.1</v>
      </c>
      <c r="I24" s="49">
        <v>18.75</v>
      </c>
      <c r="J24" s="50">
        <v>19.05</v>
      </c>
      <c r="L24" s="43">
        <v>95</v>
      </c>
      <c r="M24" s="22">
        <f t="shared" si="6"/>
        <v>108.60343601667797</v>
      </c>
      <c r="N24" s="22">
        <f t="shared" si="11"/>
        <v>0</v>
      </c>
      <c r="O24" s="22">
        <f t="shared" si="0"/>
        <v>132.58833333333399</v>
      </c>
      <c r="P24" s="22">
        <f t="shared" si="7"/>
        <v>3990</v>
      </c>
      <c r="Q24" s="23">
        <f t="shared" si="8"/>
        <v>0.1551477657381114</v>
      </c>
      <c r="R24" s="23">
        <f t="shared" si="12"/>
        <v>0</v>
      </c>
      <c r="S24" s="23">
        <f t="shared" si="13"/>
        <v>3.3230158730158894E-2</v>
      </c>
      <c r="T24" s="81">
        <f t="shared" si="1"/>
        <v>1.7592592592592688E-3</v>
      </c>
      <c r="U24" s="24"/>
      <c r="V24" s="25">
        <f>V23+(D24-D23)</f>
        <v>3.3000000000000007</v>
      </c>
      <c r="W24" s="26">
        <f>W23+(E24-E23)</f>
        <v>5.7499999999999982</v>
      </c>
      <c r="X24" s="26">
        <f t="shared" si="9"/>
        <v>4.25</v>
      </c>
      <c r="Y24" s="26">
        <f t="shared" si="10"/>
        <v>0.31666666666666821</v>
      </c>
      <c r="Z24" s="27">
        <f t="shared" si="2"/>
        <v>10.116666666666667</v>
      </c>
      <c r="AA24" s="27">
        <f t="shared" si="3"/>
        <v>-38.57879700622842</v>
      </c>
      <c r="AB24" s="28">
        <f t="shared" si="4"/>
        <v>146.22985781483996</v>
      </c>
      <c r="AC24" s="26">
        <f t="shared" si="14"/>
        <v>0</v>
      </c>
      <c r="AD24" s="29">
        <f t="shared" si="14"/>
        <v>146.22985781483996</v>
      </c>
    </row>
    <row r="25" spans="1:30" x14ac:dyDescent="0.3">
      <c r="A25" s="42">
        <v>42449.516747685193</v>
      </c>
      <c r="B25" s="43">
        <v>6000</v>
      </c>
      <c r="C25" s="43">
        <v>100</v>
      </c>
      <c r="D25" s="44">
        <v>13.5</v>
      </c>
      <c r="E25" s="45">
        <v>16.55</v>
      </c>
      <c r="F25" s="46">
        <v>10.1</v>
      </c>
      <c r="G25" s="47">
        <v>10.199999999999999</v>
      </c>
      <c r="H25" s="48">
        <v>10.15</v>
      </c>
      <c r="I25" s="49">
        <v>19.2</v>
      </c>
      <c r="J25" s="50">
        <v>19.3</v>
      </c>
      <c r="L25" s="43">
        <v>100</v>
      </c>
      <c r="M25" s="22">
        <f t="shared" si="6"/>
        <v>110.4134932836227</v>
      </c>
      <c r="N25" s="22">
        <f t="shared" si="11"/>
        <v>13.956666666665875</v>
      </c>
      <c r="O25" s="22">
        <f t="shared" si="0"/>
        <v>146.54499999999985</v>
      </c>
      <c r="P25" s="22">
        <f t="shared" si="7"/>
        <v>4200</v>
      </c>
      <c r="Q25" s="23">
        <f t="shared" si="8"/>
        <v>0.15773356183374673</v>
      </c>
      <c r="R25" s="23">
        <f t="shared" si="12"/>
        <v>6.6460317460313695E-2</v>
      </c>
      <c r="S25" s="23">
        <f t="shared" si="13"/>
        <v>3.4891666666666626E-2</v>
      </c>
      <c r="T25" s="81">
        <f t="shared" si="1"/>
        <v>1.9125683060109261E-3</v>
      </c>
      <c r="U25" s="24"/>
      <c r="V25" s="25">
        <f>V24+(D25-D24)</f>
        <v>3.4000000000000004</v>
      </c>
      <c r="W25" s="26">
        <f>W24+(E25-E24)</f>
        <v>5.9</v>
      </c>
      <c r="X25" s="26">
        <f t="shared" si="9"/>
        <v>4.6999999999999993</v>
      </c>
      <c r="Y25" s="26">
        <f t="shared" si="10"/>
        <v>0.34999999999999964</v>
      </c>
      <c r="Z25" s="27">
        <f t="shared" si="2"/>
        <v>10.149999999999999</v>
      </c>
      <c r="AA25" s="27">
        <f t="shared" si="3"/>
        <v>-35.892369599364443</v>
      </c>
      <c r="AB25" s="28">
        <f t="shared" si="4"/>
        <v>144.02998507471713</v>
      </c>
      <c r="AC25" s="26">
        <f t="shared" si="14"/>
        <v>0</v>
      </c>
      <c r="AD25" s="29">
        <f t="shared" si="14"/>
        <v>144.02998507471713</v>
      </c>
    </row>
    <row r="26" spans="1:30" x14ac:dyDescent="0.3">
      <c r="A26" s="42">
        <v>42449.520219907397</v>
      </c>
      <c r="B26" s="43">
        <v>6300</v>
      </c>
      <c r="C26" s="43">
        <v>105</v>
      </c>
      <c r="D26" s="44">
        <v>13.65</v>
      </c>
      <c r="E26" s="45">
        <v>16.75</v>
      </c>
      <c r="F26" s="46">
        <v>10.1</v>
      </c>
      <c r="G26" s="47">
        <v>10.199999999999999</v>
      </c>
      <c r="H26" s="48">
        <v>10.15</v>
      </c>
      <c r="I26" s="49">
        <v>19.45</v>
      </c>
      <c r="J26" s="50">
        <v>19.5</v>
      </c>
      <c r="L26" s="43">
        <v>105</v>
      </c>
      <c r="M26" s="22">
        <f t="shared" si="6"/>
        <v>112.22355055056731</v>
      </c>
      <c r="N26" s="22">
        <f t="shared" si="11"/>
        <v>0</v>
      </c>
      <c r="O26" s="22">
        <f t="shared" si="0"/>
        <v>146.54499999999985</v>
      </c>
      <c r="P26" s="22">
        <f t="shared" si="7"/>
        <v>4410</v>
      </c>
      <c r="Q26" s="23">
        <f t="shared" si="8"/>
        <v>0.16031935792938187</v>
      </c>
      <c r="R26" s="23">
        <f t="shared" si="12"/>
        <v>0</v>
      </c>
      <c r="S26" s="23">
        <f t="shared" si="13"/>
        <v>3.3230158730158693E-2</v>
      </c>
      <c r="T26" s="81">
        <f t="shared" si="1"/>
        <v>1.881720430107525E-3</v>
      </c>
      <c r="U26" s="24"/>
      <c r="V26" s="25">
        <f>V25+(D26-D25)</f>
        <v>3.5500000000000007</v>
      </c>
      <c r="W26" s="26">
        <f>W25+(E26-E25)</f>
        <v>6.1</v>
      </c>
      <c r="X26" s="26">
        <f t="shared" si="9"/>
        <v>4.9499999999999993</v>
      </c>
      <c r="Y26" s="26">
        <f t="shared" si="10"/>
        <v>0.34999999999999964</v>
      </c>
      <c r="Z26" s="27">
        <f t="shared" si="2"/>
        <v>10.149999999999999</v>
      </c>
      <c r="AA26" s="27">
        <f t="shared" si="3"/>
        <v>-34.961456801626326</v>
      </c>
      <c r="AB26" s="28">
        <f t="shared" si="4"/>
        <v>146.27455677903848</v>
      </c>
      <c r="AC26" s="26">
        <f t="shared" si="14"/>
        <v>0</v>
      </c>
      <c r="AD26" s="29">
        <f t="shared" si="14"/>
        <v>146.27455677903848</v>
      </c>
    </row>
    <row r="27" spans="1:30" x14ac:dyDescent="0.3">
      <c r="A27" s="42">
        <v>42449.523692129631</v>
      </c>
      <c r="B27" s="43">
        <v>6600</v>
      </c>
      <c r="C27" s="43">
        <v>110</v>
      </c>
      <c r="D27" s="44">
        <v>14</v>
      </c>
      <c r="E27" s="45">
        <v>17.25</v>
      </c>
      <c r="F27" s="46">
        <v>10.15</v>
      </c>
      <c r="G27" s="47">
        <v>10.25</v>
      </c>
      <c r="H27" s="48">
        <v>10.199999999999999</v>
      </c>
      <c r="I27" s="49">
        <v>20</v>
      </c>
      <c r="J27" s="50">
        <v>20.149999999999999</v>
      </c>
      <c r="L27" s="43">
        <v>110</v>
      </c>
      <c r="M27" s="22">
        <f t="shared" si="6"/>
        <v>117.65372235140121</v>
      </c>
      <c r="N27" s="22">
        <f t="shared" si="11"/>
        <v>20.935000000000297</v>
      </c>
      <c r="O27" s="22">
        <f t="shared" si="0"/>
        <v>167.48000000000013</v>
      </c>
      <c r="P27" s="22">
        <f t="shared" si="7"/>
        <v>4620</v>
      </c>
      <c r="Q27" s="23">
        <f t="shared" si="8"/>
        <v>0.16807674621628746</v>
      </c>
      <c r="R27" s="23">
        <f t="shared" si="12"/>
        <v>9.9690476190477606E-2</v>
      </c>
      <c r="S27" s="23">
        <f t="shared" si="13"/>
        <v>3.6251082251082277E-2</v>
      </c>
      <c r="T27" s="81">
        <f t="shared" si="1"/>
        <v>2.0512820512820526E-3</v>
      </c>
      <c r="U27" s="24"/>
      <c r="V27" s="25">
        <f>V26+(D27-D26)</f>
        <v>3.9000000000000004</v>
      </c>
      <c r="W27" s="26">
        <f>W26+(E27-E26)</f>
        <v>6.6</v>
      </c>
      <c r="X27" s="26">
        <f t="shared" si="9"/>
        <v>5.5</v>
      </c>
      <c r="Y27" s="26">
        <f t="shared" si="10"/>
        <v>0.40000000000000036</v>
      </c>
      <c r="Z27" s="27">
        <f t="shared" si="2"/>
        <v>10.199999999999999</v>
      </c>
      <c r="AA27" s="27">
        <f t="shared" si="3"/>
        <v>-32.891046274766467</v>
      </c>
      <c r="AB27" s="28">
        <f t="shared" si="4"/>
        <v>154.78604966978048</v>
      </c>
      <c r="AC27" s="26">
        <f t="shared" si="14"/>
        <v>0</v>
      </c>
      <c r="AD27" s="29">
        <f t="shared" si="14"/>
        <v>154.78604966978048</v>
      </c>
    </row>
    <row r="28" spans="1:30" x14ac:dyDescent="0.3">
      <c r="A28" s="42">
        <v>42449.52716435185</v>
      </c>
      <c r="B28" s="43">
        <v>6900</v>
      </c>
      <c r="C28" s="43">
        <v>115</v>
      </c>
      <c r="D28" s="44">
        <v>14.15</v>
      </c>
      <c r="E28" s="45">
        <v>17.5</v>
      </c>
      <c r="F28" s="46">
        <v>10.1</v>
      </c>
      <c r="G28" s="47">
        <v>10.25</v>
      </c>
      <c r="H28" s="48">
        <v>10.199999999999999</v>
      </c>
      <c r="I28" s="49">
        <v>20.399999999999999</v>
      </c>
      <c r="J28" s="50">
        <v>20.55</v>
      </c>
      <c r="L28" s="43">
        <v>115</v>
      </c>
      <c r="M28" s="22">
        <f t="shared" si="6"/>
        <v>121.27383688529046</v>
      </c>
      <c r="N28" s="22">
        <f t="shared" si="11"/>
        <v>-6.9783333333329374</v>
      </c>
      <c r="O28" s="22">
        <f t="shared" si="0"/>
        <v>160.50166666666721</v>
      </c>
      <c r="P28" s="22">
        <f t="shared" si="7"/>
        <v>4830</v>
      </c>
      <c r="Q28" s="23">
        <f t="shared" si="8"/>
        <v>0.17324833840755782</v>
      </c>
      <c r="R28" s="23">
        <f t="shared" si="12"/>
        <v>-3.3230158730156847E-2</v>
      </c>
      <c r="S28" s="23">
        <f t="shared" si="13"/>
        <v>3.3230158730158839E-2</v>
      </c>
      <c r="T28" s="81">
        <f t="shared" si="1"/>
        <v>1.9071310116086299E-3</v>
      </c>
      <c r="U28" s="24"/>
      <c r="V28" s="25">
        <f>V27+(D28-D27)</f>
        <v>4.0500000000000007</v>
      </c>
      <c r="W28" s="26">
        <f>W27+(E28-E27)</f>
        <v>6.85</v>
      </c>
      <c r="X28" s="26">
        <f t="shared" si="9"/>
        <v>5.8999999999999986</v>
      </c>
      <c r="Y28" s="26">
        <f t="shared" si="10"/>
        <v>0.38333333333333464</v>
      </c>
      <c r="Z28" s="27">
        <f t="shared" si="2"/>
        <v>10.183333333333334</v>
      </c>
      <c r="AA28" s="27">
        <f t="shared" si="3"/>
        <v>-30.996186098353537</v>
      </c>
      <c r="AB28" s="28">
        <f t="shared" si="4"/>
        <v>158.3863041895344</v>
      </c>
      <c r="AC28" s="26">
        <f t="shared" si="14"/>
        <v>0</v>
      </c>
      <c r="AD28" s="29">
        <f t="shared" si="14"/>
        <v>158.3863041895344</v>
      </c>
    </row>
    <row r="29" spans="1:30" ht="19.5" thickBot="1" x14ac:dyDescent="0.35">
      <c r="A29" s="42">
        <v>42449.530636574083</v>
      </c>
      <c r="B29" s="43">
        <v>7200</v>
      </c>
      <c r="C29" s="43">
        <v>120</v>
      </c>
      <c r="D29" s="44">
        <v>14.3</v>
      </c>
      <c r="E29" s="45">
        <v>17.75</v>
      </c>
      <c r="F29" s="46">
        <v>10.15</v>
      </c>
      <c r="G29" s="47">
        <v>10.25</v>
      </c>
      <c r="H29" s="48">
        <v>10.199999999999999</v>
      </c>
      <c r="I29" s="49">
        <v>20.399999999999999</v>
      </c>
      <c r="J29" s="50">
        <v>20.5</v>
      </c>
      <c r="L29" s="43">
        <v>120</v>
      </c>
      <c r="M29" s="89">
        <f t="shared" si="6"/>
        <v>124.89395141917974</v>
      </c>
      <c r="N29" s="89">
        <f t="shared" si="11"/>
        <v>6.9783333333329374</v>
      </c>
      <c r="O29" s="89">
        <f t="shared" si="0"/>
        <v>167.48000000000013</v>
      </c>
      <c r="P29" s="89">
        <f t="shared" si="7"/>
        <v>5040</v>
      </c>
      <c r="Q29" s="90">
        <f t="shared" si="8"/>
        <v>0.17841993059882821</v>
      </c>
      <c r="R29" s="90">
        <f t="shared" si="12"/>
        <v>3.3230158730156847E-2</v>
      </c>
      <c r="S29" s="90">
        <f t="shared" si="13"/>
        <v>3.3230158730158756E-2</v>
      </c>
      <c r="T29" s="98">
        <f t="shared" si="1"/>
        <v>1.9323671497584558E-3</v>
      </c>
      <c r="U29" s="24"/>
      <c r="V29" s="25">
        <f>V28+(D29-D28)</f>
        <v>4.2000000000000011</v>
      </c>
      <c r="W29" s="26">
        <f>W28+(E29-E28)</f>
        <v>7.1</v>
      </c>
      <c r="X29" s="26">
        <f t="shared" si="9"/>
        <v>5.8999999999999986</v>
      </c>
      <c r="Y29" s="26">
        <f t="shared" si="10"/>
        <v>0.40000000000000036</v>
      </c>
      <c r="Z29" s="27">
        <f t="shared" si="2"/>
        <v>10.199999999999999</v>
      </c>
      <c r="AA29" s="27">
        <f t="shared" si="3"/>
        <v>-31.164925996855789</v>
      </c>
      <c r="AB29" s="28">
        <f t="shared" si="4"/>
        <v>169.09766982039946</v>
      </c>
      <c r="AC29" s="26">
        <f t="shared" si="14"/>
        <v>0</v>
      </c>
      <c r="AD29" s="29">
        <f t="shared" si="14"/>
        <v>169.09766982039946</v>
      </c>
    </row>
    <row r="30" spans="1:30" ht="15.75" customHeight="1" thickTop="1" x14ac:dyDescent="0.3">
      <c r="A30" s="51"/>
      <c r="B30" s="52"/>
      <c r="C30" s="52"/>
      <c r="D30" s="53"/>
      <c r="E30" s="54"/>
      <c r="F30" s="55"/>
      <c r="G30" s="56"/>
      <c r="H30" s="57"/>
      <c r="I30" s="58"/>
      <c r="J30" s="59"/>
      <c r="L30" s="94" t="s">
        <v>30</v>
      </c>
      <c r="M30" s="95">
        <f>AVERAGE(M6:M29)</f>
        <v>77.530786267461835</v>
      </c>
      <c r="N30" s="95">
        <f t="shared" ref="N30:T30" si="15">AVERAGE(N6:N29)</f>
        <v>6.9783333333333397</v>
      </c>
      <c r="O30" s="95">
        <f t="shared" si="15"/>
        <v>95.079791666667049</v>
      </c>
      <c r="P30" s="95">
        <f t="shared" si="15"/>
        <v>2625</v>
      </c>
      <c r="Q30" s="78">
        <f t="shared" si="15"/>
        <v>0.11075826609637403</v>
      </c>
      <c r="R30" s="78">
        <f t="shared" si="15"/>
        <v>3.3230158730158756E-2</v>
      </c>
      <c r="S30" s="78">
        <f t="shared" si="15"/>
        <v>4.4605189102831046E-2</v>
      </c>
      <c r="T30" s="80">
        <f t="shared" si="15"/>
        <v>1.7292164002337084E-3</v>
      </c>
      <c r="U30" s="24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x14ac:dyDescent="0.3">
      <c r="A31" s="51"/>
      <c r="B31" s="52"/>
      <c r="C31" s="52"/>
      <c r="D31" s="53"/>
      <c r="E31" s="54"/>
      <c r="F31" s="55"/>
      <c r="G31" s="56"/>
      <c r="H31" s="57"/>
      <c r="I31" s="58"/>
      <c r="J31" s="59"/>
      <c r="L31" s="83" t="s">
        <v>31</v>
      </c>
      <c r="M31" s="22">
        <f>MIN(M6:M29)</f>
        <v>27.150859004169511</v>
      </c>
      <c r="N31" s="22">
        <f t="shared" ref="N31:T31" si="16">MIN(N6:N29)</f>
        <v>-6.9783333333329374</v>
      </c>
      <c r="O31" s="22">
        <f t="shared" si="16"/>
        <v>34.891666666666914</v>
      </c>
      <c r="P31" s="22">
        <f t="shared" si="16"/>
        <v>210</v>
      </c>
      <c r="Q31" s="23">
        <f t="shared" si="16"/>
        <v>3.8786941434527877E-2</v>
      </c>
      <c r="R31" s="23">
        <f t="shared" si="16"/>
        <v>-3.3230158730156847E-2</v>
      </c>
      <c r="S31" s="23">
        <f t="shared" si="16"/>
        <v>2.6584126984127245E-2</v>
      </c>
      <c r="T31" s="81">
        <f t="shared" si="16"/>
        <v>1.2698412698412822E-3</v>
      </c>
      <c r="U31" s="30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9.5" thickBot="1" x14ac:dyDescent="0.35">
      <c r="A32" s="51"/>
      <c r="B32" s="52"/>
      <c r="C32" s="52"/>
      <c r="D32" s="53"/>
      <c r="E32" s="54"/>
      <c r="F32" s="55"/>
      <c r="G32" s="56"/>
      <c r="H32" s="57"/>
      <c r="I32" s="58"/>
      <c r="J32" s="59"/>
      <c r="L32" s="84" t="s">
        <v>32</v>
      </c>
      <c r="M32" s="85">
        <f>MAX(M6:M29)</f>
        <v>124.89395141917974</v>
      </c>
      <c r="N32" s="85">
        <f t="shared" ref="N32:T32" si="17">MAX(N6:N29)</f>
        <v>34.891666666666914</v>
      </c>
      <c r="O32" s="85">
        <f t="shared" si="17"/>
        <v>167.48000000000013</v>
      </c>
      <c r="P32" s="85">
        <f t="shared" si="17"/>
        <v>5040</v>
      </c>
      <c r="Q32" s="75">
        <f t="shared" si="17"/>
        <v>0.17841993059882821</v>
      </c>
      <c r="R32" s="75">
        <f t="shared" si="17"/>
        <v>0.16615079365079483</v>
      </c>
      <c r="S32" s="75">
        <f t="shared" si="17"/>
        <v>0.16615079365079483</v>
      </c>
      <c r="T32" s="82">
        <f t="shared" si="17"/>
        <v>2.0512820512820526E-3</v>
      </c>
      <c r="U32" s="30"/>
    </row>
    <row r="33" spans="1:10" ht="19.5" thickTop="1" x14ac:dyDescent="0.3">
      <c r="A33" s="51"/>
      <c r="B33" s="52"/>
      <c r="C33" s="52"/>
      <c r="D33" s="53"/>
      <c r="E33" s="54"/>
      <c r="F33" s="55"/>
      <c r="G33" s="56"/>
      <c r="H33" s="57"/>
      <c r="I33" s="58"/>
      <c r="J33" s="59"/>
    </row>
    <row r="34" spans="1:10" x14ac:dyDescent="0.3">
      <c r="A34" s="51"/>
      <c r="B34" s="52"/>
      <c r="C34" s="52"/>
      <c r="D34" s="53"/>
      <c r="E34" s="54"/>
      <c r="F34" s="55"/>
      <c r="G34" s="56"/>
      <c r="H34" s="57"/>
      <c r="I34" s="58"/>
      <c r="J34" s="59"/>
    </row>
    <row r="35" spans="1:10" x14ac:dyDescent="0.3">
      <c r="A35" s="51"/>
      <c r="B35" s="52"/>
      <c r="C35" s="52"/>
      <c r="D35" s="53"/>
      <c r="E35" s="54"/>
      <c r="F35" s="55"/>
      <c r="G35" s="56"/>
      <c r="H35" s="57"/>
      <c r="I35" s="58"/>
      <c r="J35" s="59"/>
    </row>
    <row r="36" spans="1:1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</row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zoomScale="70" zoomScaleNormal="70" workbookViewId="0">
      <selection activeCell="L5" sqref="L5:L29"/>
    </sheetView>
  </sheetViews>
  <sheetFormatPr defaultColWidth="11.42578125" defaultRowHeight="18.75" x14ac:dyDescent="0.3"/>
  <cols>
    <col min="1" max="1" width="27.140625" style="60" customWidth="1"/>
    <col min="2" max="2" width="8.5703125" style="60" customWidth="1"/>
    <col min="3" max="3" width="9" style="60" customWidth="1"/>
    <col min="4" max="4" width="8.28515625" style="60" customWidth="1"/>
    <col min="5" max="5" width="7.5703125" style="60" customWidth="1"/>
    <col min="6" max="6" width="7.42578125" style="60" customWidth="1"/>
    <col min="7" max="10" width="7.28515625" style="60" customWidth="1"/>
    <col min="11" max="11" width="11.42578125" style="60"/>
    <col min="12" max="12" width="10.42578125" style="60" customWidth="1"/>
    <col min="13" max="13" width="13.140625" style="60" customWidth="1"/>
    <col min="14" max="14" width="12.5703125" style="60" customWidth="1"/>
    <col min="15" max="15" width="11.42578125" style="60"/>
    <col min="16" max="16" width="16.140625" style="60" customWidth="1"/>
    <col min="17" max="17" width="10.5703125" style="60" customWidth="1"/>
    <col min="18" max="18" width="10" style="60" customWidth="1"/>
    <col min="19" max="19" width="11.140625" style="60" customWidth="1"/>
    <col min="20" max="20" width="11.140625" style="61" customWidth="1"/>
    <col min="21" max="21" width="10.5703125" style="60" customWidth="1"/>
    <col min="22" max="22" width="9.42578125" style="60" customWidth="1"/>
    <col min="23" max="24" width="11.42578125" style="60"/>
    <col min="25" max="25" width="10.28515625" style="60" customWidth="1"/>
    <col min="26" max="26" width="14.7109375" style="60" customWidth="1"/>
    <col min="27" max="27" width="11.7109375" style="60" customWidth="1"/>
    <col min="28" max="28" width="10.42578125" style="60" customWidth="1"/>
    <col min="29" max="16384" width="11.42578125" style="60"/>
  </cols>
  <sheetData>
    <row r="1" spans="1:30" ht="23.25" customHeight="1" x14ac:dyDescent="0.3">
      <c r="A1" s="64" t="s">
        <v>55</v>
      </c>
      <c r="B1" s="65"/>
      <c r="C1" s="65"/>
      <c r="D1" s="65"/>
      <c r="E1" s="65"/>
      <c r="F1" s="65"/>
      <c r="G1" s="65"/>
      <c r="H1" s="65"/>
      <c r="I1" s="65"/>
      <c r="J1" s="65"/>
      <c r="K1" s="60">
        <v>0</v>
      </c>
      <c r="L1" s="1" t="s">
        <v>0</v>
      </c>
      <c r="M1" s="31">
        <f>T30</f>
        <v>5.9207163982939379E-4</v>
      </c>
      <c r="O1" s="2" t="s">
        <v>1</v>
      </c>
      <c r="P1" s="3">
        <v>0.2</v>
      </c>
      <c r="Z1" s="2" t="s">
        <v>2</v>
      </c>
      <c r="AA1" s="3">
        <v>8</v>
      </c>
    </row>
    <row r="2" spans="1:30" ht="24" customHeight="1" thickBot="1" x14ac:dyDescent="0.4">
      <c r="A2" s="66" t="s">
        <v>56</v>
      </c>
      <c r="B2" s="65"/>
      <c r="C2" s="65"/>
      <c r="D2" s="65"/>
      <c r="E2" s="65"/>
      <c r="F2" s="65"/>
      <c r="G2" s="65"/>
      <c r="H2" s="65"/>
      <c r="I2" s="65"/>
      <c r="J2" s="65"/>
      <c r="L2" s="4" t="s">
        <v>3</v>
      </c>
      <c r="M2" s="5">
        <v>500</v>
      </c>
      <c r="O2" s="6" t="s">
        <v>4</v>
      </c>
      <c r="P2" s="7">
        <v>25</v>
      </c>
      <c r="Z2" s="6" t="s">
        <v>5</v>
      </c>
      <c r="AA2" s="8">
        <v>0.45</v>
      </c>
    </row>
    <row r="3" spans="1:30" ht="23.25" customHeight="1" thickBot="1" x14ac:dyDescent="0.35">
      <c r="A3" s="67" t="s">
        <v>6</v>
      </c>
      <c r="B3" s="69" t="s">
        <v>7</v>
      </c>
      <c r="C3" s="70"/>
      <c r="D3" s="71" t="s">
        <v>8</v>
      </c>
      <c r="E3" s="72"/>
      <c r="F3" s="72"/>
      <c r="G3" s="72"/>
      <c r="H3" s="72"/>
      <c r="I3" s="72"/>
      <c r="J3" s="70"/>
      <c r="V3" s="62" t="s">
        <v>38</v>
      </c>
      <c r="W3" s="63"/>
      <c r="X3" s="63"/>
      <c r="Y3" s="63"/>
      <c r="Z3" s="63"/>
    </row>
    <row r="4" spans="1:30" ht="128.25" customHeight="1" thickTop="1" thickBot="1" x14ac:dyDescent="0.35">
      <c r="A4" s="68"/>
      <c r="B4" s="32" t="s">
        <v>9</v>
      </c>
      <c r="C4" s="32" t="s">
        <v>10</v>
      </c>
      <c r="D4" s="33" t="s">
        <v>11</v>
      </c>
      <c r="E4" s="34" t="s">
        <v>12</v>
      </c>
      <c r="F4" s="35" t="s">
        <v>13</v>
      </c>
      <c r="G4" s="36" t="s">
        <v>14</v>
      </c>
      <c r="H4" s="37" t="s">
        <v>15</v>
      </c>
      <c r="I4" s="38" t="s">
        <v>16</v>
      </c>
      <c r="J4" s="39" t="s">
        <v>17</v>
      </c>
      <c r="L4" s="86" t="s">
        <v>18</v>
      </c>
      <c r="M4" s="87" t="s">
        <v>19</v>
      </c>
      <c r="N4" s="87" t="s">
        <v>33</v>
      </c>
      <c r="O4" s="87" t="s">
        <v>20</v>
      </c>
      <c r="P4" s="87" t="s">
        <v>21</v>
      </c>
      <c r="Q4" s="87" t="s">
        <v>22</v>
      </c>
      <c r="R4" s="87" t="s">
        <v>23</v>
      </c>
      <c r="S4" s="87" t="s">
        <v>24</v>
      </c>
      <c r="T4" s="88" t="s">
        <v>69</v>
      </c>
      <c r="U4" s="9"/>
      <c r="V4" s="10" t="s">
        <v>37</v>
      </c>
      <c r="W4" s="11" t="s">
        <v>36</v>
      </c>
      <c r="X4" s="11" t="s">
        <v>35</v>
      </c>
      <c r="Y4" s="11" t="s">
        <v>34</v>
      </c>
      <c r="Z4" s="11" t="s">
        <v>25</v>
      </c>
      <c r="AA4" s="11" t="s">
        <v>26</v>
      </c>
      <c r="AB4" s="11" t="s">
        <v>27</v>
      </c>
      <c r="AC4" s="11" t="s">
        <v>28</v>
      </c>
      <c r="AD4" s="12" t="s">
        <v>29</v>
      </c>
    </row>
    <row r="5" spans="1:30" ht="19.5" thickTop="1" x14ac:dyDescent="0.3">
      <c r="A5" s="42">
        <v>42451.410729166673</v>
      </c>
      <c r="B5" s="43">
        <v>0</v>
      </c>
      <c r="C5" s="43">
        <v>0</v>
      </c>
      <c r="D5" s="44">
        <v>9.6999999999999993</v>
      </c>
      <c r="E5" s="45">
        <v>10.6</v>
      </c>
      <c r="F5" s="46">
        <v>10.1</v>
      </c>
      <c r="G5" s="47">
        <v>10.1</v>
      </c>
      <c r="H5" s="48">
        <v>10</v>
      </c>
      <c r="I5" s="49">
        <v>13.75</v>
      </c>
      <c r="J5" s="50">
        <v>14.05</v>
      </c>
      <c r="L5" s="43">
        <v>0</v>
      </c>
      <c r="M5" s="77">
        <f>4187*$M$1*(E5-D5)/$P$1</f>
        <v>11.155517801845527</v>
      </c>
      <c r="N5" s="77">
        <f>4.187*$P$2*(Z5-Z5)/$P$1</f>
        <v>0</v>
      </c>
      <c r="O5" s="77">
        <f t="shared" ref="O5:O29" si="0">4.187*$P$2*(Z5-$Z$5)/$P$1</f>
        <v>0</v>
      </c>
      <c r="P5" s="77">
        <f>$M$2*B5/1000</f>
        <v>0</v>
      </c>
      <c r="Q5" s="78">
        <f>4187*$M$1*(E5-D5)/($P$1*$M$2)</f>
        <v>2.2311035603691055E-2</v>
      </c>
      <c r="R5" s="79">
        <v>0</v>
      </c>
      <c r="S5" s="79">
        <v>0</v>
      </c>
      <c r="T5" s="80">
        <f t="shared" ref="T5:T29" si="1">O5/(300*4.187*$P$2*(E5-D5))</f>
        <v>0</v>
      </c>
      <c r="U5" s="16"/>
      <c r="V5" s="17">
        <f>D5-D5</f>
        <v>0</v>
      </c>
      <c r="W5" s="18">
        <f>E5-E5</f>
        <v>0</v>
      </c>
      <c r="X5" s="18">
        <f>I5-I5</f>
        <v>0</v>
      </c>
      <c r="Y5" s="18">
        <f>Z5-Z5</f>
        <v>0</v>
      </c>
      <c r="Z5" s="19">
        <f t="shared" ref="Z5:Z29" si="2">(F5+G5+H5)/3</f>
        <v>10.066666666666666</v>
      </c>
      <c r="AA5" s="19">
        <f t="shared" ref="AA5:AA29" si="3">($M$2*$AA$2-M5)/(D5-I5)</f>
        <v>-52.80110671559369</v>
      </c>
      <c r="AB5" s="20">
        <f t="shared" ref="AB5:AB29" si="4">($AA$1*(D5-I5)+M5)/$AA$2</f>
        <v>-47.209960440343288</v>
      </c>
      <c r="AC5" s="18">
        <f t="shared" ref="AC5:AD20" si="5">IF(AA5&gt;0,AA5,0)</f>
        <v>0</v>
      </c>
      <c r="AD5" s="21">
        <f t="shared" si="5"/>
        <v>0</v>
      </c>
    </row>
    <row r="6" spans="1:30" x14ac:dyDescent="0.3">
      <c r="A6" s="42">
        <v>42451.414201388892</v>
      </c>
      <c r="B6" s="43">
        <v>300</v>
      </c>
      <c r="C6" s="43">
        <v>5</v>
      </c>
      <c r="D6" s="44">
        <v>10.050000000000001</v>
      </c>
      <c r="E6" s="45">
        <v>11</v>
      </c>
      <c r="F6" s="46">
        <v>10.1</v>
      </c>
      <c r="G6" s="47">
        <v>10.1</v>
      </c>
      <c r="H6" s="48">
        <v>10</v>
      </c>
      <c r="I6" s="49">
        <v>14.55</v>
      </c>
      <c r="J6" s="50">
        <v>14.65</v>
      </c>
      <c r="L6" s="43">
        <v>5</v>
      </c>
      <c r="M6" s="22">
        <f t="shared" ref="M6:M29" si="6">4187*$M$1*(E6-D6)/$P$1</f>
        <v>11.775268790836929</v>
      </c>
      <c r="N6" s="22">
        <f t="shared" ref="N6:N29" si="7">4.187*$P$2*(Z6-Z5)/$P$1</f>
        <v>0</v>
      </c>
      <c r="O6" s="22">
        <f t="shared" si="0"/>
        <v>0</v>
      </c>
      <c r="P6" s="22">
        <f t="shared" ref="P6:P29" si="8">$M$2*B6/1000</f>
        <v>150</v>
      </c>
      <c r="Q6" s="23">
        <f t="shared" ref="Q6:Q29" si="9">4187*$M$1*(E6-D6)/($P$1*$M$2)</f>
        <v>2.3550537581673862E-2</v>
      </c>
      <c r="R6" s="23">
        <f>1000*N6/((B6-B5)*$M$2)</f>
        <v>0</v>
      </c>
      <c r="S6" s="23">
        <f>O6/P6</f>
        <v>0</v>
      </c>
      <c r="T6" s="81">
        <f t="shared" si="1"/>
        <v>0</v>
      </c>
      <c r="U6" s="24"/>
      <c r="V6" s="25">
        <f>V5+(D6-D5)</f>
        <v>0.35000000000000142</v>
      </c>
      <c r="W6" s="26">
        <f>W5+(E6-E5)</f>
        <v>0.40000000000000036</v>
      </c>
      <c r="X6" s="26">
        <f t="shared" ref="X6:X29" si="10">X5+(I6-I5)</f>
        <v>0.80000000000000071</v>
      </c>
      <c r="Y6" s="26">
        <f t="shared" ref="Y6:Y29" si="11">Y5+(Z6-Z5)</f>
        <v>0</v>
      </c>
      <c r="Z6" s="27">
        <f t="shared" si="2"/>
        <v>10.066666666666666</v>
      </c>
      <c r="AA6" s="27">
        <f t="shared" si="3"/>
        <v>-47.38327360203624</v>
      </c>
      <c r="AB6" s="28">
        <f t="shared" si="4"/>
        <v>-53.832736020362375</v>
      </c>
      <c r="AC6" s="26">
        <f t="shared" si="5"/>
        <v>0</v>
      </c>
      <c r="AD6" s="29">
        <f t="shared" si="5"/>
        <v>0</v>
      </c>
    </row>
    <row r="7" spans="1:30" x14ac:dyDescent="0.3">
      <c r="A7" s="42">
        <v>42451.417673611111</v>
      </c>
      <c r="B7" s="43">
        <v>600</v>
      </c>
      <c r="C7" s="43">
        <v>10</v>
      </c>
      <c r="D7" s="44">
        <v>10.199999999999999</v>
      </c>
      <c r="E7" s="45">
        <v>11.2</v>
      </c>
      <c r="F7" s="46">
        <v>10.1</v>
      </c>
      <c r="G7" s="47">
        <v>10.1</v>
      </c>
      <c r="H7" s="48">
        <v>10</v>
      </c>
      <c r="I7" s="49">
        <v>15.35</v>
      </c>
      <c r="J7" s="50">
        <v>15.45</v>
      </c>
      <c r="L7" s="43">
        <v>10</v>
      </c>
      <c r="M7" s="22">
        <f t="shared" si="6"/>
        <v>12.395019779828358</v>
      </c>
      <c r="N7" s="22">
        <f t="shared" si="7"/>
        <v>0</v>
      </c>
      <c r="O7" s="22">
        <f t="shared" si="0"/>
        <v>0</v>
      </c>
      <c r="P7" s="22">
        <f t="shared" si="8"/>
        <v>300</v>
      </c>
      <c r="Q7" s="23">
        <f t="shared" si="9"/>
        <v>2.4790039559656717E-2</v>
      </c>
      <c r="R7" s="23">
        <f t="shared" ref="R7:R29" si="12">1000*N7/((B7-B6)*$M$2)</f>
        <v>0</v>
      </c>
      <c r="S7" s="23">
        <f t="shared" ref="S7:S29" si="13">O7/P7</f>
        <v>0</v>
      </c>
      <c r="T7" s="81">
        <f t="shared" si="1"/>
        <v>0</v>
      </c>
      <c r="U7" s="24"/>
      <c r="V7" s="25">
        <f>V6+(D7-D6)</f>
        <v>0.5</v>
      </c>
      <c r="W7" s="26">
        <f>W6+(E7-E6)</f>
        <v>0.59999999999999964</v>
      </c>
      <c r="X7" s="26">
        <f t="shared" si="10"/>
        <v>1.5999999999999996</v>
      </c>
      <c r="Y7" s="26">
        <f t="shared" si="11"/>
        <v>0</v>
      </c>
      <c r="Z7" s="27">
        <f t="shared" si="2"/>
        <v>10.066666666666666</v>
      </c>
      <c r="AA7" s="27">
        <f t="shared" si="3"/>
        <v>-41.28252043110129</v>
      </c>
      <c r="AB7" s="28">
        <f t="shared" si="4"/>
        <v>-64.011067155936985</v>
      </c>
      <c r="AC7" s="26">
        <f t="shared" si="5"/>
        <v>0</v>
      </c>
      <c r="AD7" s="29">
        <f>IF(AB7&gt;0,AB7,0)</f>
        <v>0</v>
      </c>
    </row>
    <row r="8" spans="1:30" x14ac:dyDescent="0.3">
      <c r="A8" s="42">
        <v>42451.42114583333</v>
      </c>
      <c r="B8" s="43">
        <v>900</v>
      </c>
      <c r="C8" s="43">
        <v>15</v>
      </c>
      <c r="D8" s="44">
        <v>10.35</v>
      </c>
      <c r="E8" s="45">
        <v>11.45</v>
      </c>
      <c r="F8" s="46">
        <v>10.1</v>
      </c>
      <c r="G8" s="47">
        <v>10.1</v>
      </c>
      <c r="H8" s="48">
        <v>10</v>
      </c>
      <c r="I8" s="49">
        <v>15.65</v>
      </c>
      <c r="J8" s="50">
        <v>15.7</v>
      </c>
      <c r="L8" s="43">
        <v>15</v>
      </c>
      <c r="M8" s="22">
        <f t="shared" si="6"/>
        <v>13.634521757811187</v>
      </c>
      <c r="N8" s="22">
        <f t="shared" si="7"/>
        <v>0</v>
      </c>
      <c r="O8" s="22">
        <f t="shared" si="0"/>
        <v>0</v>
      </c>
      <c r="P8" s="22">
        <f t="shared" si="8"/>
        <v>450</v>
      </c>
      <c r="Q8" s="23">
        <f t="shared" si="9"/>
        <v>2.7269043515622378E-2</v>
      </c>
      <c r="R8" s="23">
        <f t="shared" si="12"/>
        <v>0</v>
      </c>
      <c r="S8" s="23">
        <f t="shared" si="13"/>
        <v>0</v>
      </c>
      <c r="T8" s="81">
        <f t="shared" si="1"/>
        <v>0</v>
      </c>
      <c r="U8" s="24"/>
      <c r="V8" s="25">
        <f>V7+(D8-D7)</f>
        <v>0.65000000000000036</v>
      </c>
      <c r="W8" s="26">
        <f>W7+(E8-E7)</f>
        <v>0.84999999999999964</v>
      </c>
      <c r="X8" s="26">
        <f t="shared" si="10"/>
        <v>1.9000000000000004</v>
      </c>
      <c r="Y8" s="26">
        <f t="shared" si="11"/>
        <v>0</v>
      </c>
      <c r="Z8" s="27">
        <f t="shared" si="2"/>
        <v>10.066666666666666</v>
      </c>
      <c r="AA8" s="27">
        <f t="shared" si="3"/>
        <v>-39.880278913620522</v>
      </c>
      <c r="AB8" s="28">
        <f t="shared" si="4"/>
        <v>-63.923284982641817</v>
      </c>
      <c r="AC8" s="26">
        <f t="shared" si="5"/>
        <v>0</v>
      </c>
      <c r="AD8" s="29">
        <f t="shared" si="5"/>
        <v>0</v>
      </c>
    </row>
    <row r="9" spans="1:30" x14ac:dyDescent="0.3">
      <c r="A9" s="42">
        <v>42451.424618055556</v>
      </c>
      <c r="B9" s="43">
        <v>1200</v>
      </c>
      <c r="C9" s="43">
        <v>20</v>
      </c>
      <c r="D9" s="44">
        <v>10.55</v>
      </c>
      <c r="E9" s="45">
        <v>11.7</v>
      </c>
      <c r="F9" s="46">
        <v>10.1</v>
      </c>
      <c r="G9" s="47">
        <v>10.1</v>
      </c>
      <c r="H9" s="48">
        <v>10</v>
      </c>
      <c r="I9" s="49">
        <v>15.75</v>
      </c>
      <c r="J9" s="50">
        <v>16.100000000000001</v>
      </c>
      <c r="L9" s="43">
        <v>20</v>
      </c>
      <c r="M9" s="22">
        <f t="shared" si="6"/>
        <v>14.254272746802593</v>
      </c>
      <c r="N9" s="22">
        <f t="shared" si="7"/>
        <v>0</v>
      </c>
      <c r="O9" s="22">
        <f t="shared" si="0"/>
        <v>0</v>
      </c>
      <c r="P9" s="22">
        <f t="shared" si="8"/>
        <v>600</v>
      </c>
      <c r="Q9" s="23">
        <f t="shared" si="9"/>
        <v>2.8508545493605188E-2</v>
      </c>
      <c r="R9" s="23">
        <f t="shared" si="12"/>
        <v>0</v>
      </c>
      <c r="S9" s="23">
        <f t="shared" si="13"/>
        <v>0</v>
      </c>
      <c r="T9" s="81">
        <f t="shared" si="1"/>
        <v>0</v>
      </c>
      <c r="U9" s="24"/>
      <c r="V9" s="25">
        <f>V8+(D9-D8)</f>
        <v>0.85000000000000142</v>
      </c>
      <c r="W9" s="26">
        <f>W8+(E9-E8)</f>
        <v>1.0999999999999996</v>
      </c>
      <c r="X9" s="26">
        <f t="shared" si="10"/>
        <v>2</v>
      </c>
      <c r="Y9" s="26">
        <f t="shared" si="11"/>
        <v>0</v>
      </c>
      <c r="Z9" s="27">
        <f t="shared" si="2"/>
        <v>10.066666666666666</v>
      </c>
      <c r="AA9" s="27">
        <f t="shared" si="3"/>
        <v>-40.528024471768738</v>
      </c>
      <c r="AB9" s="28">
        <f t="shared" si="4"/>
        <v>-60.768282784883112</v>
      </c>
      <c r="AC9" s="26">
        <f t="shared" si="5"/>
        <v>0</v>
      </c>
      <c r="AD9" s="29">
        <f t="shared" si="5"/>
        <v>0</v>
      </c>
    </row>
    <row r="10" spans="1:30" x14ac:dyDescent="0.3">
      <c r="A10" s="42">
        <v>42451.428090277783</v>
      </c>
      <c r="B10" s="43">
        <v>1500</v>
      </c>
      <c r="C10" s="43">
        <v>25</v>
      </c>
      <c r="D10" s="44">
        <v>10.7</v>
      </c>
      <c r="E10" s="45">
        <v>12.15</v>
      </c>
      <c r="F10" s="46">
        <v>10.1</v>
      </c>
      <c r="G10" s="47">
        <v>10.15</v>
      </c>
      <c r="H10" s="48">
        <v>10</v>
      </c>
      <c r="I10" s="49">
        <v>16.25</v>
      </c>
      <c r="J10" s="50">
        <v>16.399999999999999</v>
      </c>
      <c r="L10" s="43">
        <v>25</v>
      </c>
      <c r="M10" s="22">
        <f t="shared" si="6"/>
        <v>17.97277868075113</v>
      </c>
      <c r="N10" s="22">
        <f t="shared" si="7"/>
        <v>8.7229166666670999</v>
      </c>
      <c r="O10" s="22">
        <f t="shared" si="0"/>
        <v>8.7229166666670999</v>
      </c>
      <c r="P10" s="22">
        <f t="shared" si="8"/>
        <v>750</v>
      </c>
      <c r="Q10" s="23">
        <f t="shared" si="9"/>
        <v>3.5945557361502262E-2</v>
      </c>
      <c r="R10" s="23">
        <f t="shared" si="12"/>
        <v>5.8152777777780662E-2</v>
      </c>
      <c r="S10" s="23">
        <f t="shared" si="13"/>
        <v>1.1630555555556133E-2</v>
      </c>
      <c r="T10" s="81">
        <f t="shared" si="1"/>
        <v>1.91570881226063E-4</v>
      </c>
      <c r="U10" s="24"/>
      <c r="V10" s="25">
        <f>V9+(D10-D9)</f>
        <v>1</v>
      </c>
      <c r="W10" s="26">
        <f>W9+(E10-E9)</f>
        <v>1.5500000000000007</v>
      </c>
      <c r="X10" s="26">
        <f t="shared" si="10"/>
        <v>2.5</v>
      </c>
      <c r="Y10" s="26">
        <f t="shared" si="11"/>
        <v>1.6666666666667496E-2</v>
      </c>
      <c r="Z10" s="27">
        <f t="shared" si="2"/>
        <v>10.083333333333334</v>
      </c>
      <c r="AA10" s="27">
        <f t="shared" si="3"/>
        <v>-37.302202039504294</v>
      </c>
      <c r="AB10" s="28">
        <f t="shared" si="4"/>
        <v>-58.727158487219725</v>
      </c>
      <c r="AC10" s="26">
        <f t="shared" si="5"/>
        <v>0</v>
      </c>
      <c r="AD10" s="29">
        <f t="shared" si="5"/>
        <v>0</v>
      </c>
    </row>
    <row r="11" spans="1:30" x14ac:dyDescent="0.3">
      <c r="A11" s="42">
        <v>42451.431562500002</v>
      </c>
      <c r="B11" s="43">
        <v>1800</v>
      </c>
      <c r="C11" s="43">
        <v>30</v>
      </c>
      <c r="D11" s="44">
        <v>11.1</v>
      </c>
      <c r="E11" s="45">
        <v>12.4</v>
      </c>
      <c r="F11" s="46">
        <v>10.1</v>
      </c>
      <c r="G11" s="47">
        <v>10.15</v>
      </c>
      <c r="H11" s="48">
        <v>10</v>
      </c>
      <c r="I11" s="49">
        <v>16.600000000000001</v>
      </c>
      <c r="J11" s="50">
        <v>16.7</v>
      </c>
      <c r="L11" s="43">
        <v>30</v>
      </c>
      <c r="M11" s="22">
        <f t="shared" si="6"/>
        <v>16.113525713776873</v>
      </c>
      <c r="N11" s="22">
        <f t="shared" si="7"/>
        <v>0</v>
      </c>
      <c r="O11" s="22">
        <f t="shared" si="0"/>
        <v>8.7229166666670999</v>
      </c>
      <c r="P11" s="22">
        <f t="shared" si="8"/>
        <v>900</v>
      </c>
      <c r="Q11" s="23">
        <f t="shared" si="9"/>
        <v>3.2227051427553749E-2</v>
      </c>
      <c r="R11" s="23">
        <f t="shared" si="12"/>
        <v>0</v>
      </c>
      <c r="S11" s="23">
        <f t="shared" si="13"/>
        <v>9.6921296296301109E-3</v>
      </c>
      <c r="T11" s="81">
        <f t="shared" si="1"/>
        <v>2.1367521367522414E-4</v>
      </c>
      <c r="U11" s="24"/>
      <c r="V11" s="25">
        <f>V10+(D11-D10)</f>
        <v>1.4000000000000004</v>
      </c>
      <c r="W11" s="26">
        <f>W10+(E11-E10)</f>
        <v>1.8000000000000007</v>
      </c>
      <c r="X11" s="26">
        <f t="shared" si="10"/>
        <v>2.8500000000000014</v>
      </c>
      <c r="Y11" s="26">
        <f t="shared" si="11"/>
        <v>1.6666666666667496E-2</v>
      </c>
      <c r="Z11" s="27">
        <f t="shared" si="2"/>
        <v>10.083333333333334</v>
      </c>
      <c r="AA11" s="27">
        <f t="shared" si="3"/>
        <v>-37.979358961131467</v>
      </c>
      <c r="AB11" s="28">
        <f t="shared" si="4"/>
        <v>-61.969942858273647</v>
      </c>
      <c r="AC11" s="26">
        <f t="shared" si="5"/>
        <v>0</v>
      </c>
      <c r="AD11" s="29">
        <f t="shared" si="5"/>
        <v>0</v>
      </c>
    </row>
    <row r="12" spans="1:30" x14ac:dyDescent="0.3">
      <c r="A12" s="42">
        <v>42451.435034722221</v>
      </c>
      <c r="B12" s="43">
        <v>2100</v>
      </c>
      <c r="C12" s="43">
        <v>35</v>
      </c>
      <c r="D12" s="44">
        <v>11.25</v>
      </c>
      <c r="E12" s="45">
        <v>12.7</v>
      </c>
      <c r="F12" s="46">
        <v>10.1</v>
      </c>
      <c r="G12" s="47">
        <v>10.15</v>
      </c>
      <c r="H12" s="48">
        <v>10.050000000000001</v>
      </c>
      <c r="I12" s="49">
        <v>16.649999999999999</v>
      </c>
      <c r="J12" s="50">
        <v>16.75</v>
      </c>
      <c r="L12" s="43">
        <v>35</v>
      </c>
      <c r="M12" s="22">
        <f t="shared" si="6"/>
        <v>17.972778680751109</v>
      </c>
      <c r="N12" s="22">
        <f t="shared" si="7"/>
        <v>8.7229166666661708</v>
      </c>
      <c r="O12" s="22">
        <f t="shared" si="0"/>
        <v>17.445833333333272</v>
      </c>
      <c r="P12" s="22">
        <f t="shared" si="8"/>
        <v>1050</v>
      </c>
      <c r="Q12" s="23">
        <f t="shared" si="9"/>
        <v>3.594555736150222E-2</v>
      </c>
      <c r="R12" s="23">
        <f t="shared" si="12"/>
        <v>5.8152777777774473E-2</v>
      </c>
      <c r="S12" s="23">
        <f t="shared" si="13"/>
        <v>1.6615079365079308E-2</v>
      </c>
      <c r="T12" s="81">
        <f t="shared" si="1"/>
        <v>3.8314176245210605E-4</v>
      </c>
      <c r="U12" s="24"/>
      <c r="V12" s="25">
        <f>V11+(D12-D11)</f>
        <v>1.5500000000000007</v>
      </c>
      <c r="W12" s="26">
        <f>W11+(E12-E11)</f>
        <v>2.0999999999999996</v>
      </c>
      <c r="X12" s="26">
        <f t="shared" si="10"/>
        <v>2.8999999999999986</v>
      </c>
      <c r="Y12" s="26">
        <f t="shared" si="11"/>
        <v>3.3333333333333215E-2</v>
      </c>
      <c r="Z12" s="27">
        <f t="shared" si="2"/>
        <v>10.1</v>
      </c>
      <c r="AA12" s="27">
        <f t="shared" si="3"/>
        <v>-38.338374318379437</v>
      </c>
      <c r="AB12" s="28">
        <f t="shared" si="4"/>
        <v>-56.060491820553068</v>
      </c>
      <c r="AC12" s="26">
        <f t="shared" si="5"/>
        <v>0</v>
      </c>
      <c r="AD12" s="29">
        <f t="shared" si="5"/>
        <v>0</v>
      </c>
    </row>
    <row r="13" spans="1:30" x14ac:dyDescent="0.3">
      <c r="A13" s="42">
        <v>42451.438506944447</v>
      </c>
      <c r="B13" s="43">
        <v>2400</v>
      </c>
      <c r="C13" s="43">
        <v>40</v>
      </c>
      <c r="D13" s="44">
        <v>11.4</v>
      </c>
      <c r="E13" s="45">
        <v>13.15</v>
      </c>
      <c r="F13" s="46">
        <v>10.1</v>
      </c>
      <c r="G13" s="47">
        <v>10.15</v>
      </c>
      <c r="H13" s="48">
        <v>10.050000000000001</v>
      </c>
      <c r="I13" s="49">
        <v>16.75</v>
      </c>
      <c r="J13" s="50">
        <v>17.100000000000001</v>
      </c>
      <c r="L13" s="43">
        <v>40</v>
      </c>
      <c r="M13" s="22">
        <f t="shared" si="6"/>
        <v>21.691284614699622</v>
      </c>
      <c r="N13" s="22">
        <f t="shared" si="7"/>
        <v>0</v>
      </c>
      <c r="O13" s="22">
        <f t="shared" si="0"/>
        <v>17.445833333333272</v>
      </c>
      <c r="P13" s="22">
        <f t="shared" si="8"/>
        <v>1200</v>
      </c>
      <c r="Q13" s="23">
        <f t="shared" si="9"/>
        <v>4.3382569229399245E-2</v>
      </c>
      <c r="R13" s="23">
        <f t="shared" si="12"/>
        <v>0</v>
      </c>
      <c r="S13" s="23">
        <f t="shared" si="13"/>
        <v>1.4538194444444394E-2</v>
      </c>
      <c r="T13" s="81">
        <f t="shared" si="1"/>
        <v>3.1746031746031632E-4</v>
      </c>
      <c r="U13" s="24"/>
      <c r="V13" s="25">
        <f>V12+(D13-D12)</f>
        <v>1.7000000000000011</v>
      </c>
      <c r="W13" s="26">
        <f>W12+(E13-E12)</f>
        <v>2.5500000000000007</v>
      </c>
      <c r="X13" s="26">
        <f t="shared" si="10"/>
        <v>3</v>
      </c>
      <c r="Y13" s="26">
        <f t="shared" si="11"/>
        <v>3.3333333333333215E-2</v>
      </c>
      <c r="Z13" s="27">
        <f t="shared" si="2"/>
        <v>10.1</v>
      </c>
      <c r="AA13" s="27">
        <f t="shared" si="3"/>
        <v>-38.001629043981382</v>
      </c>
      <c r="AB13" s="28">
        <f t="shared" si="4"/>
        <v>-46.908256411778609</v>
      </c>
      <c r="AC13" s="26">
        <f t="shared" si="5"/>
        <v>0</v>
      </c>
      <c r="AD13" s="29">
        <f t="shared" si="5"/>
        <v>0</v>
      </c>
    </row>
    <row r="14" spans="1:30" x14ac:dyDescent="0.3">
      <c r="A14" s="42">
        <v>42451.441979166673</v>
      </c>
      <c r="B14" s="43">
        <v>2700</v>
      </c>
      <c r="C14" s="43">
        <v>45</v>
      </c>
      <c r="D14" s="44">
        <v>11.55</v>
      </c>
      <c r="E14" s="45">
        <v>13.4</v>
      </c>
      <c r="F14" s="46">
        <v>10.1</v>
      </c>
      <c r="G14" s="47">
        <v>10.15</v>
      </c>
      <c r="H14" s="48">
        <v>10.050000000000001</v>
      </c>
      <c r="I14" s="49">
        <v>17.25</v>
      </c>
      <c r="J14" s="50">
        <v>17.3</v>
      </c>
      <c r="L14" s="43">
        <v>45</v>
      </c>
      <c r="M14" s="22">
        <f t="shared" si="6"/>
        <v>22.930786592682455</v>
      </c>
      <c r="N14" s="22">
        <f t="shared" si="7"/>
        <v>0</v>
      </c>
      <c r="O14" s="22">
        <f t="shared" si="0"/>
        <v>17.445833333333272</v>
      </c>
      <c r="P14" s="22">
        <f t="shared" si="8"/>
        <v>1350</v>
      </c>
      <c r="Q14" s="23">
        <f t="shared" si="9"/>
        <v>4.5861573185364914E-2</v>
      </c>
      <c r="R14" s="23">
        <f t="shared" si="12"/>
        <v>0</v>
      </c>
      <c r="S14" s="23">
        <f t="shared" si="13"/>
        <v>1.2922839506172795E-2</v>
      </c>
      <c r="T14" s="81">
        <f t="shared" si="1"/>
        <v>3.0030030030029931E-4</v>
      </c>
      <c r="U14" s="24"/>
      <c r="V14" s="25">
        <f>V13+(D14-D13)</f>
        <v>1.8500000000000014</v>
      </c>
      <c r="W14" s="26">
        <f>W13+(E14-E13)</f>
        <v>2.8000000000000007</v>
      </c>
      <c r="X14" s="26">
        <f t="shared" si="10"/>
        <v>3.5</v>
      </c>
      <c r="Y14" s="26">
        <f t="shared" si="11"/>
        <v>3.3333333333333215E-2</v>
      </c>
      <c r="Z14" s="27">
        <f t="shared" si="2"/>
        <v>10.1</v>
      </c>
      <c r="AA14" s="27">
        <f t="shared" si="3"/>
        <v>-35.450739194266241</v>
      </c>
      <c r="AB14" s="28">
        <f t="shared" si="4"/>
        <v>-50.376029794038971</v>
      </c>
      <c r="AC14" s="26">
        <f t="shared" si="5"/>
        <v>0</v>
      </c>
      <c r="AD14" s="29">
        <f t="shared" si="5"/>
        <v>0</v>
      </c>
    </row>
    <row r="15" spans="1:30" x14ac:dyDescent="0.3">
      <c r="A15" s="42">
        <v>42451.445451388892</v>
      </c>
      <c r="B15" s="43">
        <v>3000</v>
      </c>
      <c r="C15" s="43">
        <v>50</v>
      </c>
      <c r="D15" s="44">
        <v>11.75</v>
      </c>
      <c r="E15" s="45">
        <v>13.65</v>
      </c>
      <c r="F15" s="46">
        <v>10.15</v>
      </c>
      <c r="G15" s="47">
        <v>10.15</v>
      </c>
      <c r="H15" s="48">
        <v>10.050000000000001</v>
      </c>
      <c r="I15" s="49">
        <v>17.45</v>
      </c>
      <c r="J15" s="50">
        <v>17.5</v>
      </c>
      <c r="L15" s="43">
        <v>50</v>
      </c>
      <c r="M15" s="22">
        <f t="shared" si="6"/>
        <v>23.550537581673883</v>
      </c>
      <c r="N15" s="22">
        <f t="shared" si="7"/>
        <v>8.7229166666670999</v>
      </c>
      <c r="O15" s="22">
        <f t="shared" si="0"/>
        <v>26.168750000000376</v>
      </c>
      <c r="P15" s="22">
        <f t="shared" si="8"/>
        <v>1500</v>
      </c>
      <c r="Q15" s="23">
        <f t="shared" si="9"/>
        <v>4.7101075163347765E-2</v>
      </c>
      <c r="R15" s="23">
        <f t="shared" si="12"/>
        <v>5.8152777777780662E-2</v>
      </c>
      <c r="S15" s="23">
        <f t="shared" si="13"/>
        <v>1.7445833333333584E-2</v>
      </c>
      <c r="T15" s="81">
        <f t="shared" si="1"/>
        <v>4.3859649122807636E-4</v>
      </c>
      <c r="U15" s="24"/>
      <c r="V15" s="25">
        <f>V14+(D15-D14)</f>
        <v>2.0500000000000007</v>
      </c>
      <c r="W15" s="26">
        <f>W14+(E15-E14)</f>
        <v>3.0500000000000007</v>
      </c>
      <c r="X15" s="26">
        <f t="shared" si="10"/>
        <v>3.6999999999999993</v>
      </c>
      <c r="Y15" s="26">
        <f t="shared" si="11"/>
        <v>5.0000000000000711E-2</v>
      </c>
      <c r="Z15" s="27">
        <f t="shared" si="2"/>
        <v>10.116666666666667</v>
      </c>
      <c r="AA15" s="27">
        <f t="shared" si="3"/>
        <v>-35.342010950583528</v>
      </c>
      <c r="AB15" s="28">
        <f t="shared" si="4"/>
        <v>-48.998805374058023</v>
      </c>
      <c r="AC15" s="26">
        <f t="shared" si="5"/>
        <v>0</v>
      </c>
      <c r="AD15" s="29">
        <f t="shared" si="5"/>
        <v>0</v>
      </c>
    </row>
    <row r="16" spans="1:30" x14ac:dyDescent="0.3">
      <c r="A16" s="42">
        <v>42451.448923611111</v>
      </c>
      <c r="B16" s="43">
        <v>3300</v>
      </c>
      <c r="C16" s="43">
        <v>55</v>
      </c>
      <c r="D16" s="44">
        <v>12.1</v>
      </c>
      <c r="E16" s="45">
        <v>14.1</v>
      </c>
      <c r="F16" s="46">
        <v>10.15</v>
      </c>
      <c r="G16" s="47">
        <v>10.199999999999999</v>
      </c>
      <c r="H16" s="48">
        <v>10.1</v>
      </c>
      <c r="I16" s="49">
        <v>17.649999999999999</v>
      </c>
      <c r="J16" s="50">
        <v>17.75</v>
      </c>
      <c r="L16" s="43">
        <v>55</v>
      </c>
      <c r="M16" s="22">
        <f t="shared" si="6"/>
        <v>24.790039559656716</v>
      </c>
      <c r="N16" s="22">
        <f t="shared" si="7"/>
        <v>17.445833333333272</v>
      </c>
      <c r="O16" s="22">
        <f t="shared" si="0"/>
        <v>43.614583333333648</v>
      </c>
      <c r="P16" s="22">
        <f t="shared" si="8"/>
        <v>1650</v>
      </c>
      <c r="Q16" s="23">
        <f t="shared" si="9"/>
        <v>4.9580079119313433E-2</v>
      </c>
      <c r="R16" s="23">
        <f t="shared" si="12"/>
        <v>0.11630555555555516</v>
      </c>
      <c r="S16" s="23">
        <f t="shared" si="13"/>
        <v>2.6433080808080999E-2</v>
      </c>
      <c r="T16" s="81">
        <f t="shared" si="1"/>
        <v>6.9444444444444935E-4</v>
      </c>
      <c r="U16" s="24"/>
      <c r="V16" s="25">
        <f>V15+(D16-D15)</f>
        <v>2.4000000000000004</v>
      </c>
      <c r="W16" s="26">
        <f>W15+(E16-E15)</f>
        <v>3.5</v>
      </c>
      <c r="X16" s="26">
        <f t="shared" si="10"/>
        <v>3.8999999999999986</v>
      </c>
      <c r="Y16" s="26">
        <f t="shared" si="11"/>
        <v>8.3333333333333925E-2</v>
      </c>
      <c r="Z16" s="27">
        <f t="shared" si="2"/>
        <v>10.15</v>
      </c>
      <c r="AA16" s="27">
        <f t="shared" si="3"/>
        <v>-36.073866746007802</v>
      </c>
      <c r="AB16" s="28">
        <f t="shared" si="4"/>
        <v>-43.577689867429498</v>
      </c>
      <c r="AC16" s="26">
        <f t="shared" si="5"/>
        <v>0</v>
      </c>
      <c r="AD16" s="29">
        <f t="shared" si="5"/>
        <v>0</v>
      </c>
    </row>
    <row r="17" spans="1:30" x14ac:dyDescent="0.3">
      <c r="A17" s="42">
        <v>42451.45239583333</v>
      </c>
      <c r="B17" s="43">
        <v>3600</v>
      </c>
      <c r="C17" s="43">
        <v>60</v>
      </c>
      <c r="D17" s="44">
        <v>12.25</v>
      </c>
      <c r="E17" s="45">
        <v>14.35</v>
      </c>
      <c r="F17" s="46">
        <v>10.15</v>
      </c>
      <c r="G17" s="47">
        <v>10.199999999999999</v>
      </c>
      <c r="H17" s="48">
        <v>10.1</v>
      </c>
      <c r="I17" s="49">
        <v>18.25</v>
      </c>
      <c r="J17" s="50">
        <v>18.25</v>
      </c>
      <c r="L17" s="43">
        <v>60</v>
      </c>
      <c r="M17" s="22">
        <f t="shared" si="6"/>
        <v>26.029541537639549</v>
      </c>
      <c r="N17" s="22">
        <f t="shared" si="7"/>
        <v>0</v>
      </c>
      <c r="O17" s="22">
        <f t="shared" si="0"/>
        <v>43.614583333333648</v>
      </c>
      <c r="P17" s="22">
        <f t="shared" si="8"/>
        <v>1800</v>
      </c>
      <c r="Q17" s="23">
        <f t="shared" si="9"/>
        <v>5.2059083075279095E-2</v>
      </c>
      <c r="R17" s="23">
        <f t="shared" si="12"/>
        <v>0</v>
      </c>
      <c r="S17" s="23">
        <f t="shared" si="13"/>
        <v>2.4230324074074248E-2</v>
      </c>
      <c r="T17" s="81">
        <f t="shared" si="1"/>
        <v>6.6137566137566611E-4</v>
      </c>
      <c r="U17" s="24"/>
      <c r="V17" s="25">
        <f>V16+(D17-D16)</f>
        <v>2.5500000000000007</v>
      </c>
      <c r="W17" s="26">
        <f>W16+(E17-E16)</f>
        <v>3.75</v>
      </c>
      <c r="X17" s="26">
        <f t="shared" si="10"/>
        <v>4.5</v>
      </c>
      <c r="Y17" s="26">
        <f t="shared" si="11"/>
        <v>8.3333333333333925E-2</v>
      </c>
      <c r="Z17" s="27">
        <f t="shared" si="2"/>
        <v>10.15</v>
      </c>
      <c r="AA17" s="27">
        <f t="shared" si="3"/>
        <v>-33.161743077060073</v>
      </c>
      <c r="AB17" s="28">
        <f t="shared" si="4"/>
        <v>-48.823241027467667</v>
      </c>
      <c r="AC17" s="26">
        <f>IF(AA17&gt;0,AA17,0)</f>
        <v>0</v>
      </c>
      <c r="AD17" s="29">
        <f t="shared" si="5"/>
        <v>0</v>
      </c>
    </row>
    <row r="18" spans="1:30" x14ac:dyDescent="0.3">
      <c r="A18" s="42">
        <v>42451.455868055556</v>
      </c>
      <c r="B18" s="43">
        <v>3900</v>
      </c>
      <c r="C18" s="43">
        <v>65</v>
      </c>
      <c r="D18" s="44">
        <v>12.4</v>
      </c>
      <c r="E18" s="45">
        <v>14.6</v>
      </c>
      <c r="F18" s="46">
        <v>10.15</v>
      </c>
      <c r="G18" s="47">
        <v>10.199999999999999</v>
      </c>
      <c r="H18" s="48">
        <v>10.1</v>
      </c>
      <c r="I18" s="49">
        <v>18.149999999999999</v>
      </c>
      <c r="J18" s="50">
        <v>18.2</v>
      </c>
      <c r="L18" s="43">
        <v>65</v>
      </c>
      <c r="M18" s="22">
        <f t="shared" si="6"/>
        <v>27.269043515622375</v>
      </c>
      <c r="N18" s="22">
        <f t="shared" si="7"/>
        <v>0</v>
      </c>
      <c r="O18" s="22">
        <f t="shared" si="0"/>
        <v>43.614583333333648</v>
      </c>
      <c r="P18" s="22">
        <f t="shared" si="8"/>
        <v>1950</v>
      </c>
      <c r="Q18" s="23">
        <f t="shared" si="9"/>
        <v>5.4538087031244756E-2</v>
      </c>
      <c r="R18" s="23">
        <f t="shared" si="12"/>
        <v>0</v>
      </c>
      <c r="S18" s="23">
        <f t="shared" si="13"/>
        <v>2.2366452991453154E-2</v>
      </c>
      <c r="T18" s="81">
        <f t="shared" si="1"/>
        <v>6.3131313131313603E-4</v>
      </c>
      <c r="U18" s="24"/>
      <c r="V18" s="25">
        <f>V17+(D18-D17)</f>
        <v>2.7000000000000011</v>
      </c>
      <c r="W18" s="26">
        <f>W17+(E18-E17)</f>
        <v>4</v>
      </c>
      <c r="X18" s="26">
        <f t="shared" si="10"/>
        <v>4.3999999999999986</v>
      </c>
      <c r="Y18" s="26">
        <f t="shared" si="11"/>
        <v>8.3333333333333925E-2</v>
      </c>
      <c r="Z18" s="27">
        <f t="shared" si="2"/>
        <v>10.15</v>
      </c>
      <c r="AA18" s="27">
        <f t="shared" si="3"/>
        <v>-34.387992432065687</v>
      </c>
      <c r="AB18" s="28">
        <f t="shared" si="4"/>
        <v>-41.624347743061357</v>
      </c>
      <c r="AC18" s="26">
        <f t="shared" ref="AC18:AD29" si="14">IF(AA18&gt;0,AA18,0)</f>
        <v>0</v>
      </c>
      <c r="AD18" s="29">
        <f t="shared" si="5"/>
        <v>0</v>
      </c>
    </row>
    <row r="19" spans="1:30" x14ac:dyDescent="0.3">
      <c r="A19" s="42">
        <v>42451.459340277783</v>
      </c>
      <c r="B19" s="43">
        <v>4200</v>
      </c>
      <c r="C19" s="43">
        <v>70</v>
      </c>
      <c r="D19" s="44">
        <v>12.6</v>
      </c>
      <c r="E19" s="45">
        <v>15</v>
      </c>
      <c r="F19" s="46">
        <v>10.15</v>
      </c>
      <c r="G19" s="47">
        <v>10.199999999999999</v>
      </c>
      <c r="H19" s="48">
        <v>10.1</v>
      </c>
      <c r="I19" s="49">
        <v>18.2</v>
      </c>
      <c r="J19" s="50">
        <v>18.399999999999999</v>
      </c>
      <c r="L19" s="43">
        <v>70</v>
      </c>
      <c r="M19" s="22">
        <f t="shared" si="6"/>
        <v>29.748047471588059</v>
      </c>
      <c r="N19" s="22">
        <f t="shared" si="7"/>
        <v>0</v>
      </c>
      <c r="O19" s="22">
        <f t="shared" si="0"/>
        <v>43.614583333333648</v>
      </c>
      <c r="P19" s="22">
        <f t="shared" si="8"/>
        <v>2100</v>
      </c>
      <c r="Q19" s="23">
        <f t="shared" si="9"/>
        <v>5.949609494317612E-2</v>
      </c>
      <c r="R19" s="23">
        <f t="shared" si="12"/>
        <v>0</v>
      </c>
      <c r="S19" s="23">
        <f t="shared" si="13"/>
        <v>2.0768849206349357E-2</v>
      </c>
      <c r="T19" s="81">
        <f t="shared" si="1"/>
        <v>5.7870370370370779E-4</v>
      </c>
      <c r="U19" s="24"/>
      <c r="V19" s="25">
        <f>V18+(D19-D18)</f>
        <v>2.9000000000000004</v>
      </c>
      <c r="W19" s="26">
        <f>W18+(E19-E18)</f>
        <v>4.4000000000000004</v>
      </c>
      <c r="X19" s="26">
        <f t="shared" si="10"/>
        <v>4.4499999999999993</v>
      </c>
      <c r="Y19" s="26">
        <f t="shared" si="11"/>
        <v>8.3333333333333925E-2</v>
      </c>
      <c r="Z19" s="27">
        <f t="shared" si="2"/>
        <v>10.15</v>
      </c>
      <c r="AA19" s="27">
        <f t="shared" si="3"/>
        <v>-34.866420094359277</v>
      </c>
      <c r="AB19" s="28">
        <f t="shared" si="4"/>
        <v>-33.448783396470972</v>
      </c>
      <c r="AC19" s="26">
        <f t="shared" si="14"/>
        <v>0</v>
      </c>
      <c r="AD19" s="29">
        <f t="shared" si="5"/>
        <v>0</v>
      </c>
    </row>
    <row r="20" spans="1:30" x14ac:dyDescent="0.3">
      <c r="A20" s="42">
        <v>42451.462812500002</v>
      </c>
      <c r="B20" s="43">
        <v>4500</v>
      </c>
      <c r="C20" s="43">
        <v>75</v>
      </c>
      <c r="D20" s="44">
        <v>12.75</v>
      </c>
      <c r="E20" s="45">
        <v>15.25</v>
      </c>
      <c r="F20" s="46">
        <v>10.15</v>
      </c>
      <c r="G20" s="47">
        <v>10.199999999999999</v>
      </c>
      <c r="H20" s="48">
        <v>10.15</v>
      </c>
      <c r="I20" s="49">
        <v>18.5</v>
      </c>
      <c r="J20" s="50">
        <v>18.55</v>
      </c>
      <c r="L20" s="43">
        <v>75</v>
      </c>
      <c r="M20" s="22">
        <f t="shared" si="6"/>
        <v>30.987549449570892</v>
      </c>
      <c r="N20" s="22">
        <f t="shared" si="7"/>
        <v>8.7229166666661708</v>
      </c>
      <c r="O20" s="22">
        <f t="shared" si="0"/>
        <v>52.337499999999814</v>
      </c>
      <c r="P20" s="22">
        <f t="shared" si="8"/>
        <v>2250</v>
      </c>
      <c r="Q20" s="23">
        <f t="shared" si="9"/>
        <v>6.1975098899141788E-2</v>
      </c>
      <c r="R20" s="23">
        <f t="shared" si="12"/>
        <v>5.8152777777774473E-2</v>
      </c>
      <c r="S20" s="23">
        <f t="shared" si="13"/>
        <v>2.3261111111111028E-2</v>
      </c>
      <c r="T20" s="81">
        <f t="shared" si="1"/>
        <v>6.6666666666666415E-4</v>
      </c>
      <c r="U20" s="24"/>
      <c r="V20" s="25">
        <f>V19+(D20-D19)</f>
        <v>3.0500000000000007</v>
      </c>
      <c r="W20" s="26">
        <f>W19+(E20-E19)</f>
        <v>4.6500000000000004</v>
      </c>
      <c r="X20" s="26">
        <f t="shared" si="10"/>
        <v>4.75</v>
      </c>
      <c r="Y20" s="26">
        <f t="shared" si="11"/>
        <v>9.9999999999999645E-2</v>
      </c>
      <c r="Z20" s="27">
        <f t="shared" si="2"/>
        <v>10.166666666666666</v>
      </c>
      <c r="AA20" s="27">
        <f t="shared" si="3"/>
        <v>-33.741295747900715</v>
      </c>
      <c r="AB20" s="28">
        <f t="shared" si="4"/>
        <v>-33.361001223175798</v>
      </c>
      <c r="AC20" s="26">
        <f t="shared" si="14"/>
        <v>0</v>
      </c>
      <c r="AD20" s="29">
        <f t="shared" si="5"/>
        <v>0</v>
      </c>
    </row>
    <row r="21" spans="1:30" x14ac:dyDescent="0.3">
      <c r="A21" s="42">
        <v>42451.466284722221</v>
      </c>
      <c r="B21" s="43">
        <v>4800</v>
      </c>
      <c r="C21" s="43">
        <v>80</v>
      </c>
      <c r="D21" s="44">
        <v>13.1</v>
      </c>
      <c r="E21" s="45">
        <v>15.45</v>
      </c>
      <c r="F21" s="46">
        <v>10.15</v>
      </c>
      <c r="G21" s="47">
        <v>10.25</v>
      </c>
      <c r="H21" s="48">
        <v>10.15</v>
      </c>
      <c r="I21" s="49">
        <v>19</v>
      </c>
      <c r="J21" s="50">
        <v>18.75</v>
      </c>
      <c r="L21" s="43">
        <v>80</v>
      </c>
      <c r="M21" s="22">
        <f t="shared" si="6"/>
        <v>29.128296482596635</v>
      </c>
      <c r="N21" s="22">
        <f t="shared" si="7"/>
        <v>8.7229166666661708</v>
      </c>
      <c r="O21" s="22">
        <f t="shared" si="0"/>
        <v>61.060416666665994</v>
      </c>
      <c r="P21" s="22">
        <f t="shared" si="8"/>
        <v>2400</v>
      </c>
      <c r="Q21" s="23">
        <f t="shared" si="9"/>
        <v>5.8256592965193275E-2</v>
      </c>
      <c r="R21" s="23">
        <f t="shared" si="12"/>
        <v>5.8152777777774473E-2</v>
      </c>
      <c r="S21" s="23">
        <f t="shared" si="13"/>
        <v>2.5441840277777496E-2</v>
      </c>
      <c r="T21" s="81">
        <f t="shared" si="1"/>
        <v>8.2742316784869066E-4</v>
      </c>
      <c r="U21" s="24"/>
      <c r="V21" s="25">
        <f>V20+(D21-D20)</f>
        <v>3.4000000000000004</v>
      </c>
      <c r="W21" s="26">
        <f>W20+(E21-E20)</f>
        <v>4.8499999999999996</v>
      </c>
      <c r="X21" s="26">
        <f t="shared" si="10"/>
        <v>5.25</v>
      </c>
      <c r="Y21" s="26">
        <f t="shared" si="11"/>
        <v>0.11666666666666536</v>
      </c>
      <c r="Z21" s="27">
        <f t="shared" si="2"/>
        <v>10.183333333333332</v>
      </c>
      <c r="AA21" s="27">
        <f t="shared" si="3"/>
        <v>-33.198593816509046</v>
      </c>
      <c r="AB21" s="28">
        <f t="shared" si="4"/>
        <v>-40.159341149785263</v>
      </c>
      <c r="AC21" s="26">
        <f t="shared" si="14"/>
        <v>0</v>
      </c>
      <c r="AD21" s="29">
        <f t="shared" si="14"/>
        <v>0</v>
      </c>
    </row>
    <row r="22" spans="1:30" x14ac:dyDescent="0.3">
      <c r="A22" s="42">
        <v>42451.469756944447</v>
      </c>
      <c r="B22" s="43">
        <v>5100</v>
      </c>
      <c r="C22" s="43">
        <v>85</v>
      </c>
      <c r="D22" s="44">
        <v>13.25</v>
      </c>
      <c r="E22" s="45">
        <v>15.7</v>
      </c>
      <c r="F22" s="46">
        <v>10.15</v>
      </c>
      <c r="G22" s="47">
        <v>10.25</v>
      </c>
      <c r="H22" s="48">
        <v>10.15</v>
      </c>
      <c r="I22" s="49">
        <v>19.25</v>
      </c>
      <c r="J22" s="50">
        <v>19.2</v>
      </c>
      <c r="L22" s="43">
        <v>85</v>
      </c>
      <c r="M22" s="22">
        <f t="shared" si="6"/>
        <v>30.367798460579468</v>
      </c>
      <c r="N22" s="22">
        <f t="shared" si="7"/>
        <v>0</v>
      </c>
      <c r="O22" s="22">
        <f t="shared" si="0"/>
        <v>61.060416666665994</v>
      </c>
      <c r="P22" s="22">
        <f t="shared" si="8"/>
        <v>2550</v>
      </c>
      <c r="Q22" s="23">
        <f t="shared" si="9"/>
        <v>6.0735596921158937E-2</v>
      </c>
      <c r="R22" s="23">
        <f t="shared" si="12"/>
        <v>0</v>
      </c>
      <c r="S22" s="23">
        <f t="shared" si="13"/>
        <v>2.3945261437908233E-2</v>
      </c>
      <c r="T22" s="81">
        <f t="shared" si="1"/>
        <v>7.9365079365078508E-4</v>
      </c>
      <c r="U22" s="24"/>
      <c r="V22" s="25">
        <f>V21+(D22-D21)</f>
        <v>3.5500000000000007</v>
      </c>
      <c r="W22" s="26">
        <f>W21+(E22-E21)</f>
        <v>5.0999999999999996</v>
      </c>
      <c r="X22" s="26">
        <f t="shared" si="10"/>
        <v>5.5</v>
      </c>
      <c r="Y22" s="26">
        <f t="shared" si="11"/>
        <v>0.11666666666666536</v>
      </c>
      <c r="Z22" s="27">
        <f t="shared" si="2"/>
        <v>10.183333333333332</v>
      </c>
      <c r="AA22" s="27">
        <f t="shared" si="3"/>
        <v>-32.438700256570087</v>
      </c>
      <c r="AB22" s="28">
        <f t="shared" si="4"/>
        <v>-39.182670087601181</v>
      </c>
      <c r="AC22" s="26">
        <f t="shared" si="14"/>
        <v>0</v>
      </c>
      <c r="AD22" s="29">
        <f t="shared" si="14"/>
        <v>0</v>
      </c>
    </row>
    <row r="23" spans="1:30" x14ac:dyDescent="0.3">
      <c r="A23" s="42">
        <v>42451.473229166673</v>
      </c>
      <c r="B23" s="43">
        <v>5400</v>
      </c>
      <c r="C23" s="43">
        <v>90</v>
      </c>
      <c r="D23" s="44">
        <v>13.45</v>
      </c>
      <c r="E23" s="45">
        <v>16.100000000000001</v>
      </c>
      <c r="F23" s="46">
        <v>10.199999999999999</v>
      </c>
      <c r="G23" s="47">
        <v>10.25</v>
      </c>
      <c r="H23" s="48">
        <v>10.15</v>
      </c>
      <c r="I23" s="49">
        <v>19.45</v>
      </c>
      <c r="J23" s="50">
        <v>19.45</v>
      </c>
      <c r="L23" s="43">
        <v>90</v>
      </c>
      <c r="M23" s="22">
        <f t="shared" si="6"/>
        <v>32.846802416545174</v>
      </c>
      <c r="N23" s="22">
        <f t="shared" si="7"/>
        <v>8.7229166666680307</v>
      </c>
      <c r="O23" s="22">
        <f t="shared" si="0"/>
        <v>69.783333333334014</v>
      </c>
      <c r="P23" s="22">
        <f t="shared" si="8"/>
        <v>2700</v>
      </c>
      <c r="Q23" s="23">
        <f t="shared" si="9"/>
        <v>6.5693604833090349E-2</v>
      </c>
      <c r="R23" s="23">
        <f t="shared" si="12"/>
        <v>5.8152777777786865E-2</v>
      </c>
      <c r="S23" s="23">
        <f t="shared" si="13"/>
        <v>2.584567901234593E-2</v>
      </c>
      <c r="T23" s="81">
        <f t="shared" si="1"/>
        <v>8.385744234800913E-4</v>
      </c>
      <c r="U23" s="24"/>
      <c r="V23" s="25">
        <f>V22+(D23-D22)</f>
        <v>3.75</v>
      </c>
      <c r="W23" s="26">
        <f>W22+(E23-E22)</f>
        <v>5.5000000000000018</v>
      </c>
      <c r="X23" s="26">
        <f t="shared" si="10"/>
        <v>5.6999999999999993</v>
      </c>
      <c r="Y23" s="26">
        <f t="shared" si="11"/>
        <v>0.13333333333333464</v>
      </c>
      <c r="Z23" s="27">
        <f t="shared" si="2"/>
        <v>10.200000000000001</v>
      </c>
      <c r="AA23" s="27">
        <f t="shared" si="3"/>
        <v>-32.0255329305758</v>
      </c>
      <c r="AB23" s="28">
        <f t="shared" si="4"/>
        <v>-33.67377240767739</v>
      </c>
      <c r="AC23" s="26">
        <f t="shared" si="14"/>
        <v>0</v>
      </c>
      <c r="AD23" s="29">
        <f t="shared" si="14"/>
        <v>0</v>
      </c>
    </row>
    <row r="24" spans="1:30" x14ac:dyDescent="0.3">
      <c r="A24" s="42">
        <v>42451.476701388892</v>
      </c>
      <c r="B24" s="43">
        <v>5700</v>
      </c>
      <c r="C24" s="43">
        <v>95</v>
      </c>
      <c r="D24" s="44">
        <v>13.6</v>
      </c>
      <c r="E24" s="45">
        <v>16.350000000000001</v>
      </c>
      <c r="F24" s="46">
        <v>10.199999999999999</v>
      </c>
      <c r="G24" s="47">
        <v>10.3</v>
      </c>
      <c r="H24" s="48">
        <v>10.199999999999999</v>
      </c>
      <c r="I24" s="49">
        <v>19.600000000000001</v>
      </c>
      <c r="J24" s="50">
        <v>19.55</v>
      </c>
      <c r="L24" s="43">
        <v>95</v>
      </c>
      <c r="M24" s="22">
        <f t="shared" si="6"/>
        <v>34.086304394528</v>
      </c>
      <c r="N24" s="22">
        <f t="shared" si="7"/>
        <v>17.445833333332342</v>
      </c>
      <c r="O24" s="22">
        <f t="shared" si="0"/>
        <v>87.229166666666359</v>
      </c>
      <c r="P24" s="22">
        <f t="shared" si="8"/>
        <v>2850</v>
      </c>
      <c r="Q24" s="23">
        <f t="shared" si="9"/>
        <v>6.8172608789056011E-2</v>
      </c>
      <c r="R24" s="23">
        <f t="shared" si="12"/>
        <v>0.11630555555554895</v>
      </c>
      <c r="S24" s="23">
        <f t="shared" si="13"/>
        <v>3.0606725146198721E-2</v>
      </c>
      <c r="T24" s="81">
        <f t="shared" si="1"/>
        <v>1.0101010101010058E-3</v>
      </c>
      <c r="U24" s="24"/>
      <c r="V24" s="25">
        <f>V23+(D24-D23)</f>
        <v>3.9000000000000004</v>
      </c>
      <c r="W24" s="26">
        <f>W23+(E24-E23)</f>
        <v>5.7500000000000018</v>
      </c>
      <c r="X24" s="26">
        <f t="shared" si="10"/>
        <v>5.8500000000000014</v>
      </c>
      <c r="Y24" s="26">
        <f t="shared" si="11"/>
        <v>0.16666666666666607</v>
      </c>
      <c r="Z24" s="27">
        <f t="shared" si="2"/>
        <v>10.233333333333333</v>
      </c>
      <c r="AA24" s="27">
        <f t="shared" si="3"/>
        <v>-31.81894926757866</v>
      </c>
      <c r="AB24" s="28">
        <f t="shared" si="4"/>
        <v>-30.919323567715587</v>
      </c>
      <c r="AC24" s="26">
        <f t="shared" si="14"/>
        <v>0</v>
      </c>
      <c r="AD24" s="29">
        <f t="shared" si="14"/>
        <v>0</v>
      </c>
    </row>
    <row r="25" spans="1:30" x14ac:dyDescent="0.3">
      <c r="A25" s="42">
        <v>42451.480173611111</v>
      </c>
      <c r="B25" s="43">
        <v>6000</v>
      </c>
      <c r="C25" s="43">
        <v>100</v>
      </c>
      <c r="D25" s="44">
        <v>13.75</v>
      </c>
      <c r="E25" s="45">
        <v>16.55</v>
      </c>
      <c r="F25" s="46">
        <v>10.199999999999999</v>
      </c>
      <c r="G25" s="47">
        <v>10.3</v>
      </c>
      <c r="H25" s="48">
        <v>10.199999999999999</v>
      </c>
      <c r="I25" s="49">
        <v>20</v>
      </c>
      <c r="J25" s="50">
        <v>19.7</v>
      </c>
      <c r="L25" s="43">
        <v>100</v>
      </c>
      <c r="M25" s="22">
        <f t="shared" si="6"/>
        <v>34.706055383519413</v>
      </c>
      <c r="N25" s="22">
        <f t="shared" si="7"/>
        <v>0</v>
      </c>
      <c r="O25" s="22">
        <f t="shared" si="0"/>
        <v>87.229166666666359</v>
      </c>
      <c r="P25" s="22">
        <f t="shared" si="8"/>
        <v>3000</v>
      </c>
      <c r="Q25" s="23">
        <f t="shared" si="9"/>
        <v>6.941211076703882E-2</v>
      </c>
      <c r="R25" s="23">
        <f t="shared" si="12"/>
        <v>0</v>
      </c>
      <c r="S25" s="23">
        <f t="shared" si="13"/>
        <v>2.9076388888888787E-2</v>
      </c>
      <c r="T25" s="81">
        <f t="shared" si="1"/>
        <v>9.9206349206348832E-4</v>
      </c>
      <c r="U25" s="24"/>
      <c r="V25" s="25">
        <f>V24+(D25-D24)</f>
        <v>4.0500000000000007</v>
      </c>
      <c r="W25" s="26">
        <f>W24+(E25-E24)</f>
        <v>5.9500000000000011</v>
      </c>
      <c r="X25" s="26">
        <f t="shared" si="10"/>
        <v>6.25</v>
      </c>
      <c r="Y25" s="26">
        <f t="shared" si="11"/>
        <v>0.16666666666666607</v>
      </c>
      <c r="Z25" s="27">
        <f t="shared" si="2"/>
        <v>10.233333333333333</v>
      </c>
      <c r="AA25" s="27">
        <f t="shared" si="3"/>
        <v>-30.447031138636895</v>
      </c>
      <c r="AB25" s="28">
        <f t="shared" si="4"/>
        <v>-33.986543592179082</v>
      </c>
      <c r="AC25" s="26">
        <f t="shared" si="14"/>
        <v>0</v>
      </c>
      <c r="AD25" s="29">
        <f t="shared" si="14"/>
        <v>0</v>
      </c>
    </row>
    <row r="26" spans="1:30" x14ac:dyDescent="0.3">
      <c r="A26" s="42">
        <v>42451.48364583333</v>
      </c>
      <c r="B26" s="43">
        <v>6300</v>
      </c>
      <c r="C26" s="43">
        <v>105</v>
      </c>
      <c r="D26" s="44">
        <v>14.1</v>
      </c>
      <c r="E26" s="45">
        <v>16.75</v>
      </c>
      <c r="F26" s="46">
        <v>10.199999999999999</v>
      </c>
      <c r="G26" s="47">
        <v>10.3</v>
      </c>
      <c r="H26" s="48">
        <v>10.25</v>
      </c>
      <c r="I26" s="49">
        <v>20.25</v>
      </c>
      <c r="J26" s="50">
        <v>20.149999999999999</v>
      </c>
      <c r="L26" s="43">
        <v>105</v>
      </c>
      <c r="M26" s="22">
        <f t="shared" si="6"/>
        <v>32.846802416545152</v>
      </c>
      <c r="N26" s="22">
        <f t="shared" si="7"/>
        <v>8.7229166666670999</v>
      </c>
      <c r="O26" s="22">
        <f t="shared" si="0"/>
        <v>95.952083333333462</v>
      </c>
      <c r="P26" s="22">
        <f t="shared" si="8"/>
        <v>3150</v>
      </c>
      <c r="Q26" s="23">
        <f t="shared" si="9"/>
        <v>6.5693604833090308E-2</v>
      </c>
      <c r="R26" s="23">
        <f t="shared" si="12"/>
        <v>5.8152777777780662E-2</v>
      </c>
      <c r="S26" s="23">
        <f t="shared" si="13"/>
        <v>3.0460978835978876E-2</v>
      </c>
      <c r="T26" s="81">
        <f t="shared" si="1"/>
        <v>1.1530398322851167E-3</v>
      </c>
      <c r="U26" s="24"/>
      <c r="V26" s="25">
        <f>V25+(D26-D25)</f>
        <v>4.4000000000000004</v>
      </c>
      <c r="W26" s="26">
        <f>W25+(E26-E25)</f>
        <v>6.15</v>
      </c>
      <c r="X26" s="26">
        <f t="shared" si="10"/>
        <v>6.5</v>
      </c>
      <c r="Y26" s="26">
        <f t="shared" si="11"/>
        <v>0.18333333333333357</v>
      </c>
      <c r="Z26" s="27">
        <f t="shared" si="2"/>
        <v>10.25</v>
      </c>
      <c r="AA26" s="27">
        <f t="shared" si="3"/>
        <v>-31.244422371293467</v>
      </c>
      <c r="AB26" s="28">
        <f t="shared" si="4"/>
        <v>-36.340439074344111</v>
      </c>
      <c r="AC26" s="26">
        <f t="shared" si="14"/>
        <v>0</v>
      </c>
      <c r="AD26" s="29">
        <f t="shared" si="14"/>
        <v>0</v>
      </c>
    </row>
    <row r="27" spans="1:30" x14ac:dyDescent="0.3">
      <c r="A27" s="42">
        <v>42451.487118055556</v>
      </c>
      <c r="B27" s="43">
        <v>6600</v>
      </c>
      <c r="C27" s="43">
        <v>110</v>
      </c>
      <c r="D27" s="44">
        <v>14.25</v>
      </c>
      <c r="E27" s="45">
        <v>17.2</v>
      </c>
      <c r="F27" s="46">
        <v>10.199999999999999</v>
      </c>
      <c r="G27" s="47">
        <v>10.35</v>
      </c>
      <c r="H27" s="48">
        <v>10.25</v>
      </c>
      <c r="I27" s="49">
        <v>20.399999999999999</v>
      </c>
      <c r="J27" s="50">
        <v>20.25</v>
      </c>
      <c r="L27" s="43">
        <v>110</v>
      </c>
      <c r="M27" s="22">
        <f t="shared" si="6"/>
        <v>36.565308350493645</v>
      </c>
      <c r="N27" s="22">
        <f t="shared" si="7"/>
        <v>8.7229166666661708</v>
      </c>
      <c r="O27" s="22">
        <f t="shared" si="0"/>
        <v>104.67499999999963</v>
      </c>
      <c r="P27" s="22">
        <f t="shared" si="8"/>
        <v>3300</v>
      </c>
      <c r="Q27" s="23">
        <f t="shared" si="9"/>
        <v>7.3130616700987292E-2</v>
      </c>
      <c r="R27" s="23">
        <f t="shared" si="12"/>
        <v>5.8152777777774473E-2</v>
      </c>
      <c r="S27" s="23">
        <f t="shared" si="13"/>
        <v>3.1719696969696856E-2</v>
      </c>
      <c r="T27" s="81">
        <f t="shared" si="1"/>
        <v>1.1299435028248549E-3</v>
      </c>
      <c r="U27" s="24"/>
      <c r="V27" s="25">
        <f>V26+(D27-D26)</f>
        <v>4.5500000000000007</v>
      </c>
      <c r="W27" s="26">
        <f>W26+(E27-E26)</f>
        <v>6.6</v>
      </c>
      <c r="X27" s="26">
        <f t="shared" si="10"/>
        <v>6.6499999999999986</v>
      </c>
      <c r="Y27" s="26">
        <f t="shared" si="11"/>
        <v>0.19999999999999929</v>
      </c>
      <c r="Z27" s="27">
        <f t="shared" si="2"/>
        <v>10.266666666666666</v>
      </c>
      <c r="AA27" s="27">
        <f t="shared" si="3"/>
        <v>-30.639787260082343</v>
      </c>
      <c r="AB27" s="28">
        <f t="shared" si="4"/>
        <v>-28.077092554458542</v>
      </c>
      <c r="AC27" s="26">
        <f t="shared" si="14"/>
        <v>0</v>
      </c>
      <c r="AD27" s="29">
        <f t="shared" si="14"/>
        <v>0</v>
      </c>
    </row>
    <row r="28" spans="1:30" x14ac:dyDescent="0.3">
      <c r="A28" s="42">
        <v>42451.490590277783</v>
      </c>
      <c r="B28" s="43">
        <v>6900</v>
      </c>
      <c r="C28" s="43">
        <v>115</v>
      </c>
      <c r="D28" s="44">
        <v>14.4</v>
      </c>
      <c r="E28" s="45">
        <v>17.399999999999999</v>
      </c>
      <c r="F28" s="46">
        <v>10.25</v>
      </c>
      <c r="G28" s="47">
        <v>10.35</v>
      </c>
      <c r="H28" s="48">
        <v>10.25</v>
      </c>
      <c r="I28" s="49">
        <v>20.6</v>
      </c>
      <c r="J28" s="50">
        <v>20.45</v>
      </c>
      <c r="L28" s="43">
        <v>115</v>
      </c>
      <c r="M28" s="22">
        <f t="shared" si="6"/>
        <v>37.185059339485051</v>
      </c>
      <c r="N28" s="22">
        <f t="shared" si="7"/>
        <v>8.7229166666670999</v>
      </c>
      <c r="O28" s="22">
        <f t="shared" si="0"/>
        <v>113.39791666666673</v>
      </c>
      <c r="P28" s="22">
        <f t="shared" si="8"/>
        <v>3450</v>
      </c>
      <c r="Q28" s="23">
        <f t="shared" si="9"/>
        <v>7.4370118678970101E-2</v>
      </c>
      <c r="R28" s="23">
        <f t="shared" si="12"/>
        <v>5.8152777777780662E-2</v>
      </c>
      <c r="S28" s="23">
        <f t="shared" si="13"/>
        <v>3.2868961352657024E-2</v>
      </c>
      <c r="T28" s="81">
        <f t="shared" si="1"/>
        <v>1.2037037037037049E-3</v>
      </c>
      <c r="U28" s="24"/>
      <c r="V28" s="25">
        <f>V27+(D28-D27)</f>
        <v>4.7000000000000011</v>
      </c>
      <c r="W28" s="26">
        <f>W27+(E28-E27)</f>
        <v>6.7999999999999989</v>
      </c>
      <c r="X28" s="26">
        <f t="shared" si="10"/>
        <v>6.8500000000000014</v>
      </c>
      <c r="Y28" s="26">
        <f t="shared" si="11"/>
        <v>0.21666666666666679</v>
      </c>
      <c r="Z28" s="27">
        <f t="shared" si="2"/>
        <v>10.283333333333333</v>
      </c>
      <c r="AA28" s="27">
        <f t="shared" si="3"/>
        <v>-30.292732364599178</v>
      </c>
      <c r="AB28" s="28">
        <f t="shared" si="4"/>
        <v>-27.588757023366572</v>
      </c>
      <c r="AC28" s="26">
        <f t="shared" si="14"/>
        <v>0</v>
      </c>
      <c r="AD28" s="29">
        <f t="shared" si="14"/>
        <v>0</v>
      </c>
    </row>
    <row r="29" spans="1:30" ht="19.5" thickBot="1" x14ac:dyDescent="0.35">
      <c r="A29" s="42">
        <v>42451.494062500002</v>
      </c>
      <c r="B29" s="43">
        <v>7200</v>
      </c>
      <c r="C29" s="43">
        <v>120</v>
      </c>
      <c r="D29" s="44">
        <v>14.55</v>
      </c>
      <c r="E29" s="45">
        <v>17.600000000000001</v>
      </c>
      <c r="F29" s="46">
        <v>10.25</v>
      </c>
      <c r="G29" s="47">
        <v>10.35</v>
      </c>
      <c r="H29" s="48">
        <v>10.25</v>
      </c>
      <c r="I29" s="49">
        <v>21.05</v>
      </c>
      <c r="J29" s="50">
        <v>20.75</v>
      </c>
      <c r="L29" s="43">
        <v>120</v>
      </c>
      <c r="M29" s="85">
        <f t="shared" si="6"/>
        <v>37.804810328476499</v>
      </c>
      <c r="N29" s="85">
        <f t="shared" si="7"/>
        <v>0</v>
      </c>
      <c r="O29" s="85">
        <f t="shared" si="0"/>
        <v>113.39791666666673</v>
      </c>
      <c r="P29" s="85">
        <f t="shared" si="8"/>
        <v>3600</v>
      </c>
      <c r="Q29" s="75">
        <f t="shared" si="9"/>
        <v>7.5609620656952994E-2</v>
      </c>
      <c r="R29" s="75">
        <f t="shared" si="12"/>
        <v>0</v>
      </c>
      <c r="S29" s="75">
        <f t="shared" si="13"/>
        <v>3.1499421296296314E-2</v>
      </c>
      <c r="T29" s="82">
        <f t="shared" si="1"/>
        <v>1.1839708561020039E-3</v>
      </c>
      <c r="U29" s="24"/>
      <c r="V29" s="25">
        <f>V28+(D29-D28)</f>
        <v>4.8500000000000014</v>
      </c>
      <c r="W29" s="26">
        <f>W28+(E29-E28)</f>
        <v>7.0000000000000018</v>
      </c>
      <c r="X29" s="26">
        <f t="shared" si="10"/>
        <v>7.3000000000000007</v>
      </c>
      <c r="Y29" s="26">
        <f t="shared" si="11"/>
        <v>0.21666666666666679</v>
      </c>
      <c r="Z29" s="27">
        <f t="shared" si="2"/>
        <v>10.283333333333333</v>
      </c>
      <c r="AA29" s="27">
        <f t="shared" si="3"/>
        <v>-28.799259949465156</v>
      </c>
      <c r="AB29" s="28">
        <f t="shared" si="4"/>
        <v>-31.544865936718889</v>
      </c>
      <c r="AC29" s="26">
        <f t="shared" si="14"/>
        <v>0</v>
      </c>
      <c r="AD29" s="29">
        <f t="shared" si="14"/>
        <v>0</v>
      </c>
    </row>
    <row r="30" spans="1:30" ht="15.75" customHeight="1" thickTop="1" x14ac:dyDescent="0.3">
      <c r="A30" s="51"/>
      <c r="B30" s="52"/>
      <c r="C30" s="52"/>
      <c r="D30" s="53"/>
      <c r="E30" s="54"/>
      <c r="F30" s="55"/>
      <c r="G30" s="56"/>
      <c r="H30" s="57"/>
      <c r="I30" s="58"/>
      <c r="J30" s="59"/>
      <c r="L30" s="94" t="s">
        <v>30</v>
      </c>
      <c r="M30" s="95">
        <f>AVERAGE(M6:M29)</f>
        <v>25.693843085269197</v>
      </c>
      <c r="N30" s="95">
        <f t="shared" ref="N30:T30" si="15">AVERAGE(N6:N29)</f>
        <v>4.7249131944444471</v>
      </c>
      <c r="O30" s="95">
        <f t="shared" si="15"/>
        <v>46.522222222222261</v>
      </c>
      <c r="P30" s="95">
        <f t="shared" si="15"/>
        <v>1875</v>
      </c>
      <c r="Q30" s="78">
        <f t="shared" si="15"/>
        <v>5.1387686170538398E-2</v>
      </c>
      <c r="R30" s="78">
        <f t="shared" si="15"/>
        <v>3.149942129629632E-2</v>
      </c>
      <c r="S30" s="78">
        <f t="shared" si="15"/>
        <v>1.922372513512639E-2</v>
      </c>
      <c r="T30" s="80">
        <f t="shared" si="15"/>
        <v>5.9207163982939379E-4</v>
      </c>
      <c r="U30" s="24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x14ac:dyDescent="0.3">
      <c r="A31" s="51"/>
      <c r="B31" s="52"/>
      <c r="C31" s="52"/>
      <c r="D31" s="53"/>
      <c r="E31" s="54"/>
      <c r="F31" s="55"/>
      <c r="G31" s="56"/>
      <c r="H31" s="57"/>
      <c r="I31" s="58"/>
      <c r="J31" s="59"/>
      <c r="L31" s="83" t="s">
        <v>31</v>
      </c>
      <c r="M31" s="22">
        <f>MIN(M6:M29)</f>
        <v>11.775268790836929</v>
      </c>
      <c r="N31" s="22">
        <f t="shared" ref="N31:T31" si="16">MIN(N6:N29)</f>
        <v>0</v>
      </c>
      <c r="O31" s="22">
        <f t="shared" si="16"/>
        <v>0</v>
      </c>
      <c r="P31" s="22">
        <f t="shared" si="16"/>
        <v>150</v>
      </c>
      <c r="Q31" s="23">
        <f t="shared" si="16"/>
        <v>2.3550537581673862E-2</v>
      </c>
      <c r="R31" s="23">
        <f t="shared" si="16"/>
        <v>0</v>
      </c>
      <c r="S31" s="23">
        <f t="shared" si="16"/>
        <v>0</v>
      </c>
      <c r="T31" s="81">
        <f t="shared" si="16"/>
        <v>0</v>
      </c>
      <c r="U31" s="30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9.5" thickBot="1" x14ac:dyDescent="0.35">
      <c r="A32" s="51"/>
      <c r="B32" s="52"/>
      <c r="C32" s="52"/>
      <c r="D32" s="53"/>
      <c r="E32" s="54"/>
      <c r="F32" s="55"/>
      <c r="G32" s="56"/>
      <c r="H32" s="57"/>
      <c r="I32" s="58"/>
      <c r="J32" s="59"/>
      <c r="L32" s="84" t="s">
        <v>32</v>
      </c>
      <c r="M32" s="85">
        <f>MAX(M6:M29)</f>
        <v>37.804810328476499</v>
      </c>
      <c r="N32" s="85">
        <f t="shared" ref="N32:T32" si="17">MAX(N6:N29)</f>
        <v>17.445833333333272</v>
      </c>
      <c r="O32" s="85">
        <f t="shared" si="17"/>
        <v>113.39791666666673</v>
      </c>
      <c r="P32" s="85">
        <f t="shared" si="17"/>
        <v>3600</v>
      </c>
      <c r="Q32" s="75">
        <f t="shared" si="17"/>
        <v>7.5609620656952994E-2</v>
      </c>
      <c r="R32" s="75">
        <f t="shared" si="17"/>
        <v>0.11630555555555516</v>
      </c>
      <c r="S32" s="75">
        <f t="shared" si="17"/>
        <v>3.2868961352657024E-2</v>
      </c>
      <c r="T32" s="82">
        <f t="shared" si="17"/>
        <v>1.2037037037037049E-3</v>
      </c>
      <c r="U32" s="30"/>
    </row>
    <row r="33" spans="1:10" ht="19.5" thickTop="1" x14ac:dyDescent="0.3">
      <c r="A33" s="51"/>
      <c r="B33" s="52"/>
      <c r="C33" s="52"/>
      <c r="D33" s="53"/>
      <c r="E33" s="54"/>
      <c r="F33" s="55"/>
      <c r="G33" s="56"/>
      <c r="H33" s="57"/>
      <c r="I33" s="58"/>
      <c r="J33" s="59"/>
    </row>
    <row r="34" spans="1:10" x14ac:dyDescent="0.3">
      <c r="A34" s="51"/>
      <c r="B34" s="52"/>
      <c r="C34" s="52"/>
      <c r="D34" s="53"/>
      <c r="E34" s="54"/>
      <c r="F34" s="55"/>
      <c r="G34" s="56"/>
      <c r="H34" s="57"/>
      <c r="I34" s="58"/>
      <c r="J34" s="59"/>
    </row>
    <row r="35" spans="1:10" x14ac:dyDescent="0.3">
      <c r="A35" s="51"/>
      <c r="B35" s="52"/>
      <c r="C35" s="52"/>
      <c r="D35" s="53"/>
      <c r="E35" s="54"/>
      <c r="F35" s="55"/>
      <c r="G35" s="56"/>
      <c r="H35" s="57"/>
      <c r="I35" s="58"/>
      <c r="J35" s="59"/>
    </row>
    <row r="36" spans="1:1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</row>
  </sheetData>
  <mergeCells count="6">
    <mergeCell ref="V3:Z3"/>
    <mergeCell ref="A1:J1"/>
    <mergeCell ref="A2:J2"/>
    <mergeCell ref="A3:A4"/>
    <mergeCell ref="B3:C3"/>
    <mergeCell ref="D3:J3"/>
  </mergeCells>
  <printOptions horizontalCentered="1"/>
  <pageMargins left="0.75" right="0.75" top="1" bottom="1" header="0.5" footer="0.5"/>
  <pageSetup paperSize="9" fitToHeight="0" orientation="portrait" r:id="rId1"/>
  <headerFooter>
    <oddHeader>&amp;C&amp;"Times New Roman,Bold"&amp;14&amp;K000000d10l10x20v0,15V15лI600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15</vt:i4>
      </vt:variant>
    </vt:vector>
  </HeadingPairs>
  <TitlesOfParts>
    <vt:vector size="15" baseType="lpstr">
      <vt:lpstr>d5L5-I300a30V10</vt:lpstr>
      <vt:lpstr>d5L5-I700a30V10</vt:lpstr>
      <vt:lpstr>d5L5-I300a70V10</vt:lpstr>
      <vt:lpstr>d5L5-I700a70V10</vt:lpstr>
      <vt:lpstr>d5L5-I300a30V20</vt:lpstr>
      <vt:lpstr>d5L5-I700a30V20</vt:lpstr>
      <vt:lpstr>d5L5-I300a70V20</vt:lpstr>
      <vt:lpstr>d5L5-I700a70V20</vt:lpstr>
      <vt:lpstr>d5L5-I500a50V25</vt:lpstr>
      <vt:lpstr>d5L5-I500a50V15</vt:lpstr>
      <vt:lpstr>d5L5-I100a50V15</vt:lpstr>
      <vt:lpstr>d5L5-I900a50V15</vt:lpstr>
      <vt:lpstr>d5L5-I500a10V15</vt:lpstr>
      <vt:lpstr>d5L5-I500a90V15</vt:lpstr>
      <vt:lpstr>d5L5-I500a50V5</vt:lpstr>
    </vt:vector>
  </TitlesOfParts>
  <Company>ACO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kavedim</dc:creator>
  <cp:lastModifiedBy>Admin</cp:lastModifiedBy>
  <dcterms:created xsi:type="dcterms:W3CDTF">2015-06-28T10:36:51Z</dcterms:created>
  <dcterms:modified xsi:type="dcterms:W3CDTF">2016-10-15T21:05:25Z</dcterms:modified>
</cp:coreProperties>
</file>