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DESIGN/Github/Soldering Workshops/"/>
    </mc:Choice>
  </mc:AlternateContent>
  <xr:revisionPtr revIDLastSave="4" documentId="13_ncr:1_{C89375C9-745C-4FEF-BCB3-01DBF7715341}" xr6:coauthVersionLast="47" xr6:coauthVersionMax="47" xr10:uidLastSave="{CD698BB3-2D9B-44CC-9B8D-434D56FB5F79}"/>
  <bookViews>
    <workbookView xWindow="930" yWindow="330" windowWidth="21600" windowHeight="14715" firstSheet="1" activeTab="6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  <sheet name="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14" i="7"/>
  <c r="D31" i="7"/>
  <c r="D29" i="7"/>
  <c r="D43" i="7"/>
  <c r="D19" i="7"/>
  <c r="C19" i="7"/>
  <c r="C43" i="7"/>
  <c r="D4" i="7"/>
  <c r="C4" i="7"/>
  <c r="A30" i="7"/>
  <c r="C30" i="7"/>
  <c r="C29" i="7"/>
  <c r="C27" i="7"/>
  <c r="D27" i="7" s="1"/>
  <c r="C34" i="7"/>
  <c r="D34" i="7" s="1"/>
  <c r="C32" i="7"/>
  <c r="D32" i="7" s="1"/>
  <c r="C28" i="7"/>
  <c r="D28" i="7" s="1"/>
  <c r="C6" i="7"/>
  <c r="D6" i="7" s="1"/>
  <c r="C8" i="7"/>
  <c r="D8" i="7" s="1"/>
  <c r="C5" i="7"/>
  <c r="D5" i="7" s="1"/>
  <c r="C4" i="3"/>
  <c r="D4" i="3" s="1"/>
  <c r="C5" i="3"/>
  <c r="D5" i="3"/>
  <c r="C13" i="3"/>
  <c r="D13" i="3" s="1"/>
  <c r="C38" i="7"/>
  <c r="D38" i="7" s="1"/>
  <c r="C37" i="7"/>
  <c r="C13" i="7"/>
  <c r="D13" i="7" s="1"/>
  <c r="C33" i="7"/>
  <c r="D33" i="7" s="1"/>
  <c r="C31" i="7"/>
  <c r="D37" i="7"/>
  <c r="D36" i="7"/>
  <c r="D35" i="7"/>
  <c r="C11" i="7"/>
  <c r="D11" i="7" s="1"/>
  <c r="C9" i="7"/>
  <c r="D9" i="7" s="1"/>
  <c r="D12" i="7"/>
  <c r="D10" i="7"/>
  <c r="C7" i="7"/>
  <c r="D3" i="7"/>
  <c r="D14" i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C8" i="3"/>
  <c r="C7" i="3"/>
  <c r="D7" i="3" s="1"/>
  <c r="C6" i="3"/>
  <c r="D6" i="3" s="1"/>
  <c r="D8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30" i="7" l="1"/>
  <c r="D16" i="7"/>
  <c r="D21" i="7" s="1"/>
  <c r="D40" i="7"/>
  <c r="D45" i="7" s="1"/>
  <c r="D46" i="7" s="1"/>
  <c r="D20" i="4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<sst xmlns="http://schemas.openxmlformats.org/spreadsheetml/2006/main" count="262" uniqueCount="143">
  <si>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</si>
  <si>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</si>
  <si>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</si>
  <si>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</si>
  <si>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</si>
  <si>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</si>
  <si>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</si>
  <si>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</si>
  <si>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</si>
  <si>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</si>
  <si>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</si>
  <si>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</si>
  <si>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</si>
  <si>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</si>
  <si>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</si>
  <si>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</si>
  <si>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</si>
  <si>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</si>
  <si>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</si>
  <si>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</si>
  <si>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</si>
  <si>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</si>
  <si>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</si>
  <si>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</si>
  <si>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</si>
  <si>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</si>
  <si>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</si>
  <si>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</si>
  <si>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</si>
  <si>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</si>
  <si>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</si>
  <si>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</si>
  <si>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</si>
  <si>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</si>
  <si>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</si>
  <si>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</si>
  <si>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</si>
  <si>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</si>
  <si>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</si>
  <si>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</si>
  <si>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</si>
  <si>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</si>
  <si>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</si>
  <si>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</si>
  <si>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</si>
  <si>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</si>
  <si>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</si>
  <si>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</si>
  <si>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</si>
  <si>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</si>
  <si>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</si>
  <si>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</si>
  <si>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</si>
  <si>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</si>
  <si>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</si>
  <si>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</si>
  <si>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</si>
  <si>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</si>
  <si>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</si>
  <si>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</si>
  <si>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</si>
  <si>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</si>
  <si>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</si>
  <si>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</si>
  <si>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</si>
  <si>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</si>
  <si>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</si>
  <si>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</si>
  <si>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</si>
  <si>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</si>
  <si>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</si>
  <si>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</si>
  <si>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</si>
  <si>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</si>
  <si>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</si>
  <si>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</si>
  <si>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</si>
  <si>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</si>
  <si>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</si>
  <si>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</si>
  <si>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</si>
  <si>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</si>
  <si>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</si>
  <si>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</si>
  <si>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</si>
  <si>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</si>
  <si>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</si>
  <si>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</si>
  <si>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</si>
  <si>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</si>
  <si>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</si>
  <si>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</si>
  <si>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</si>
  <si>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</si>
  <si>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</si>
  <si>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</si>
  <si>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</si>
  <si>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</si>
  <si>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</si>
  <si>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</si>
  <si>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</si>
  <si>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</si>
  <si>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</si>
  <si>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</si>
  <si>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</si>
  <si>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</si>
  <si>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</si>
  <si>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</si>
  <si>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</si>
  <si>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</si>
  <si>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</si>
  <si>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</si>
  <si>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</si>
  <si>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</si>
  <si>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</si>
  <si>
    <t>push button 6x6x5</t>
  </si>
  <si>
    <t>https://www.tinytronics.nl/shop/en/switches/manual-switches/pcb-switches/tactile-push-button-switch-momentary-4pin-6*6*5mm</t>
  </si>
  <si>
    <t>https://www.tinytronics.nl/shop/en/cables-and-connectors/cables-and-adapters/prototyping-wires/copper-wire/synflex-v-180-enameled-copper-wire-0.4mm-250g</t>
  </si>
  <si>
    <t>acrylic</t>
  </si>
  <si>
    <t>https://www.kunststofshop.nl/acrylaat-plexiglas/acrylaat-platen/transparant-standaard-maten/acrylaat-plaat-transparant-500x500x3mm/a-3443-20000030</t>
  </si>
  <si>
    <t>M3 bolt</t>
  </si>
  <si>
    <t>header female</t>
  </si>
  <si>
    <t>tie wrap</t>
  </si>
  <si>
    <t>M3 nut</t>
  </si>
  <si>
    <t>https://www.tinytronics.nl/shop/en/tools-and-mounting/installation-and-mounting-material/nuts/m3-nut-100-pieces</t>
  </si>
  <si>
    <t>https://www.tinytronics.nl/shop/en/cables-and-connectors/connectors/pin-headers/female/12-pins-header-female</t>
  </si>
  <si>
    <t>https://www.tinytronics.nl/shop/en/tools-and-mounting/installation-and-mounting-material/cable-ties-zip-ties-tyraps/perel-set-with-nylon-cable-ties-tyraps-75-pieces-black</t>
  </si>
  <si>
    <t>foamboard</t>
  </si>
  <si>
    <t>free from leftovers Expl Making?</t>
  </si>
  <si>
    <t>shipping Tiny</t>
  </si>
  <si>
    <t>shipping is €2.50 for envelope mail</t>
  </si>
  <si>
    <t>Total per kit:</t>
  </si>
  <si>
    <t>Ordering for 15 kits:</t>
  </si>
  <si>
    <t>shipping is €5.95 for parcel</t>
  </si>
  <si>
    <t>Total for 15 kits</t>
  </si>
  <si>
    <t>Total per kit</t>
  </si>
  <si>
    <t>printing PLA</t>
  </si>
  <si>
    <t>printing</t>
  </si>
  <si>
    <t>https://www.kingmicroschroeven.nl/bzk-inbus-verzonkenkopschroef-rvs-din-7991-m3x16.html</t>
  </si>
  <si>
    <t>30awg wrapping wire</t>
  </si>
  <si>
    <t>header female 15 pins</t>
  </si>
  <si>
    <t>10k resistor</t>
  </si>
  <si>
    <t>https://www.tinytronics.nl/shop/en/components/resistors/resistors/10k%CF%89-resistor-(standard-pull-up-or-pull-down-resistor)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</si>
</sst>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cables-and-connectors/cables-and-adapters/prototyping-wires/copper-wire/synflex-v-180-enameled-copper-wire-0.4mm-250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tinytronics.nl/shop/en/switches/manual-switches/pcb-switches/tactile-push-button-switch-momentary-4pin-6*6*5mm" TargetMode="External"/><Relationship Id="rId1" Type="http://schemas.openxmlformats.org/officeDocument/2006/relationships/hyperlink" Target="https://www.tinytronics.nl/shop/en/switches/manual-switches/pcb-switches/tactile-push-button-switch-momentary-4pin-6*6*5mm" TargetMode="External"/><Relationship Id="rId6" Type="http://schemas.openxmlformats.org/officeDocument/2006/relationships/hyperlink" Target="https://www.tinytronics.nl/shop/en/tools-and-mounting/installation-and-mounting-material/cable-ties-zip-ties-tyraps/perel-set-with-nylon-cable-ties-tyraps-75-pieces-black" TargetMode="External"/><Relationship Id="rId5" Type="http://schemas.openxmlformats.org/officeDocument/2006/relationships/hyperlink" Target="https://www.tinytronics.nl/shop/en/cables-and-connectors/connectors/pin-headers/female/12-pins-header-female" TargetMode="External"/><Relationship Id="rId4" Type="http://schemas.openxmlformats.org/officeDocument/2006/relationships/hyperlink" Target="https://www.tinytronics.nl/shop/en/tools-and-mounting/installation-and-mounting-material/nuts/m3-nut-100-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3.72438231827112</v>
      </c>
      <c r="C4" s="7">
        <v>5</v>
      </c>
      <c r="D4" s="7">
        <f>C4-B4</f>
        <v>1.27561768172888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21.63662132449247</v>
      </c>
      <c r="C8" s="8">
        <f>SUM(C2:C6)</f>
        <v>25</v>
      </c>
      <c r="D8" s="8">
        <f>SUM(D2:D6)</f>
        <v>3.3633786755075308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workbookViewId="0">
      <selection activeCell="D30" sqref="D30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9" sqref="F9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f>9.36/800</f>
        <v>1.1699999999999999E-2</v>
      </c>
      <c r="D4" s="4">
        <f>A4*C4</f>
        <v>0.11699999999999999</v>
      </c>
      <c r="F4" s="6" t="s">
        <v>78</v>
      </c>
    </row>
    <row r="5" spans="1:6" x14ac:dyDescent="0.25">
      <c r="A5">
        <v>10</v>
      </c>
      <c r="B5" t="s">
        <v>76</v>
      </c>
      <c r="C5" s="4">
        <f>5.64/600</f>
        <v>9.3999999999999986E-3</v>
      </c>
      <c r="D5" s="4">
        <f>A5*C5</f>
        <v>9.3999999999999986E-2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ref="D6:D7" si="0">A6*C6</f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0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1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1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0.90588231827111976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(62.95-6.58)/200</f>
        <v>0.28185000000000004</v>
      </c>
      <c r="D13" s="4">
        <f>C13*A13</f>
        <v>2.8185000000000002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3.72438231827112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0E57-CE64-4764-B25E-9B474CAAFF87}">
  <dimension ref="A1:I46"/>
  <sheetViews>
    <sheetView tabSelected="1" workbookViewId="0">
      <selection activeCell="D7" sqref="D7"/>
    </sheetView>
  </sheetViews>
  <sheetFormatPr defaultRowHeight="15" x14ac:dyDescent="0.25"/>
  <cols>
    <col min="1" max="1" width="8" bestFit="1" customWidth="1"/>
    <col min="2" max="2" width="19.5703125" customWidth="1"/>
    <col min="3" max="3" width="14.5703125" bestFit="1" customWidth="1"/>
    <col min="4" max="4" width="10.85546875" customWidth="1"/>
    <col min="6" max="6" width="71.85546875" bestFit="1" customWidth="1"/>
    <col min="7" max="7" width="14.140625" bestFit="1" customWidth="1"/>
    <col min="9" max="9" width="10.140625" bestFit="1" customWidth="1"/>
  </cols>
  <sheetData>
    <row r="1" spans="1:9" x14ac:dyDescent="0.25">
      <c r="A1" s="1" t="s">
        <v>0</v>
      </c>
      <c r="B1" s="1"/>
      <c r="C1" s="1"/>
      <c r="D1" s="1"/>
      <c r="H1" t="s">
        <v>110</v>
      </c>
      <c r="I1" t="s">
        <v>111</v>
      </c>
    </row>
    <row r="2" spans="1: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H2" s="1"/>
    </row>
    <row r="3" spans="1:9" x14ac:dyDescent="0.25">
      <c r="A3">
        <v>10</v>
      </c>
      <c r="B3" t="s">
        <v>115</v>
      </c>
      <c r="C3" s="4">
        <v>0.05</v>
      </c>
      <c r="D3" s="4">
        <f t="shared" ref="D3:D14" si="0">A3*C3</f>
        <v>0.5</v>
      </c>
      <c r="F3" s="6" t="s">
        <v>116</v>
      </c>
    </row>
    <row r="4" spans="1:9" x14ac:dyDescent="0.25">
      <c r="A4">
        <v>10</v>
      </c>
      <c r="B4" t="s">
        <v>141</v>
      </c>
      <c r="C4" s="4">
        <f>0.05*100/121</f>
        <v>4.1322314049586778E-2</v>
      </c>
      <c r="D4" s="4">
        <f t="shared" si="0"/>
        <v>0.41322314049586778</v>
      </c>
      <c r="F4" s="6" t="s">
        <v>142</v>
      </c>
    </row>
    <row r="5" spans="1:9" x14ac:dyDescent="0.25">
      <c r="A5">
        <v>0.5</v>
      </c>
      <c r="B5" t="s">
        <v>139</v>
      </c>
      <c r="C5" s="4">
        <f>12.99*100/121/280</f>
        <v>3.8341204250295163E-2</v>
      </c>
      <c r="D5" s="4">
        <f t="shared" si="0"/>
        <v>1.9170602125147582E-2</v>
      </c>
      <c r="F5" s="6" t="s">
        <v>117</v>
      </c>
    </row>
    <row r="6" spans="1:9" x14ac:dyDescent="0.25">
      <c r="A6">
        <v>0.4</v>
      </c>
      <c r="B6" t="s">
        <v>59</v>
      </c>
      <c r="C6" s="4">
        <f>11.91/50.9</f>
        <v>0.23398821218074656</v>
      </c>
      <c r="D6" s="4">
        <f t="shared" si="0"/>
        <v>9.3595284872298623E-2</v>
      </c>
      <c r="F6" t="s">
        <v>60</v>
      </c>
    </row>
    <row r="7" spans="1:9" x14ac:dyDescent="0.25">
      <c r="A7">
        <v>1</v>
      </c>
      <c r="B7" t="s">
        <v>118</v>
      </c>
      <c r="C7" s="4">
        <f>(13.25+8.95)*100/121/27</f>
        <v>0.67952249770431594</v>
      </c>
      <c r="D7" s="4">
        <f t="shared" si="0"/>
        <v>0.67952249770431594</v>
      </c>
      <c r="F7" s="6" t="s">
        <v>119</v>
      </c>
    </row>
    <row r="8" spans="1:9" x14ac:dyDescent="0.25">
      <c r="A8">
        <v>4</v>
      </c>
      <c r="B8" t="s">
        <v>120</v>
      </c>
      <c r="C8" s="4">
        <f>4*100/121/100</f>
        <v>3.3057851239669422E-2</v>
      </c>
      <c r="D8" s="4">
        <f t="shared" si="0"/>
        <v>0.13223140495867769</v>
      </c>
      <c r="F8" s="6" t="s">
        <v>138</v>
      </c>
      <c r="G8" s="2"/>
    </row>
    <row r="9" spans="1:9" x14ac:dyDescent="0.25">
      <c r="A9">
        <v>4</v>
      </c>
      <c r="B9" t="s">
        <v>123</v>
      </c>
      <c r="C9" s="4">
        <f>2.48/100</f>
        <v>2.4799999999999999E-2</v>
      </c>
      <c r="D9" s="4">
        <f t="shared" si="0"/>
        <v>9.9199999999999997E-2</v>
      </c>
      <c r="F9" t="s">
        <v>124</v>
      </c>
    </row>
    <row r="10" spans="1:9" x14ac:dyDescent="0.25">
      <c r="A10">
        <v>1</v>
      </c>
      <c r="B10" t="s">
        <v>140</v>
      </c>
      <c r="C10" s="4">
        <v>0.28999999999999998</v>
      </c>
      <c r="D10" s="4">
        <f t="shared" si="0"/>
        <v>0.28999999999999998</v>
      </c>
      <c r="F10" t="s">
        <v>125</v>
      </c>
    </row>
    <row r="11" spans="1:9" x14ac:dyDescent="0.25">
      <c r="A11">
        <v>1</v>
      </c>
      <c r="B11" t="s">
        <v>122</v>
      </c>
      <c r="C11" s="4">
        <f>1.45/75</f>
        <v>1.9333333333333334E-2</v>
      </c>
      <c r="D11" s="4">
        <f t="shared" si="0"/>
        <v>1.9333333333333334E-2</v>
      </c>
      <c r="F11" t="s">
        <v>126</v>
      </c>
    </row>
    <row r="12" spans="1:9" x14ac:dyDescent="0.25">
      <c r="A12">
        <v>1</v>
      </c>
      <c r="B12" t="s">
        <v>127</v>
      </c>
      <c r="C12" s="4"/>
      <c r="D12" s="4">
        <f t="shared" si="0"/>
        <v>0</v>
      </c>
      <c r="F12" t="s">
        <v>128</v>
      </c>
    </row>
    <row r="13" spans="1:9" x14ac:dyDescent="0.25">
      <c r="A13">
        <v>1</v>
      </c>
      <c r="B13" t="s">
        <v>129</v>
      </c>
      <c r="C13" s="4">
        <f>5.95*100/121/14</f>
        <v>0.3512396694214876</v>
      </c>
      <c r="D13" s="4">
        <f t="shared" si="0"/>
        <v>0.3512396694214876</v>
      </c>
      <c r="F13" t="s">
        <v>133</v>
      </c>
    </row>
    <row r="14" spans="1:9" x14ac:dyDescent="0.25">
      <c r="A14">
        <v>1</v>
      </c>
      <c r="B14" t="s">
        <v>136</v>
      </c>
      <c r="C14" s="4">
        <v>0.3</v>
      </c>
      <c r="D14" s="4">
        <f t="shared" si="0"/>
        <v>0.3</v>
      </c>
    </row>
    <row r="15" spans="1:9" x14ac:dyDescent="0.25">
      <c r="C15" s="4"/>
      <c r="D15" s="4"/>
    </row>
    <row r="16" spans="1:9" x14ac:dyDescent="0.25">
      <c r="C16" s="1" t="s">
        <v>3</v>
      </c>
      <c r="D16" s="5">
        <f>SUM(D3:D14)</f>
        <v>2.8975159329111282</v>
      </c>
      <c r="F16" s="6"/>
    </row>
    <row r="17" spans="1:6" x14ac:dyDescent="0.25">
      <c r="C17" s="4"/>
      <c r="D17" s="4"/>
      <c r="F17" s="6"/>
    </row>
    <row r="18" spans="1:6" x14ac:dyDescent="0.25">
      <c r="A18" s="1" t="s">
        <v>13</v>
      </c>
      <c r="D18" s="4"/>
      <c r="F18" s="6"/>
    </row>
    <row r="19" spans="1:6" x14ac:dyDescent="0.25">
      <c r="A19">
        <v>1</v>
      </c>
      <c r="B19" t="s">
        <v>17</v>
      </c>
      <c r="C19" s="2">
        <f>(13.33+12.84)*100/121</f>
        <v>21.628099173553718</v>
      </c>
      <c r="D19" s="4">
        <f>C19/20</f>
        <v>1.0814049586776859</v>
      </c>
    </row>
    <row r="20" spans="1:6" x14ac:dyDescent="0.25">
      <c r="F20" s="4"/>
    </row>
    <row r="21" spans="1:6" x14ac:dyDescent="0.25">
      <c r="C21" s="1" t="s">
        <v>131</v>
      </c>
      <c r="D21" s="5">
        <f>SUM(D16:D19)</f>
        <v>3.9789208915888139</v>
      </c>
    </row>
    <row r="22" spans="1:6" x14ac:dyDescent="0.25">
      <c r="F22" s="4"/>
    </row>
    <row r="24" spans="1:6" x14ac:dyDescent="0.25">
      <c r="A24" s="1"/>
    </row>
    <row r="25" spans="1:6" x14ac:dyDescent="0.25">
      <c r="A25" t="s">
        <v>132</v>
      </c>
      <c r="C25" s="2"/>
      <c r="D25" s="2"/>
    </row>
    <row r="26" spans="1:6" x14ac:dyDescent="0.25">
      <c r="A26" s="1" t="s">
        <v>1</v>
      </c>
      <c r="B26" s="1" t="s">
        <v>2</v>
      </c>
      <c r="C26" s="1" t="s">
        <v>12</v>
      </c>
      <c r="D26" s="1" t="s">
        <v>3</v>
      </c>
      <c r="F26" s="1" t="s">
        <v>4</v>
      </c>
    </row>
    <row r="27" spans="1:6" x14ac:dyDescent="0.25">
      <c r="A27">
        <v>1</v>
      </c>
      <c r="B27" t="s">
        <v>115</v>
      </c>
      <c r="C27" s="4">
        <f>15*10*0.05*100/121</f>
        <v>6.1983471074380168</v>
      </c>
      <c r="D27" s="4">
        <f t="shared" ref="D27:D38" si="1">A27*C27</f>
        <v>6.1983471074380168</v>
      </c>
      <c r="F27" s="6" t="s">
        <v>116</v>
      </c>
    </row>
    <row r="28" spans="1:6" x14ac:dyDescent="0.25">
      <c r="A28">
        <v>1</v>
      </c>
      <c r="B28" t="s">
        <v>139</v>
      </c>
      <c r="C28" s="4">
        <f>12.99*100/121</f>
        <v>10.735537190082646</v>
      </c>
      <c r="D28" s="4">
        <f t="shared" si="1"/>
        <v>10.735537190082646</v>
      </c>
      <c r="F28" s="6" t="s">
        <v>117</v>
      </c>
    </row>
    <row r="29" spans="1:6" x14ac:dyDescent="0.25">
      <c r="A29" s="12">
        <v>1</v>
      </c>
      <c r="B29" s="12" t="s">
        <v>141</v>
      </c>
      <c r="C29" s="13">
        <f>8.01*100/121</f>
        <v>6.6198347107438016</v>
      </c>
      <c r="D29" s="13">
        <f t="shared" si="1"/>
        <v>6.6198347107438016</v>
      </c>
      <c r="F29" s="6" t="s">
        <v>142</v>
      </c>
    </row>
    <row r="30" spans="1:6" x14ac:dyDescent="0.25">
      <c r="A30">
        <f>15*0.4</f>
        <v>6</v>
      </c>
      <c r="B30" t="s">
        <v>59</v>
      </c>
      <c r="C30" s="4">
        <f>11.91/50.9</f>
        <v>0.23398821218074656</v>
      </c>
      <c r="D30" s="4">
        <f t="shared" si="1"/>
        <v>1.4039292730844792</v>
      </c>
      <c r="F30" t="s">
        <v>60</v>
      </c>
    </row>
    <row r="31" spans="1:6" x14ac:dyDescent="0.25">
      <c r="A31">
        <v>1</v>
      </c>
      <c r="B31" t="s">
        <v>118</v>
      </c>
      <c r="C31" s="4">
        <f>(13.25+8.95)*100/121</f>
        <v>18.347107438016529</v>
      </c>
      <c r="D31" s="4">
        <f t="shared" si="1"/>
        <v>18.347107438016529</v>
      </c>
      <c r="F31" s="6" t="s">
        <v>119</v>
      </c>
    </row>
    <row r="32" spans="1:6" x14ac:dyDescent="0.25">
      <c r="A32">
        <v>1</v>
      </c>
      <c r="B32" t="s">
        <v>120</v>
      </c>
      <c r="C32" s="4">
        <f>4*100/121</f>
        <v>3.3057851239669422</v>
      </c>
      <c r="D32" s="4">
        <f t="shared" si="1"/>
        <v>3.3057851239669422</v>
      </c>
      <c r="F32" s="6" t="s">
        <v>138</v>
      </c>
    </row>
    <row r="33" spans="1:6" x14ac:dyDescent="0.25">
      <c r="A33">
        <v>1</v>
      </c>
      <c r="B33" t="s">
        <v>123</v>
      </c>
      <c r="C33" s="4">
        <f>2.48</f>
        <v>2.48</v>
      </c>
      <c r="D33" s="4">
        <f t="shared" si="1"/>
        <v>2.48</v>
      </c>
      <c r="F33" s="6" t="s">
        <v>124</v>
      </c>
    </row>
    <row r="34" spans="1:6" x14ac:dyDescent="0.25">
      <c r="A34">
        <v>1</v>
      </c>
      <c r="B34" t="s">
        <v>121</v>
      </c>
      <c r="C34" s="4">
        <f>(0.29*15)*100/121</f>
        <v>3.5950413223140489</v>
      </c>
      <c r="D34" s="4">
        <f t="shared" si="1"/>
        <v>3.5950413223140489</v>
      </c>
      <c r="F34" s="6" t="s">
        <v>125</v>
      </c>
    </row>
    <row r="35" spans="1:6" x14ac:dyDescent="0.25">
      <c r="A35">
        <v>1</v>
      </c>
      <c r="B35" t="s">
        <v>122</v>
      </c>
      <c r="C35" s="4">
        <v>1.45</v>
      </c>
      <c r="D35" s="4">
        <f t="shared" si="1"/>
        <v>1.45</v>
      </c>
      <c r="F35" s="6" t="s">
        <v>126</v>
      </c>
    </row>
    <row r="36" spans="1:6" x14ac:dyDescent="0.25">
      <c r="A36">
        <v>1</v>
      </c>
      <c r="B36" t="s">
        <v>127</v>
      </c>
      <c r="C36" s="4"/>
      <c r="D36" s="4">
        <f t="shared" si="1"/>
        <v>0</v>
      </c>
      <c r="F36" t="s">
        <v>128</v>
      </c>
    </row>
    <row r="37" spans="1:6" x14ac:dyDescent="0.25">
      <c r="A37">
        <v>1</v>
      </c>
      <c r="B37" t="s">
        <v>129</v>
      </c>
      <c r="C37" s="4">
        <f>5.95*100/121</f>
        <v>4.9173553719008263</v>
      </c>
      <c r="D37" s="4">
        <f t="shared" si="1"/>
        <v>4.9173553719008263</v>
      </c>
      <c r="F37" t="s">
        <v>130</v>
      </c>
    </row>
    <row r="38" spans="1:6" x14ac:dyDescent="0.25">
      <c r="A38">
        <v>1</v>
      </c>
      <c r="B38" t="s">
        <v>137</v>
      </c>
      <c r="C38" s="4">
        <f>0.3*15</f>
        <v>4.5</v>
      </c>
      <c r="D38" s="4">
        <f t="shared" si="1"/>
        <v>4.5</v>
      </c>
    </row>
    <row r="39" spans="1:6" x14ac:dyDescent="0.25">
      <c r="C39" s="4"/>
      <c r="D39" s="4"/>
    </row>
    <row r="40" spans="1:6" x14ac:dyDescent="0.25">
      <c r="C40" s="1" t="s">
        <v>3</v>
      </c>
      <c r="D40" s="5">
        <f>SUM(D27:D37)</f>
        <v>59.052937537547287</v>
      </c>
      <c r="F40" s="6"/>
    </row>
    <row r="41" spans="1:6" x14ac:dyDescent="0.25">
      <c r="C41" s="4"/>
      <c r="D41" s="4"/>
      <c r="F41" s="6"/>
    </row>
    <row r="42" spans="1:6" x14ac:dyDescent="0.25">
      <c r="A42" s="1" t="s">
        <v>13</v>
      </c>
      <c r="D42" s="4"/>
      <c r="F42" s="6"/>
    </row>
    <row r="43" spans="1:6" x14ac:dyDescent="0.25">
      <c r="A43">
        <v>20</v>
      </c>
      <c r="B43" t="s">
        <v>17</v>
      </c>
      <c r="C43" s="2">
        <f>(13.33+12.84)*100/121</f>
        <v>21.628099173553718</v>
      </c>
      <c r="D43" s="4">
        <f>C43</f>
        <v>21.628099173553718</v>
      </c>
    </row>
    <row r="44" spans="1:6" x14ac:dyDescent="0.25">
      <c r="F44" s="4"/>
    </row>
    <row r="45" spans="1:6" x14ac:dyDescent="0.25">
      <c r="C45" s="1" t="s">
        <v>134</v>
      </c>
      <c r="D45" s="5">
        <f>SUM(D40:D43)</f>
        <v>80.681036711101001</v>
      </c>
    </row>
    <row r="46" spans="1:6" x14ac:dyDescent="0.25">
      <c r="C46" t="s">
        <v>135</v>
      </c>
      <c r="D46" s="4">
        <f>D45/15</f>
        <v>5.3787357807400671</v>
      </c>
    </row>
  </sheetData>
  <hyperlinks>
    <hyperlink ref="F3" r:id="rId1" xr:uid="{7E0BF3B6-2555-4708-9B57-4EB6488930B8}"/>
    <hyperlink ref="F27" r:id="rId2" xr:uid="{C6855C31-EAA0-4D44-A21C-75B653E927C8}"/>
    <hyperlink ref="F28" r:id="rId3" xr:uid="{7985B287-9202-49BA-96EC-3527E35AF464}"/>
    <hyperlink ref="F33" r:id="rId4" xr:uid="{B904EA2C-A916-49E4-90BF-86FCFF073D72}"/>
    <hyperlink ref="F34" r:id="rId5" xr:uid="{53E6BBBE-F583-4BE3-82C8-B8CA2353E487}"/>
    <hyperlink ref="F35" r:id="rId6" xr:uid="{77B9EDD2-CF55-42EF-9CB8-820F71732DB2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balance</vt:lpstr>
      <vt:lpstr>Wireless LEDs</vt:lpstr>
      <vt:lpstr>Lighthouse</vt:lpstr>
      <vt:lpstr>Moduli</vt:lpstr>
      <vt:lpstr>Cube</vt:lpstr>
      <vt:lpstr>Lotus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2023-02-02T22:16:37Z</dcterms:modified>
</cp:coreProperties>
</file>