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c_m_v_riet_student_tue_nl/Documents/Studie/#MSc2/Soldering workshops/"/>
    </mc:Choice>
  </mc:AlternateContent>
  <xr:revisionPtr revIDLastSave="481" documentId="13_ncr:1_{ABAB46C6-B7E1-4C0B-AA70-CE2A569E2D2B}" xr6:coauthVersionLast="47" xr6:coauthVersionMax="47" xr10:uidLastSave="{2F13E98C-87FB-433A-AAC5-0E427E5F00F4}"/>
  <bookViews>
    <workbookView xWindow="165" yWindow="2340" windowWidth="21600" windowHeight="11505" firstSheet="1" activeTab="5" xr2:uid="{37414339-373C-4A92-8C15-0502F53297DB}"/>
  </bookViews>
  <sheets>
    <sheet name="overview balance" sheetId="6" r:id="rId1"/>
    <sheet name="Wireless LEDs" sheetId="1" r:id="rId2"/>
    <sheet name="Lighthouse" sheetId="2" r:id="rId3"/>
    <sheet name="Moduli" sheetId="3" r:id="rId4"/>
    <sheet name="Cube" sheetId="4" r:id="rId5"/>
    <sheet name="Lotu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9" i="2"/>
  <c r="D11" i="2"/>
  <c r="C9" i="2"/>
  <c r="C14" i="4"/>
  <c r="D14" i="4" s="1"/>
  <c r="C17" i="4"/>
  <c r="D17" i="4" s="1"/>
  <c r="C16" i="4"/>
  <c r="C15" i="4"/>
  <c r="D16" i="4"/>
  <c r="D15" i="4"/>
  <c r="D21" i="5"/>
  <c r="C19" i="4"/>
  <c r="D19" i="4" s="1"/>
  <c r="C8" i="6"/>
  <c r="C18" i="4"/>
  <c r="D18" i="4" s="1"/>
  <c r="D13" i="4"/>
  <c r="D11" i="4"/>
  <c r="D10" i="4"/>
  <c r="D12" i="4"/>
  <c r="D9" i="4"/>
  <c r="D8" i="4"/>
  <c r="D7" i="4"/>
  <c r="D6" i="4"/>
  <c r="D5" i="4"/>
  <c r="C4" i="4"/>
  <c r="D4" i="4" s="1"/>
  <c r="C23" i="4"/>
  <c r="D23" i="4" s="1"/>
  <c r="D13" i="3"/>
  <c r="C13" i="3"/>
  <c r="C8" i="3"/>
  <c r="C7" i="3"/>
  <c r="D7" i="3" s="1"/>
  <c r="C6" i="3"/>
  <c r="D6" i="3" s="1"/>
  <c r="D8" i="3"/>
  <c r="D4" i="3"/>
  <c r="D5" i="3"/>
  <c r="C5" i="3"/>
  <c r="C9" i="3"/>
  <c r="D9" i="3" s="1"/>
  <c r="D6" i="6"/>
  <c r="B6" i="6"/>
  <c r="B3" i="6"/>
  <c r="D3" i="6" s="1"/>
  <c r="D8" i="2"/>
  <c r="C8" i="2"/>
  <c r="C7" i="2"/>
  <c r="D7" i="2" s="1"/>
  <c r="D6" i="2"/>
  <c r="D5" i="2"/>
  <c r="D4" i="2"/>
  <c r="C4" i="2"/>
  <c r="C15" i="5"/>
  <c r="D15" i="5"/>
  <c r="D16" i="5" s="1"/>
  <c r="C19" i="5"/>
  <c r="D19" i="5"/>
  <c r="C14" i="5"/>
  <c r="C13" i="5"/>
  <c r="C8" i="5"/>
  <c r="D14" i="5"/>
  <c r="D13" i="5"/>
  <c r="D12" i="5"/>
  <c r="D11" i="5"/>
  <c r="D10" i="5"/>
  <c r="D9" i="5"/>
  <c r="D8" i="5"/>
  <c r="D7" i="5"/>
  <c r="D6" i="5"/>
  <c r="D5" i="5"/>
  <c r="D4" i="5"/>
  <c r="D6" i="1"/>
  <c r="D13" i="1"/>
  <c r="D7" i="1"/>
  <c r="C22" i="1"/>
  <c r="D22" i="1" s="1"/>
  <c r="C21" i="1"/>
  <c r="D21" i="1" s="1"/>
  <c r="C20" i="1"/>
  <c r="D20" i="1" s="1"/>
  <c r="C17" i="1"/>
  <c r="D17" i="1" s="1"/>
  <c r="D12" i="1"/>
  <c r="D8" i="1"/>
  <c r="D11" i="1"/>
  <c r="D10" i="1"/>
  <c r="D9" i="1"/>
  <c r="D5" i="1"/>
  <c r="D4" i="1"/>
  <c r="D3" i="1"/>
  <c r="D20" i="4" l="1"/>
  <c r="D25" i="4" s="1"/>
  <c r="B5" i="6" s="1"/>
  <c r="D10" i="3"/>
  <c r="D15" i="3" s="1"/>
  <c r="B4" i="6" s="1"/>
  <c r="D4" i="6" s="1"/>
  <c r="D14" i="1"/>
  <c r="D25" i="1" s="1"/>
  <c r="B2" i="6" s="1"/>
  <c r="D2" i="6" s="1"/>
  <c r="B8" i="6" l="1"/>
  <c r="D5" i="6"/>
  <c r="D8" i="6" s="1"/>
</calcChain>
</file>

<file path=xl/sharedStrings.xml><?xml version="1.0" encoding="utf-8"?>
<sst xmlns="http://schemas.openxmlformats.org/spreadsheetml/2006/main" count="174" uniqueCount="109">
  <si>
    <t>BOM</t>
  </si>
  <si>
    <t>number</t>
  </si>
  <si>
    <t>part</t>
  </si>
  <si>
    <t>total</t>
  </si>
  <si>
    <t>LMC555xN</t>
  </si>
  <si>
    <t>URL</t>
  </si>
  <si>
    <t>https://nl.rs-online.com/web/p/op-amps/1977336/</t>
  </si>
  <si>
    <t>TC4426</t>
  </si>
  <si>
    <t>https://nl.rs-online.com/web/p/gate-drivers/1460135</t>
  </si>
  <si>
    <t>unpolarised cap</t>
  </si>
  <si>
    <t>resistor</t>
  </si>
  <si>
    <t>1N4148</t>
  </si>
  <si>
    <t>https://nl.rs-online.com/web/p/switching-diodes/8431562/</t>
  </si>
  <si>
    <t>polarised cap</t>
  </si>
  <si>
    <t>fuse</t>
  </si>
  <si>
    <t>cost (ex BTW)</t>
  </si>
  <si>
    <t>PCB</t>
  </si>
  <si>
    <t>Total kit:</t>
  </si>
  <si>
    <t>1N4007</t>
  </si>
  <si>
    <t>LEDs</t>
  </si>
  <si>
    <t>pcb</t>
  </si>
  <si>
    <t>leds (1206)</t>
  </si>
  <si>
    <t>cap</t>
  </si>
  <si>
    <t>inductor</t>
  </si>
  <si>
    <t>mosfet</t>
  </si>
  <si>
    <t xml:space="preserve">polymer film cap </t>
  </si>
  <si>
    <t>https://nl.rs-online.com/web/p/through-hole-resistors/1997908</t>
  </si>
  <si>
    <t>https://nl.rs-online.com/web/p/film-capacitors/1943583</t>
  </si>
  <si>
    <t>https://nl.rs-online.com/web/p/schottky-diodes-rectifiers/6491143</t>
  </si>
  <si>
    <t>https://nl.rs-online.com/web/p/aluminium-capacitors/7110810</t>
  </si>
  <si>
    <t>https://nl.rs-online.com/web/p/single-layer-ceramic-capacitors/1805102</t>
  </si>
  <si>
    <t>https://nl.rs-online.com/web/p/single-layer-ceramic-capacitors/1805103</t>
  </si>
  <si>
    <t>https://nl.rs-online.com/web/p/resettable-fuses/6917557</t>
  </si>
  <si>
    <t>or use from Ali</t>
  </si>
  <si>
    <t>https://nl.rs-online.com/web/p/mosfets/2183074</t>
  </si>
  <si>
    <t>Lotus</t>
  </si>
  <si>
    <t>https://nl.rs-online.com/web/p/mosfets/8714987</t>
  </si>
  <si>
    <t>Moduli</t>
  </si>
  <si>
    <t>Cube</t>
  </si>
  <si>
    <t>MDS1525URH</t>
  </si>
  <si>
    <t>?</t>
  </si>
  <si>
    <t>resistor (150Ohm) 0805</t>
  </si>
  <si>
    <t>led</t>
  </si>
  <si>
    <t>switch</t>
  </si>
  <si>
    <t>switch toggle</t>
  </si>
  <si>
    <t>ATTiny</t>
  </si>
  <si>
    <t>6-pin header</t>
  </si>
  <si>
    <t>capacitor 100uF</t>
  </si>
  <si>
    <t>fuse (0.5A)</t>
  </si>
  <si>
    <t>usb micro</t>
  </si>
  <si>
    <t>https://www.tinytronics.nl/shop/en/switches/manual-switches/pcb-switches/pcb-switch-7x7mm</t>
  </si>
  <si>
    <t>https://www.tinytronics.nl/shop/en/components/ics-and-microcontroller-chips/microcontroller-chips/atmel-attiny85-20pu-8-pins-dip-micro-controller</t>
  </si>
  <si>
    <t>8-pin dip socket</t>
  </si>
  <si>
    <t>https://nl.rs-online.com/web/p/microcontrollers/1331612</t>
  </si>
  <si>
    <t>comments</t>
  </si>
  <si>
    <t>https://nl.rs-online.com/web/p/microcontrollers/1331625</t>
  </si>
  <si>
    <t>https://nl.rs-online.com/web/p/surface-mount-resistors/1251189</t>
  </si>
  <si>
    <t>https://www.aliexpress.com/item/33021783036.html</t>
  </si>
  <si>
    <t>https://nl.rs-online.com/web/p/dil-sockets/0402759</t>
  </si>
  <si>
    <t>https://nl.rs-online.com/web/p/pcb-headers/8632901</t>
  </si>
  <si>
    <t>https://www.aliexpress.com/item/4000972435844.html</t>
  </si>
  <si>
    <t>https://nl.rs-online.com/web/p/aluminium-capacitors/7152353</t>
  </si>
  <si>
    <t>https://www.aliexpress.com/item/32955989211.html</t>
  </si>
  <si>
    <t>https://www.aliexpress.com/item/32811263807.html</t>
  </si>
  <si>
    <t>tinned copper wire</t>
  </si>
  <si>
    <t>https://nl.rs-online.com/web/p/copper-wire/0355079</t>
  </si>
  <si>
    <t>2N2222A</t>
  </si>
  <si>
    <t>https://www.aliexpress.com/item/32845355887.html</t>
  </si>
  <si>
    <t>capacitor 10uF</t>
  </si>
  <si>
    <t>https://nl.rs-online.com/web/p/aluminium-capacitors/4406547</t>
  </si>
  <si>
    <t>https://www.aliexpress.com/item/32848822296.html</t>
  </si>
  <si>
    <t>Workshop</t>
  </si>
  <si>
    <t>Cost</t>
  </si>
  <si>
    <t>Sale</t>
  </si>
  <si>
    <t>Profit</t>
  </si>
  <si>
    <t>1 Wireless</t>
  </si>
  <si>
    <t>2 Lighthouse</t>
  </si>
  <si>
    <t>3 Moduli</t>
  </si>
  <si>
    <t>4 Cube</t>
  </si>
  <si>
    <t>5 Lotus</t>
  </si>
  <si>
    <t>resistor 1208</t>
  </si>
  <si>
    <t>led 1208</t>
  </si>
  <si>
    <t>https://www.aliexpress.com/item/32380051835.html</t>
  </si>
  <si>
    <t>https://nl.rs-online.com/web/p/surface-mount-resistors/1978258</t>
  </si>
  <si>
    <t>https://www.aliexpress.com/item/1005001672585894.html</t>
  </si>
  <si>
    <t>trimpot</t>
  </si>
  <si>
    <t>https://nl.rs-online.com/web/p/trimmer-potentiometers/7870534</t>
  </si>
  <si>
    <t>1N5817</t>
  </si>
  <si>
    <t>capacitor 470uF</t>
  </si>
  <si>
    <t>capacitor 390pF</t>
  </si>
  <si>
    <t>1R2 resistor</t>
  </si>
  <si>
    <t>https://nl.rs-online.com/web/p/aluminium-capacitors/7111110</t>
  </si>
  <si>
    <t>https://nl.rs-online.com/web/p/mlccs-multilayer-ceramic-capacitors/1940589</t>
  </si>
  <si>
    <t>https://nl.rs-online.com/web/p/through-hole-resistors/2356490</t>
  </si>
  <si>
    <t>https://nl.rs-online.com/web/p/schottky-diodes-rectifiers/8855356</t>
  </si>
  <si>
    <t>coil 220uH</t>
  </si>
  <si>
    <t>https://nl.rs-online.com/web/p/leaded-inductors/1229230</t>
  </si>
  <si>
    <t>Total</t>
  </si>
  <si>
    <t>header pin</t>
  </si>
  <si>
    <t>https://www.aliexpress.com/item/32724478308.html</t>
  </si>
  <si>
    <t>filament LED pink</t>
  </si>
  <si>
    <t>filament LED blue</t>
  </si>
  <si>
    <t>filament LED green</t>
  </si>
  <si>
    <t>filament LED yellow</t>
  </si>
  <si>
    <t>https://www.aliexpress.com/item/1005003879391329.html</t>
  </si>
  <si>
    <t>batterij CR2032</t>
  </si>
  <si>
    <t>https://www.bol.com/nl/nl/p/blisterverpakking-a-force-powerfull-lithium-cr2032-knoopbatterij-knoopcel-3-volt-8-stuks/9200000113121741/?bltgh=gIza6Cw7L9tZkh0L9LRFtA.2_18.21.ProductTitle</t>
  </si>
  <si>
    <t>led 0805 or 1206</t>
  </si>
  <si>
    <t>alleen 1 ATTiny type op voorraad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</si>
</sst>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€-413]\ #,##0.00"/>
    <numFmt numFmtId="166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1"/>
    <xf numFmtId="166" fontId="0" fillId="0" borderId="0" xfId="0" applyNumberFormat="1"/>
    <xf numFmtId="166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mosfets/2183074" TargetMode="External"/><Relationship Id="rId2" Type="http://schemas.openxmlformats.org/officeDocument/2006/relationships/hyperlink" Target="https://nl.rs-online.com/web/p/gate-drivers/1460135" TargetMode="External"/><Relationship Id="rId1" Type="http://schemas.openxmlformats.org/officeDocument/2006/relationships/hyperlink" Target="https://nl.rs-online.com/web/p/op-amps/1977336/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972435844.html" TargetMode="External"/><Relationship Id="rId2" Type="http://schemas.openxmlformats.org/officeDocument/2006/relationships/hyperlink" Target="https://www.tinytronics.nl/shop/en/switches/manual-switches/pcb-switches/pcb-switch-7x7mm" TargetMode="External"/><Relationship Id="rId1" Type="http://schemas.openxmlformats.org/officeDocument/2006/relationships/hyperlink" Target="https://www.tinytronics.nl/shop/en/components/ics-and-microcontroller-chips/microcontroller-chips/atmel-attiny85-20pu-8-pins-dip-micro-controller" TargetMode="External"/><Relationship Id="rId4" Type="http://schemas.openxmlformats.org/officeDocument/2006/relationships/hyperlink" Target="https://nl.rs-online.com/web/p/microcontrollers/13316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CA01-DA37-4703-A51B-B2DED206913F}">
  <dimension ref="A1:D8"/>
  <sheetViews>
    <sheetView workbookViewId="0">
      <selection activeCell="K15" sqref="K15"/>
    </sheetView>
  </sheetViews>
  <sheetFormatPr defaultRowHeight="15" x14ac:dyDescent="0.25"/>
  <cols>
    <col min="1" max="1" width="16.5703125" customWidth="1"/>
    <col min="2" max="2" width="15.140625" customWidth="1"/>
    <col min="3" max="3" width="14.42578125" customWidth="1"/>
    <col min="4" max="4" width="14.85546875" customWidth="1"/>
  </cols>
  <sheetData>
    <row r="1" spans="1:4" x14ac:dyDescent="0.25">
      <c r="A1" s="1" t="s">
        <v>71</v>
      </c>
      <c r="B1" s="1" t="s">
        <v>72</v>
      </c>
      <c r="C1" s="1" t="s">
        <v>73</v>
      </c>
      <c r="D1" s="1" t="s">
        <v>74</v>
      </c>
    </row>
    <row r="2" spans="1:4" x14ac:dyDescent="0.25">
      <c r="A2" t="s">
        <v>75</v>
      </c>
      <c r="B2" s="7">
        <f>'Wireless LEDs'!D25</f>
        <v>5.0612166666666667</v>
      </c>
      <c r="C2" s="7">
        <v>5</v>
      </c>
      <c r="D2" s="7">
        <f>C2-B2</f>
        <v>-6.1216666666666697E-2</v>
      </c>
    </row>
    <row r="3" spans="1:4" x14ac:dyDescent="0.25">
      <c r="A3" t="s">
        <v>76</v>
      </c>
      <c r="B3" s="7">
        <f>Lighthouse!D11</f>
        <v>0.98923585461689578</v>
      </c>
      <c r="C3" s="7">
        <v>5</v>
      </c>
      <c r="D3" s="7">
        <f>C3-B3</f>
        <v>4.0107641453831047</v>
      </c>
    </row>
    <row r="4" spans="1:4" x14ac:dyDescent="0.25">
      <c r="A4" t="s">
        <v>77</v>
      </c>
      <c r="B4" s="7">
        <f>Moduli!D15</f>
        <v>2.4558823182711196</v>
      </c>
      <c r="C4" s="7">
        <v>5</v>
      </c>
      <c r="D4" s="7">
        <f>C4-B4</f>
        <v>2.5441176817288804</v>
      </c>
    </row>
    <row r="5" spans="1:4" x14ac:dyDescent="0.25">
      <c r="A5" t="s">
        <v>78</v>
      </c>
      <c r="B5" s="7">
        <f>Cube!D25</f>
        <v>6.5814316060903728</v>
      </c>
      <c r="C5" s="7">
        <v>5</v>
      </c>
      <c r="D5" s="7">
        <f>C5-B5</f>
        <v>-1.5814316060903728</v>
      </c>
    </row>
    <row r="6" spans="1:4" x14ac:dyDescent="0.25">
      <c r="A6" t="s">
        <v>79</v>
      </c>
      <c r="B6" s="7">
        <f>Lotus!D21</f>
        <v>5.8133548788474139</v>
      </c>
      <c r="C6" s="7">
        <v>5</v>
      </c>
      <c r="D6" s="7">
        <f>C6-B6</f>
        <v>-0.81335487884741386</v>
      </c>
    </row>
    <row r="8" spans="1:4" x14ac:dyDescent="0.25">
      <c r="A8" s="1" t="s">
        <v>3</v>
      </c>
      <c r="B8" s="8">
        <f>SUM(B2:B6)</f>
        <v>20.901121324492468</v>
      </c>
      <c r="C8" s="8">
        <f>SUM(C2:C6)</f>
        <v>25</v>
      </c>
      <c r="D8" s="8">
        <f>SUM(D2:D6)</f>
        <v>4.0988786755075317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EF83-736F-424F-BA8F-20008381E626}">
  <dimension ref="A1:S25"/>
  <sheetViews>
    <sheetView workbookViewId="0">
      <selection activeCell="J17" sqref="J16:J17"/>
    </sheetView>
  </sheetViews>
  <sheetFormatPr defaultRowHeight="15" x14ac:dyDescent="0.25"/>
  <cols>
    <col min="2" max="2" width="15.140625" bestFit="1" customWidth="1"/>
    <col min="3" max="3" width="13.28515625" bestFit="1" customWidth="1"/>
    <col min="4" max="4" width="9.5703125" bestFit="1" customWidth="1"/>
    <col min="6" max="6" width="67.42578125" bestFit="1" customWidth="1"/>
  </cols>
  <sheetData>
    <row r="1" spans="1:19" x14ac:dyDescent="0.25">
      <c r="A1" s="1" t="s">
        <v>0</v>
      </c>
      <c r="B1" s="1"/>
      <c r="C1" s="1"/>
      <c r="D1" s="1"/>
      <c r="P1" s="1"/>
      <c r="Q1" s="1"/>
      <c r="R1" s="1"/>
      <c r="S1" s="1"/>
    </row>
    <row r="2" spans="1:19" x14ac:dyDescent="0.25">
      <c r="A2" s="1" t="s">
        <v>1</v>
      </c>
      <c r="B2" s="1" t="s">
        <v>2</v>
      </c>
      <c r="C2" s="1" t="s">
        <v>15</v>
      </c>
      <c r="D2" s="1" t="s">
        <v>3</v>
      </c>
      <c r="F2" s="1" t="s">
        <v>5</v>
      </c>
      <c r="M2" s="1"/>
      <c r="N2" s="1"/>
      <c r="P2" s="1"/>
      <c r="Q2" s="1"/>
      <c r="R2" s="1"/>
      <c r="S2" s="1"/>
    </row>
    <row r="3" spans="1:19" x14ac:dyDescent="0.25">
      <c r="A3">
        <v>1</v>
      </c>
      <c r="B3" t="s">
        <v>4</v>
      </c>
      <c r="C3" s="4">
        <v>1.68</v>
      </c>
      <c r="D3" s="4">
        <f t="shared" ref="D3:D7" si="0">A3*C3</f>
        <v>1.68</v>
      </c>
      <c r="F3" s="6" t="s">
        <v>6</v>
      </c>
      <c r="R3" s="4"/>
      <c r="S3" s="4"/>
    </row>
    <row r="4" spans="1:19" x14ac:dyDescent="0.25">
      <c r="A4">
        <v>1</v>
      </c>
      <c r="B4" t="s">
        <v>7</v>
      </c>
      <c r="C4" s="4">
        <v>1.4</v>
      </c>
      <c r="D4" s="4">
        <f t="shared" si="0"/>
        <v>1.4</v>
      </c>
      <c r="F4" s="6" t="s">
        <v>8</v>
      </c>
      <c r="R4" s="4"/>
      <c r="S4" s="4"/>
    </row>
    <row r="5" spans="1:19" x14ac:dyDescent="0.25">
      <c r="A5">
        <v>1</v>
      </c>
      <c r="B5" t="s">
        <v>25</v>
      </c>
      <c r="C5" s="4">
        <v>7.1999999999999995E-2</v>
      </c>
      <c r="D5" s="4">
        <f t="shared" si="0"/>
        <v>7.1999999999999995E-2</v>
      </c>
      <c r="F5" s="6" t="s">
        <v>27</v>
      </c>
      <c r="M5" s="3"/>
      <c r="N5" s="2"/>
      <c r="R5" s="4"/>
      <c r="S5" s="4"/>
    </row>
    <row r="6" spans="1:19" x14ac:dyDescent="0.25">
      <c r="A6">
        <v>2</v>
      </c>
      <c r="B6" t="s">
        <v>9</v>
      </c>
      <c r="C6" s="4">
        <v>0.09</v>
      </c>
      <c r="D6" s="4">
        <f t="shared" si="0"/>
        <v>0.18</v>
      </c>
      <c r="F6" s="6" t="s">
        <v>31</v>
      </c>
      <c r="G6" s="2" t="s">
        <v>33</v>
      </c>
      <c r="M6" s="3"/>
      <c r="R6" s="4"/>
      <c r="S6" s="4"/>
    </row>
    <row r="7" spans="1:19" x14ac:dyDescent="0.25">
      <c r="A7">
        <v>1</v>
      </c>
      <c r="B7" t="s">
        <v>9</v>
      </c>
      <c r="C7" s="4">
        <v>0.05</v>
      </c>
      <c r="D7" s="4">
        <f t="shared" si="0"/>
        <v>0.05</v>
      </c>
      <c r="F7" t="s">
        <v>30</v>
      </c>
      <c r="R7" s="4"/>
      <c r="S7" s="4"/>
    </row>
    <row r="8" spans="1:19" x14ac:dyDescent="0.25">
      <c r="A8">
        <v>1</v>
      </c>
      <c r="B8" t="s">
        <v>13</v>
      </c>
      <c r="C8" s="4">
        <v>6.4000000000000001E-2</v>
      </c>
      <c r="D8" s="4">
        <f t="shared" ref="D8:D13" si="1">A8*C8</f>
        <v>6.4000000000000001E-2</v>
      </c>
      <c r="F8" t="s">
        <v>29</v>
      </c>
      <c r="R8" s="4"/>
      <c r="S8" s="4"/>
    </row>
    <row r="9" spans="1:19" x14ac:dyDescent="0.25">
      <c r="A9">
        <v>7</v>
      </c>
      <c r="B9" t="s">
        <v>10</v>
      </c>
      <c r="C9" s="4">
        <v>3.1E-2</v>
      </c>
      <c r="D9" s="4">
        <f t="shared" si="1"/>
        <v>0.217</v>
      </c>
      <c r="F9" t="s">
        <v>26</v>
      </c>
      <c r="R9" s="4"/>
      <c r="S9" s="4"/>
    </row>
    <row r="10" spans="1:19" x14ac:dyDescent="0.25">
      <c r="A10">
        <v>1</v>
      </c>
      <c r="B10" t="s">
        <v>11</v>
      </c>
      <c r="C10" s="4">
        <v>2.1000000000000001E-2</v>
      </c>
      <c r="D10" s="4">
        <f t="shared" si="1"/>
        <v>2.1000000000000001E-2</v>
      </c>
      <c r="F10" t="s">
        <v>12</v>
      </c>
      <c r="M10" s="3"/>
      <c r="N10" s="2"/>
      <c r="R10" s="4"/>
      <c r="S10" s="4"/>
    </row>
    <row r="11" spans="1:19" x14ac:dyDescent="0.25">
      <c r="A11">
        <v>1</v>
      </c>
      <c r="B11" t="s">
        <v>18</v>
      </c>
      <c r="C11" s="4">
        <v>7.3999999999999996E-2</v>
      </c>
      <c r="D11" s="4">
        <f t="shared" si="1"/>
        <v>7.3999999999999996E-2</v>
      </c>
      <c r="F11" t="s">
        <v>28</v>
      </c>
      <c r="R11" s="4"/>
      <c r="S11" s="4"/>
    </row>
    <row r="12" spans="1:19" x14ac:dyDescent="0.25">
      <c r="A12">
        <v>1</v>
      </c>
      <c r="B12" t="s">
        <v>14</v>
      </c>
      <c r="C12" s="4">
        <v>0.17599999999999999</v>
      </c>
      <c r="D12" s="4">
        <f t="shared" si="1"/>
        <v>0.17599999999999999</v>
      </c>
      <c r="F12" t="s">
        <v>32</v>
      </c>
      <c r="R12" s="4"/>
      <c r="S12" s="4"/>
    </row>
    <row r="13" spans="1:19" x14ac:dyDescent="0.25">
      <c r="A13">
        <v>1</v>
      </c>
      <c r="B13" t="s">
        <v>24</v>
      </c>
      <c r="C13" s="4">
        <v>0.185</v>
      </c>
      <c r="D13" s="4">
        <f t="shared" si="1"/>
        <v>0.185</v>
      </c>
      <c r="F13" s="6" t="s">
        <v>34</v>
      </c>
      <c r="R13" s="4"/>
      <c r="S13" s="4"/>
    </row>
    <row r="14" spans="1:19" x14ac:dyDescent="0.25">
      <c r="C14" s="1" t="s">
        <v>3</v>
      </c>
      <c r="D14" s="5">
        <f>SUM(D3:D13)</f>
        <v>4.1189999999999998</v>
      </c>
      <c r="S14" s="5"/>
    </row>
    <row r="16" spans="1:19" x14ac:dyDescent="0.25">
      <c r="A16" s="1" t="s">
        <v>16</v>
      </c>
      <c r="D16" s="4"/>
      <c r="S16" s="4"/>
    </row>
    <row r="17" spans="1:19" x14ac:dyDescent="0.25">
      <c r="A17">
        <v>1</v>
      </c>
      <c r="B17" t="s">
        <v>20</v>
      </c>
      <c r="C17" s="2">
        <f>20.78/30</f>
        <v>0.69266666666666665</v>
      </c>
      <c r="D17" s="4">
        <f>C17/A17</f>
        <v>0.69266666666666665</v>
      </c>
      <c r="R17" s="2"/>
      <c r="S17" s="4"/>
    </row>
    <row r="19" spans="1:19" x14ac:dyDescent="0.25">
      <c r="A19" s="1" t="s">
        <v>19</v>
      </c>
    </row>
    <row r="20" spans="1:19" x14ac:dyDescent="0.25">
      <c r="A20">
        <v>2</v>
      </c>
      <c r="B20" t="s">
        <v>21</v>
      </c>
      <c r="C20" s="2">
        <f>6.47/400</f>
        <v>1.6174999999999998E-2</v>
      </c>
      <c r="D20" s="2">
        <f>A20*C20</f>
        <v>3.2349999999999997E-2</v>
      </c>
      <c r="R20" s="2"/>
      <c r="S20" s="2"/>
    </row>
    <row r="21" spans="1:19" x14ac:dyDescent="0.25">
      <c r="A21">
        <v>2</v>
      </c>
      <c r="B21" t="s">
        <v>23</v>
      </c>
      <c r="C21" s="2">
        <f>(2.47+1.52)/50</f>
        <v>7.980000000000001E-2</v>
      </c>
      <c r="D21" s="2">
        <f>A21*C21</f>
        <v>0.15960000000000002</v>
      </c>
      <c r="R21" s="2"/>
      <c r="S21" s="2"/>
    </row>
    <row r="22" spans="1:19" x14ac:dyDescent="0.25">
      <c r="A22">
        <v>2</v>
      </c>
      <c r="B22" t="s">
        <v>22</v>
      </c>
      <c r="C22" s="2">
        <f>2.88/100</f>
        <v>2.8799999999999999E-2</v>
      </c>
      <c r="D22" s="2">
        <f>A22*C22</f>
        <v>5.7599999999999998E-2</v>
      </c>
      <c r="R22" s="2"/>
      <c r="S22" s="2"/>
    </row>
    <row r="23" spans="1:19" x14ac:dyDescent="0.25">
      <c r="C23" s="11" t="s">
        <v>3</v>
      </c>
      <c r="D23" s="11">
        <f>SUM(D20:D22)</f>
        <v>0.24954999999999999</v>
      </c>
      <c r="R23" s="2"/>
    </row>
    <row r="25" spans="1:19" x14ac:dyDescent="0.25">
      <c r="C25" s="1" t="s">
        <v>17</v>
      </c>
      <c r="D25" s="5">
        <f>SUM(D14:D22)</f>
        <v>5.0612166666666667</v>
      </c>
      <c r="S25" s="4"/>
    </row>
  </sheetData>
  <hyperlinks>
    <hyperlink ref="F3" r:id="rId1" xr:uid="{900AC433-81C3-431B-904D-9E354130039E}"/>
    <hyperlink ref="F4" r:id="rId2" xr:uid="{83275B4F-0DB9-459C-B671-3C767EA85AF6}"/>
    <hyperlink ref="F13" r:id="rId3" xr:uid="{DDAC75B6-4259-41ED-881B-410EBA19079C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CEA5-8D9E-495C-BEA7-86A106BCD4A2}">
  <dimension ref="A1:F24"/>
  <sheetViews>
    <sheetView workbookViewId="0">
      <selection activeCell="F18" sqref="F18"/>
    </sheetView>
  </sheetViews>
  <sheetFormatPr defaultRowHeight="15" x14ac:dyDescent="0.25"/>
  <cols>
    <col min="2" max="2" width="27" customWidth="1"/>
    <col min="3" max="3" width="13.28515625" bestFit="1" customWidth="1"/>
    <col min="6" max="6" width="59.85546875" customWidth="1"/>
  </cols>
  <sheetData>
    <row r="1" spans="1:6" x14ac:dyDescent="0.25">
      <c r="A1" t="s">
        <v>35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15</v>
      </c>
      <c r="D3" s="1" t="s">
        <v>3</v>
      </c>
      <c r="F3" s="1" t="s">
        <v>5</v>
      </c>
    </row>
    <row r="4" spans="1:6" x14ac:dyDescent="0.25">
      <c r="A4">
        <v>2</v>
      </c>
      <c r="B4" t="s">
        <v>66</v>
      </c>
      <c r="C4" s="4">
        <f>4.16/100</f>
        <v>4.1599999999999998E-2</v>
      </c>
      <c r="D4" s="4">
        <f>C4*A4</f>
        <v>8.3199999999999996E-2</v>
      </c>
      <c r="F4" s="6" t="s">
        <v>67</v>
      </c>
    </row>
    <row r="5" spans="1:6" x14ac:dyDescent="0.25">
      <c r="A5">
        <v>2</v>
      </c>
      <c r="B5" t="s">
        <v>68</v>
      </c>
      <c r="C5" s="4">
        <v>4.2999999999999997E-2</v>
      </c>
      <c r="D5" s="4">
        <f t="shared" ref="D5:D9" si="0">A5*C5</f>
        <v>8.5999999999999993E-2</v>
      </c>
      <c r="F5" t="s">
        <v>69</v>
      </c>
    </row>
    <row r="6" spans="1:6" x14ac:dyDescent="0.25">
      <c r="A6">
        <v>4</v>
      </c>
      <c r="B6" t="s">
        <v>10</v>
      </c>
      <c r="C6" s="4">
        <v>3.1E-2</v>
      </c>
      <c r="D6" s="4">
        <f t="shared" si="0"/>
        <v>0.124</v>
      </c>
      <c r="F6" t="s">
        <v>26</v>
      </c>
    </row>
    <row r="7" spans="1:6" x14ac:dyDescent="0.25">
      <c r="A7">
        <v>1.2</v>
      </c>
      <c r="B7" t="s">
        <v>64</v>
      </c>
      <c r="C7" s="4">
        <f>11.91/50.9</f>
        <v>0.23398821218074656</v>
      </c>
      <c r="D7" s="4">
        <f t="shared" si="0"/>
        <v>0.28078585461689587</v>
      </c>
      <c r="F7" t="s">
        <v>65</v>
      </c>
    </row>
    <row r="8" spans="1:6" x14ac:dyDescent="0.25">
      <c r="A8">
        <v>1</v>
      </c>
      <c r="B8" t="s">
        <v>42</v>
      </c>
      <c r="C8" s="4">
        <f>2.15/100</f>
        <v>2.1499999999999998E-2</v>
      </c>
      <c r="D8" s="4">
        <f t="shared" si="0"/>
        <v>2.1499999999999998E-2</v>
      </c>
      <c r="F8" t="s">
        <v>70</v>
      </c>
    </row>
    <row r="9" spans="1:6" x14ac:dyDescent="0.25">
      <c r="A9">
        <v>1</v>
      </c>
      <c r="B9" t="s">
        <v>105</v>
      </c>
      <c r="C9" s="4">
        <f>3.15/8</f>
        <v>0.39374999999999999</v>
      </c>
      <c r="D9" s="4">
        <f t="shared" si="0"/>
        <v>0.39374999999999999</v>
      </c>
      <c r="F9" t="s">
        <v>106</v>
      </c>
    </row>
    <row r="11" spans="1:6" x14ac:dyDescent="0.25">
      <c r="C11" s="1" t="s">
        <v>17</v>
      </c>
      <c r="D11" s="5">
        <f>SUM(D4:D9)</f>
        <v>0.98923585461689578</v>
      </c>
    </row>
    <row r="12" spans="1:6" x14ac:dyDescent="0.25">
      <c r="C12" s="4"/>
      <c r="D12" s="4"/>
    </row>
    <row r="13" spans="1:6" x14ac:dyDescent="0.25">
      <c r="C13" s="4"/>
      <c r="D13" s="4"/>
    </row>
    <row r="14" spans="1:6" x14ac:dyDescent="0.25">
      <c r="C14" s="4"/>
      <c r="D14" s="4"/>
      <c r="F14" s="6"/>
    </row>
    <row r="15" spans="1:6" x14ac:dyDescent="0.25">
      <c r="D15" s="5"/>
    </row>
    <row r="17" spans="3:4" x14ac:dyDescent="0.25">
      <c r="D17" s="4"/>
    </row>
    <row r="18" spans="3:4" x14ac:dyDescent="0.25">
      <c r="C18" s="2"/>
      <c r="D18" s="4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8B19-4EEB-450E-AF58-6276B61E296C}">
  <dimension ref="A1:F24"/>
  <sheetViews>
    <sheetView workbookViewId="0">
      <selection activeCell="F18" sqref="F18"/>
    </sheetView>
  </sheetViews>
  <sheetFormatPr defaultRowHeight="15" x14ac:dyDescent="0.25"/>
  <cols>
    <col min="2" max="2" width="24" customWidth="1"/>
    <col min="3" max="3" width="13.28515625" bestFit="1" customWidth="1"/>
    <col min="6" max="6" width="60.85546875" bestFit="1" customWidth="1"/>
  </cols>
  <sheetData>
    <row r="1" spans="1:6" x14ac:dyDescent="0.25">
      <c r="A1" t="s">
        <v>37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15</v>
      </c>
      <c r="D3" s="1" t="s">
        <v>3</v>
      </c>
      <c r="F3" s="1" t="s">
        <v>5</v>
      </c>
    </row>
    <row r="4" spans="1:6" x14ac:dyDescent="0.25">
      <c r="A4">
        <v>10</v>
      </c>
      <c r="B4" t="s">
        <v>80</v>
      </c>
      <c r="C4" s="4">
        <v>2.1999999999999999E-2</v>
      </c>
      <c r="D4" s="4">
        <f t="shared" ref="D4" si="0">A4*C4</f>
        <v>0.21999999999999997</v>
      </c>
      <c r="F4" s="6" t="s">
        <v>83</v>
      </c>
    </row>
    <row r="5" spans="1:6" x14ac:dyDescent="0.25">
      <c r="A5">
        <v>10</v>
      </c>
      <c r="B5" t="s">
        <v>81</v>
      </c>
      <c r="C5" s="4">
        <f>2.08/100</f>
        <v>2.0799999999999999E-2</v>
      </c>
      <c r="D5" s="4">
        <f t="shared" ref="D5:D7" si="1">A5*C5</f>
        <v>0.20799999999999999</v>
      </c>
      <c r="F5" s="6" t="s">
        <v>82</v>
      </c>
    </row>
    <row r="6" spans="1:6" x14ac:dyDescent="0.25">
      <c r="A6">
        <v>1</v>
      </c>
      <c r="B6" t="s">
        <v>48</v>
      </c>
      <c r="C6" s="4">
        <f>6.23/100</f>
        <v>6.2300000000000001E-2</v>
      </c>
      <c r="D6" s="4">
        <f t="shared" si="1"/>
        <v>6.2300000000000001E-2</v>
      </c>
      <c r="F6" t="s">
        <v>62</v>
      </c>
    </row>
    <row r="7" spans="1:6" x14ac:dyDescent="0.25">
      <c r="A7">
        <v>1</v>
      </c>
      <c r="B7" t="s">
        <v>49</v>
      </c>
      <c r="C7" s="4">
        <f>6.54/30</f>
        <v>0.218</v>
      </c>
      <c r="D7" s="4">
        <f t="shared" si="1"/>
        <v>0.218</v>
      </c>
      <c r="F7" s="6" t="s">
        <v>63</v>
      </c>
    </row>
    <row r="8" spans="1:6" x14ac:dyDescent="0.25">
      <c r="A8">
        <v>1</v>
      </c>
      <c r="B8" t="s">
        <v>43</v>
      </c>
      <c r="C8" s="4">
        <f>3.18/50</f>
        <v>6.3600000000000004E-2</v>
      </c>
      <c r="D8" s="4">
        <f t="shared" ref="D8:D9" si="2">A8*C8</f>
        <v>6.3600000000000004E-2</v>
      </c>
      <c r="F8" t="s">
        <v>84</v>
      </c>
    </row>
    <row r="9" spans="1:6" x14ac:dyDescent="0.25">
      <c r="A9">
        <v>1.5</v>
      </c>
      <c r="B9" t="s">
        <v>64</v>
      </c>
      <c r="C9" s="4">
        <f>11.91/50.9</f>
        <v>0.23398821218074656</v>
      </c>
      <c r="D9" s="4">
        <f t="shared" si="2"/>
        <v>0.35098231827111981</v>
      </c>
      <c r="F9" t="s">
        <v>65</v>
      </c>
    </row>
    <row r="10" spans="1:6" x14ac:dyDescent="0.25">
      <c r="C10" s="1" t="s">
        <v>3</v>
      </c>
      <c r="D10" s="5">
        <f>SUM(D4:D9)</f>
        <v>1.1228823182711198</v>
      </c>
    </row>
    <row r="12" spans="1:6" x14ac:dyDescent="0.25">
      <c r="A12" t="s">
        <v>16</v>
      </c>
      <c r="D12" s="4"/>
    </row>
    <row r="13" spans="1:6" x14ac:dyDescent="0.25">
      <c r="A13">
        <v>10</v>
      </c>
      <c r="B13" t="s">
        <v>20</v>
      </c>
      <c r="C13" s="2">
        <f>13.33/100</f>
        <v>0.1333</v>
      </c>
      <c r="D13" s="4">
        <f>C13*A13</f>
        <v>1.333</v>
      </c>
    </row>
    <row r="14" spans="1:6" x14ac:dyDescent="0.25">
      <c r="C14" s="4"/>
      <c r="D14" s="4"/>
      <c r="F14" s="6"/>
    </row>
    <row r="15" spans="1:6" x14ac:dyDescent="0.25">
      <c r="C15" s="1" t="s">
        <v>17</v>
      </c>
      <c r="D15" s="4">
        <f>D13+D10</f>
        <v>2.4558823182711196</v>
      </c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553E-5B13-4099-A8D5-4A18371C538F}">
  <dimension ref="A1:F28"/>
  <sheetViews>
    <sheetView workbookViewId="0">
      <selection activeCell="I26" sqref="I26"/>
    </sheetView>
  </sheetViews>
  <sheetFormatPr defaultRowHeight="15" x14ac:dyDescent="0.25"/>
  <cols>
    <col min="2" max="2" width="24" customWidth="1"/>
    <col min="3" max="3" width="13.7109375" bestFit="1" customWidth="1"/>
    <col min="6" max="6" width="71.85546875" bestFit="1" customWidth="1"/>
  </cols>
  <sheetData>
    <row r="1" spans="1:6" x14ac:dyDescent="0.25">
      <c r="A1" t="s">
        <v>38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15</v>
      </c>
      <c r="D3" s="1" t="s">
        <v>3</v>
      </c>
      <c r="F3" s="1" t="s">
        <v>5</v>
      </c>
    </row>
    <row r="4" spans="1:6" x14ac:dyDescent="0.25">
      <c r="A4">
        <v>1</v>
      </c>
      <c r="B4" t="s">
        <v>49</v>
      </c>
      <c r="C4" s="4">
        <f>6.54/30</f>
        <v>0.218</v>
      </c>
      <c r="D4" s="4">
        <f t="shared" ref="D4:D11" si="0">A4*C4</f>
        <v>0.218</v>
      </c>
      <c r="F4" s="6" t="s">
        <v>63</v>
      </c>
    </row>
    <row r="5" spans="1:6" x14ac:dyDescent="0.25">
      <c r="A5">
        <v>1</v>
      </c>
      <c r="B5" t="s">
        <v>14</v>
      </c>
      <c r="C5" s="4">
        <v>0.313</v>
      </c>
      <c r="D5" s="4">
        <f t="shared" si="0"/>
        <v>0.313</v>
      </c>
      <c r="F5" s="6" t="s">
        <v>32</v>
      </c>
    </row>
    <row r="6" spans="1:6" x14ac:dyDescent="0.25">
      <c r="A6">
        <v>1</v>
      </c>
      <c r="B6" t="s">
        <v>85</v>
      </c>
      <c r="C6" s="4">
        <v>1.1499999999999999</v>
      </c>
      <c r="D6" s="4">
        <f t="shared" si="0"/>
        <v>1.1499999999999999</v>
      </c>
      <c r="F6" s="6" t="s">
        <v>86</v>
      </c>
    </row>
    <row r="7" spans="1:6" x14ac:dyDescent="0.25">
      <c r="A7">
        <v>1</v>
      </c>
      <c r="B7" t="s">
        <v>47</v>
      </c>
      <c r="C7" s="4">
        <v>0.16500000000000001</v>
      </c>
      <c r="D7" s="4">
        <f t="shared" si="0"/>
        <v>0.16500000000000001</v>
      </c>
      <c r="F7" t="s">
        <v>61</v>
      </c>
    </row>
    <row r="8" spans="1:6" x14ac:dyDescent="0.25">
      <c r="A8">
        <v>1</v>
      </c>
      <c r="B8" t="s">
        <v>88</v>
      </c>
      <c r="C8" s="4">
        <v>0.22500000000000001</v>
      </c>
      <c r="D8" s="4">
        <f t="shared" si="0"/>
        <v>0.22500000000000001</v>
      </c>
      <c r="F8" t="s">
        <v>91</v>
      </c>
    </row>
    <row r="9" spans="1:6" x14ac:dyDescent="0.25">
      <c r="A9">
        <v>1</v>
      </c>
      <c r="B9" t="s">
        <v>89</v>
      </c>
      <c r="C9" s="4">
        <v>0.16300000000000001</v>
      </c>
      <c r="D9" s="4">
        <f t="shared" si="0"/>
        <v>0.16300000000000001</v>
      </c>
      <c r="F9" t="s">
        <v>92</v>
      </c>
    </row>
    <row r="10" spans="1:6" x14ac:dyDescent="0.25">
      <c r="A10">
        <v>1</v>
      </c>
      <c r="B10" t="s">
        <v>90</v>
      </c>
      <c r="C10" s="4">
        <v>3.4000000000000002E-2</v>
      </c>
      <c r="D10" s="4">
        <f t="shared" si="0"/>
        <v>3.4000000000000002E-2</v>
      </c>
      <c r="F10" t="s">
        <v>93</v>
      </c>
    </row>
    <row r="11" spans="1:6" x14ac:dyDescent="0.25">
      <c r="A11">
        <v>1</v>
      </c>
      <c r="B11" t="s">
        <v>87</v>
      </c>
      <c r="C11" s="4">
        <v>0.17100000000000001</v>
      </c>
      <c r="D11" s="4">
        <f t="shared" si="0"/>
        <v>0.17100000000000001</v>
      </c>
      <c r="F11" t="s">
        <v>94</v>
      </c>
    </row>
    <row r="12" spans="1:6" x14ac:dyDescent="0.25">
      <c r="A12">
        <v>3</v>
      </c>
      <c r="B12" t="s">
        <v>10</v>
      </c>
      <c r="C12" s="4">
        <v>3.1E-2</v>
      </c>
      <c r="D12" s="4">
        <f t="shared" ref="D12:D17" si="1">A12*C12</f>
        <v>9.2999999999999999E-2</v>
      </c>
      <c r="F12" t="s">
        <v>26</v>
      </c>
    </row>
    <row r="13" spans="1:6" x14ac:dyDescent="0.25">
      <c r="A13">
        <v>1</v>
      </c>
      <c r="B13" t="s">
        <v>95</v>
      </c>
      <c r="C13" s="4">
        <v>0.10299999999999999</v>
      </c>
      <c r="D13" s="4">
        <f t="shared" si="1"/>
        <v>0.10299999999999999</v>
      </c>
      <c r="F13" t="s">
        <v>96</v>
      </c>
    </row>
    <row r="14" spans="1:6" x14ac:dyDescent="0.25">
      <c r="A14" s="9">
        <v>3</v>
      </c>
      <c r="B14" s="9" t="s">
        <v>100</v>
      </c>
      <c r="C14" s="10">
        <f>5.47/20</f>
        <v>0.27349999999999997</v>
      </c>
      <c r="D14" s="10">
        <f t="shared" si="1"/>
        <v>0.8204999999999999</v>
      </c>
      <c r="E14" s="9"/>
      <c r="F14" t="s">
        <v>104</v>
      </c>
    </row>
    <row r="15" spans="1:6" x14ac:dyDescent="0.25">
      <c r="A15" s="9">
        <v>3</v>
      </c>
      <c r="B15" s="9" t="s">
        <v>101</v>
      </c>
      <c r="C15" s="10">
        <f>5.29/20</f>
        <v>0.26450000000000001</v>
      </c>
      <c r="D15" s="10">
        <f t="shared" si="1"/>
        <v>0.79350000000000009</v>
      </c>
      <c r="F15" t="s">
        <v>104</v>
      </c>
    </row>
    <row r="16" spans="1:6" x14ac:dyDescent="0.25">
      <c r="A16" s="9">
        <v>3</v>
      </c>
      <c r="B16" s="9" t="s">
        <v>102</v>
      </c>
      <c r="C16" s="10">
        <f>5.29/20</f>
        <v>0.26450000000000001</v>
      </c>
      <c r="D16" s="10">
        <f t="shared" si="1"/>
        <v>0.79350000000000009</v>
      </c>
      <c r="F16" t="s">
        <v>104</v>
      </c>
    </row>
    <row r="17" spans="1:6" x14ac:dyDescent="0.25">
      <c r="A17" s="9">
        <v>3</v>
      </c>
      <c r="B17" s="9" t="s">
        <v>103</v>
      </c>
      <c r="C17" s="10">
        <f>5.29/20</f>
        <v>0.26450000000000001</v>
      </c>
      <c r="D17" s="10">
        <f t="shared" si="1"/>
        <v>0.79350000000000009</v>
      </c>
      <c r="F17" t="s">
        <v>104</v>
      </c>
    </row>
    <row r="18" spans="1:6" x14ac:dyDescent="0.25">
      <c r="A18">
        <v>0.5</v>
      </c>
      <c r="B18" t="s">
        <v>64</v>
      </c>
      <c r="C18" s="4">
        <f>11.91/50.9</f>
        <v>0.23398821218074656</v>
      </c>
      <c r="D18" s="4">
        <f t="shared" ref="D18:D19" si="2">A18*C18</f>
        <v>0.11699410609037328</v>
      </c>
      <c r="F18" t="s">
        <v>65</v>
      </c>
    </row>
    <row r="19" spans="1:6" x14ac:dyDescent="0.25">
      <c r="A19">
        <v>3</v>
      </c>
      <c r="B19" t="s">
        <v>98</v>
      </c>
      <c r="C19" s="4">
        <f>2.25/2/400</f>
        <v>2.8124999999999999E-3</v>
      </c>
      <c r="D19" s="4">
        <f t="shared" si="2"/>
        <v>8.4375000000000006E-3</v>
      </c>
      <c r="F19" s="2" t="s">
        <v>99</v>
      </c>
    </row>
    <row r="20" spans="1:6" x14ac:dyDescent="0.25">
      <c r="C20" s="1" t="s">
        <v>97</v>
      </c>
      <c r="D20" s="5">
        <f>SUM(D4:D19)</f>
        <v>5.9614316060903727</v>
      </c>
    </row>
    <row r="22" spans="1:6" x14ac:dyDescent="0.25">
      <c r="A22" t="s">
        <v>16</v>
      </c>
      <c r="D22" s="4"/>
    </row>
    <row r="23" spans="1:6" x14ac:dyDescent="0.25">
      <c r="A23">
        <v>1</v>
      </c>
      <c r="B23" t="s">
        <v>20</v>
      </c>
      <c r="C23" s="2">
        <f>3.1/5</f>
        <v>0.62</v>
      </c>
      <c r="D23" s="4">
        <f>C23/A23</f>
        <v>0.62</v>
      </c>
    </row>
    <row r="25" spans="1:6" x14ac:dyDescent="0.25">
      <c r="C25" s="1" t="s">
        <v>17</v>
      </c>
      <c r="D25" s="5">
        <f>D23+D20</f>
        <v>6.5814316060903728</v>
      </c>
    </row>
    <row r="26" spans="1:6" x14ac:dyDescent="0.25">
      <c r="C26" s="2"/>
      <c r="D26" s="2"/>
    </row>
    <row r="27" spans="1:6" x14ac:dyDescent="0.25">
      <c r="C27" s="2"/>
    </row>
    <row r="28" spans="1:6" x14ac:dyDescent="0.25">
      <c r="C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3811-4CDF-469E-8091-506DBC73F0E4}">
  <dimension ref="A1:P25"/>
  <sheetViews>
    <sheetView tabSelected="1" workbookViewId="0">
      <selection activeCell="H21" sqref="H21"/>
    </sheetView>
  </sheetViews>
  <sheetFormatPr defaultRowHeight="15" x14ac:dyDescent="0.25"/>
  <cols>
    <col min="2" max="2" width="21.7109375" bestFit="1" customWidth="1"/>
    <col min="3" max="3" width="13.28515625" bestFit="1" customWidth="1"/>
    <col min="6" max="6" width="61.7109375" customWidth="1"/>
  </cols>
  <sheetData>
    <row r="1" spans="1:16" x14ac:dyDescent="0.25">
      <c r="A1" t="s">
        <v>35</v>
      </c>
    </row>
    <row r="2" spans="1:16" x14ac:dyDescent="0.25">
      <c r="A2" s="1" t="s">
        <v>0</v>
      </c>
      <c r="B2" s="1"/>
      <c r="C2" s="1"/>
      <c r="D2" s="1"/>
    </row>
    <row r="3" spans="1:16" x14ac:dyDescent="0.25">
      <c r="A3" s="1" t="s">
        <v>1</v>
      </c>
      <c r="B3" s="1" t="s">
        <v>2</v>
      </c>
      <c r="C3" s="1" t="s">
        <v>15</v>
      </c>
      <c r="D3" s="1" t="s">
        <v>3</v>
      </c>
      <c r="F3" s="1" t="s">
        <v>5</v>
      </c>
    </row>
    <row r="4" spans="1:16" x14ac:dyDescent="0.25">
      <c r="A4">
        <v>3</v>
      </c>
      <c r="B4" t="s">
        <v>39</v>
      </c>
      <c r="C4" s="4">
        <v>0.154</v>
      </c>
      <c r="D4" s="4">
        <f t="shared" ref="D4:D15" si="0">A4*C4</f>
        <v>0.46199999999999997</v>
      </c>
      <c r="F4" t="s">
        <v>36</v>
      </c>
    </row>
    <row r="5" spans="1:16" x14ac:dyDescent="0.25">
      <c r="A5">
        <v>19</v>
      </c>
      <c r="B5" t="s">
        <v>41</v>
      </c>
      <c r="C5" s="4">
        <v>3.1E-2</v>
      </c>
      <c r="D5" s="4">
        <f t="shared" si="0"/>
        <v>0.58899999999999997</v>
      </c>
      <c r="F5" s="6" t="s">
        <v>56</v>
      </c>
    </row>
    <row r="6" spans="1:16" x14ac:dyDescent="0.25">
      <c r="A6">
        <v>15</v>
      </c>
      <c r="B6" t="s">
        <v>107</v>
      </c>
      <c r="C6" s="4">
        <v>2.5600000000000001E-2</v>
      </c>
      <c r="D6" s="4">
        <f t="shared" si="0"/>
        <v>0.38400000000000001</v>
      </c>
      <c r="F6" s="6" t="s">
        <v>57</v>
      </c>
    </row>
    <row r="7" spans="1:16" x14ac:dyDescent="0.25">
      <c r="A7">
        <v>1</v>
      </c>
      <c r="B7" t="s">
        <v>44</v>
      </c>
      <c r="C7" s="4">
        <v>0.2</v>
      </c>
      <c r="D7" s="4">
        <f t="shared" si="0"/>
        <v>0.2</v>
      </c>
      <c r="F7" s="6" t="s">
        <v>50</v>
      </c>
    </row>
    <row r="8" spans="1:16" x14ac:dyDescent="0.25">
      <c r="A8">
        <v>1</v>
      </c>
      <c r="B8" t="s">
        <v>43</v>
      </c>
      <c r="C8" s="4">
        <f>2.94/100</f>
        <v>2.9399999999999999E-2</v>
      </c>
      <c r="D8" s="4">
        <f t="shared" si="0"/>
        <v>2.9399999999999999E-2</v>
      </c>
      <c r="F8" s="6" t="s">
        <v>60</v>
      </c>
    </row>
    <row r="9" spans="1:16" x14ac:dyDescent="0.25">
      <c r="A9">
        <v>1</v>
      </c>
      <c r="B9" t="s">
        <v>45</v>
      </c>
      <c r="C9" s="4">
        <v>2.5</v>
      </c>
      <c r="D9" s="4">
        <f t="shared" si="0"/>
        <v>2.5</v>
      </c>
      <c r="F9" s="6" t="s">
        <v>51</v>
      </c>
      <c r="P9" t="s">
        <v>53</v>
      </c>
    </row>
    <row r="10" spans="1:16" x14ac:dyDescent="0.25">
      <c r="A10">
        <v>1</v>
      </c>
      <c r="B10" t="s">
        <v>52</v>
      </c>
      <c r="C10" s="4">
        <v>0.123</v>
      </c>
      <c r="D10" s="4">
        <f t="shared" si="0"/>
        <v>0.123</v>
      </c>
      <c r="F10" t="s">
        <v>58</v>
      </c>
    </row>
    <row r="11" spans="1:16" x14ac:dyDescent="0.25">
      <c r="A11">
        <v>1</v>
      </c>
      <c r="B11" t="s">
        <v>46</v>
      </c>
      <c r="C11" s="4">
        <v>0.154</v>
      </c>
      <c r="D11" s="4">
        <f t="shared" si="0"/>
        <v>0.154</v>
      </c>
      <c r="F11" t="s">
        <v>59</v>
      </c>
    </row>
    <row r="12" spans="1:16" x14ac:dyDescent="0.25">
      <c r="A12">
        <v>1</v>
      </c>
      <c r="B12" t="s">
        <v>47</v>
      </c>
      <c r="C12" s="4">
        <v>0.16500000000000001</v>
      </c>
      <c r="D12" s="4">
        <f t="shared" si="0"/>
        <v>0.16500000000000001</v>
      </c>
      <c r="F12" t="s">
        <v>61</v>
      </c>
    </row>
    <row r="13" spans="1:16" x14ac:dyDescent="0.25">
      <c r="A13">
        <v>1</v>
      </c>
      <c r="B13" t="s">
        <v>48</v>
      </c>
      <c r="C13" s="4">
        <f>6.23/100</f>
        <v>6.2300000000000001E-2</v>
      </c>
      <c r="D13" s="4">
        <f t="shared" si="0"/>
        <v>6.2300000000000001E-2</v>
      </c>
      <c r="F13" t="s">
        <v>62</v>
      </c>
    </row>
    <row r="14" spans="1:16" x14ac:dyDescent="0.25">
      <c r="A14">
        <v>1</v>
      </c>
      <c r="B14" t="s">
        <v>49</v>
      </c>
      <c r="C14" s="4">
        <f>6.54/30</f>
        <v>0.218</v>
      </c>
      <c r="D14" s="4">
        <f t="shared" si="0"/>
        <v>0.218</v>
      </c>
      <c r="F14" s="6" t="s">
        <v>63</v>
      </c>
    </row>
    <row r="15" spans="1:16" x14ac:dyDescent="0.25">
      <c r="A15">
        <v>1</v>
      </c>
      <c r="B15" t="s">
        <v>64</v>
      </c>
      <c r="C15" s="4">
        <f>11.91/50.9</f>
        <v>0.23398821218074656</v>
      </c>
      <c r="D15" s="4">
        <f t="shared" si="0"/>
        <v>0.23398821218074656</v>
      </c>
      <c r="F15" t="s">
        <v>65</v>
      </c>
    </row>
    <row r="16" spans="1:16" x14ac:dyDescent="0.25">
      <c r="C16" s="1" t="s">
        <v>3</v>
      </c>
      <c r="D16" s="5">
        <f>SUM(D4:D15)</f>
        <v>5.1206882121807471</v>
      </c>
    </row>
    <row r="17" spans="1:7" x14ac:dyDescent="0.25">
      <c r="D17" s="4"/>
    </row>
    <row r="18" spans="1:7" x14ac:dyDescent="0.25">
      <c r="A18" s="1" t="s">
        <v>16</v>
      </c>
      <c r="D18" s="4"/>
    </row>
    <row r="19" spans="1:7" x14ac:dyDescent="0.25">
      <c r="A19">
        <v>1</v>
      </c>
      <c r="B19" t="s">
        <v>20</v>
      </c>
      <c r="C19" s="2">
        <f>20.78/30</f>
        <v>0.69266666666666665</v>
      </c>
      <c r="D19" s="4">
        <f>C19/A19</f>
        <v>0.69266666666666665</v>
      </c>
      <c r="E19" t="s">
        <v>40</v>
      </c>
    </row>
    <row r="21" spans="1:7" x14ac:dyDescent="0.25">
      <c r="C21" s="1" t="s">
        <v>17</v>
      </c>
      <c r="D21" s="5">
        <f>D19+D16</f>
        <v>5.8133548788474139</v>
      </c>
    </row>
    <row r="22" spans="1:7" x14ac:dyDescent="0.25">
      <c r="C22" s="2"/>
      <c r="D22" s="2"/>
    </row>
    <row r="23" spans="1:7" x14ac:dyDescent="0.25">
      <c r="C23" s="2"/>
      <c r="D23" s="2"/>
    </row>
    <row r="24" spans="1:7" x14ac:dyDescent="0.25">
      <c r="A24" s="1" t="s">
        <v>54</v>
      </c>
      <c r="C24" s="2"/>
    </row>
    <row r="25" spans="1:7" x14ac:dyDescent="0.25">
      <c r="B25" t="s">
        <v>108</v>
      </c>
      <c r="C25" s="6" t="s">
        <v>55</v>
      </c>
      <c r="G25" s="4">
        <v>1.024</v>
      </c>
    </row>
  </sheetData>
  <hyperlinks>
    <hyperlink ref="F9" r:id="rId1" xr:uid="{5A4E1F3E-D950-43BA-831C-B7B6F723E4CB}"/>
    <hyperlink ref="F7" r:id="rId2" xr:uid="{5BE640BB-ACB0-48C4-A26D-B666B51C8318}"/>
    <hyperlink ref="F8" r:id="rId3" xr:uid="{82457CB7-AD81-4212-A226-082BEAE07EA4}"/>
    <hyperlink ref="C25" r:id="rId4" xr:uid="{17DA1A5F-BAE2-442E-810A-D6660B7434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 balance</vt:lpstr>
      <vt:lpstr>Wireless LEDs</vt:lpstr>
      <vt:lpstr>Lighthouse</vt:lpstr>
      <vt:lpstr>Moduli</vt:lpstr>
      <vt:lpstr>Cube</vt:lpstr>
      <vt:lpstr>Lotus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Riet, C.M. van</dc:creator>
  <cp:lastModifiedBy>Riet, C.M. van</cp:lastModifiedBy>
  <dcterms:created xsi:type="dcterms:W3CDTF">2022-07-21T19:53:26Z</dcterms:created>
  <dcterms:modified xsi:type="dcterms:W3CDTF">2022-09-28T07:53:30Z</dcterms:modified>
</cp:coreProperties>
</file>