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\Documents\GitHub\shingu\"/>
    </mc:Choice>
  </mc:AlternateContent>
  <bookViews>
    <workbookView xWindow="0" yWindow="0" windowWidth="28800" windowHeight="12390" activeTab="7"/>
  </bookViews>
  <sheets>
    <sheet name="예제 1" sheetId="1" r:id="rId1"/>
    <sheet name="예제 2" sheetId="3" r:id="rId2"/>
    <sheet name="예제 3" sheetId="2" r:id="rId3"/>
    <sheet name="예제 4" sheetId="4" r:id="rId4"/>
    <sheet name="예제 5" sheetId="5" r:id="rId5"/>
    <sheet name="예제 6" sheetId="6" r:id="rId6"/>
    <sheet name="예제 7" sheetId="7" r:id="rId7"/>
    <sheet name="예제 8" sheetId="8" r:id="rId8"/>
    <sheet name="예제 9" sheetId="9" r:id="rId9"/>
    <sheet name="예제 10" sheetId="10" r:id="rId10"/>
    <sheet name="예제 11" sheetId="11" r:id="rId11"/>
    <sheet name="예제 12" sheetId="12" r:id="rId12"/>
    <sheet name="예제 13" sheetId="13" r:id="rId13"/>
    <sheet name="예제 16" sheetId="14" r:id="rId14"/>
    <sheet name="예제 17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5" l="1"/>
  <c r="F6" i="15"/>
  <c r="F7" i="15"/>
  <c r="F8" i="15"/>
  <c r="F9" i="15"/>
  <c r="F10" i="15"/>
  <c r="F4" i="15"/>
  <c r="E5" i="15"/>
  <c r="E6" i="15"/>
  <c r="E7" i="15"/>
  <c r="E8" i="15"/>
  <c r="E9" i="15"/>
  <c r="E10" i="15"/>
  <c r="E4" i="15"/>
  <c r="G5" i="14"/>
  <c r="G6" i="14"/>
  <c r="G7" i="14"/>
  <c r="G8" i="14"/>
  <c r="G9" i="14"/>
  <c r="G10" i="14"/>
  <c r="G11" i="14"/>
  <c r="G12" i="14"/>
  <c r="G4" i="14"/>
  <c r="F5" i="14"/>
  <c r="F6" i="14"/>
  <c r="F7" i="14"/>
  <c r="F8" i="14"/>
  <c r="F9" i="14"/>
  <c r="F10" i="14"/>
  <c r="F11" i="14"/>
  <c r="F12" i="14"/>
  <c r="F4" i="14"/>
  <c r="J5" i="13"/>
  <c r="J6" i="13"/>
  <c r="J7" i="13"/>
  <c r="J8" i="13"/>
  <c r="J9" i="13"/>
  <c r="J10" i="13"/>
  <c r="J11" i="13"/>
  <c r="J12" i="13"/>
  <c r="I5" i="13"/>
  <c r="I6" i="13"/>
  <c r="I7" i="13"/>
  <c r="I8" i="13"/>
  <c r="I9" i="13"/>
  <c r="I10" i="13"/>
  <c r="I11" i="13"/>
  <c r="I12" i="13"/>
  <c r="J4" i="13"/>
  <c r="I4" i="13"/>
  <c r="F5" i="13"/>
  <c r="F6" i="13"/>
  <c r="F7" i="13"/>
  <c r="F8" i="13"/>
  <c r="F9" i="13"/>
  <c r="F10" i="13"/>
  <c r="F11" i="13"/>
  <c r="F12" i="13"/>
  <c r="E5" i="13"/>
  <c r="E6" i="13"/>
  <c r="E7" i="13"/>
  <c r="E8" i="13"/>
  <c r="E9" i="13"/>
  <c r="E10" i="13"/>
  <c r="E11" i="13"/>
  <c r="E12" i="13"/>
  <c r="D5" i="13"/>
  <c r="D6" i="13"/>
  <c r="D7" i="13"/>
  <c r="D8" i="13"/>
  <c r="D9" i="13"/>
  <c r="D10" i="13"/>
  <c r="D11" i="13"/>
  <c r="D12" i="13"/>
  <c r="F4" i="13"/>
  <c r="E4" i="13"/>
  <c r="D4" i="13"/>
  <c r="B2" i="13"/>
  <c r="E3" i="12"/>
  <c r="E4" i="12"/>
  <c r="E5" i="12"/>
  <c r="E6" i="12"/>
  <c r="E7" i="12"/>
  <c r="E2" i="12"/>
  <c r="D3" i="12"/>
  <c r="D4" i="12"/>
  <c r="D5" i="12"/>
  <c r="D6" i="12"/>
  <c r="D7" i="12"/>
  <c r="D2" i="12"/>
  <c r="C3" i="12"/>
  <c r="C4" i="12"/>
  <c r="C5" i="12"/>
  <c r="C6" i="12"/>
  <c r="C7" i="12"/>
  <c r="C2" i="12"/>
  <c r="B3" i="12"/>
  <c r="B4" i="12"/>
  <c r="B5" i="12"/>
  <c r="B6" i="12"/>
  <c r="B7" i="12"/>
  <c r="B2" i="12"/>
  <c r="C3" i="11"/>
  <c r="D6" i="11" s="1"/>
  <c r="E5" i="10"/>
  <c r="E6" i="10"/>
  <c r="E7" i="10"/>
  <c r="E8" i="10"/>
  <c r="E9" i="10"/>
  <c r="E10" i="10"/>
  <c r="E11" i="10"/>
  <c r="E12" i="10"/>
  <c r="E13" i="10"/>
  <c r="D5" i="10"/>
  <c r="D6" i="10"/>
  <c r="D7" i="10"/>
  <c r="D8" i="10"/>
  <c r="D9" i="10"/>
  <c r="D10" i="10"/>
  <c r="D11" i="10"/>
  <c r="D12" i="10"/>
  <c r="D13" i="10"/>
  <c r="E4" i="10"/>
  <c r="D4" i="10"/>
  <c r="F17" i="9"/>
  <c r="F16" i="9"/>
  <c r="H16" i="9" s="1"/>
  <c r="F15" i="9"/>
  <c r="H15" i="9" s="1"/>
  <c r="F14" i="9"/>
  <c r="G14" i="9" s="1"/>
  <c r="G13" i="9"/>
  <c r="F13" i="9"/>
  <c r="F12" i="9"/>
  <c r="G12" i="9" s="1"/>
  <c r="F11" i="9"/>
  <c r="H11" i="9" s="1"/>
  <c r="F10" i="9"/>
  <c r="G10" i="9" s="1"/>
  <c r="F9" i="9"/>
  <c r="F8" i="9"/>
  <c r="G9" i="9" s="1"/>
  <c r="F7" i="9"/>
  <c r="H9" i="9" s="1"/>
  <c r="H6" i="9"/>
  <c r="F6" i="9"/>
  <c r="H17" i="9" s="1"/>
  <c r="G12" i="8"/>
  <c r="I12" i="8" s="1"/>
  <c r="I11" i="8"/>
  <c r="G11" i="8"/>
  <c r="G10" i="8"/>
  <c r="I10" i="8" s="1"/>
  <c r="I9" i="8"/>
  <c r="G9" i="8"/>
  <c r="G8" i="8"/>
  <c r="I8" i="8" s="1"/>
  <c r="G7" i="8"/>
  <c r="I7" i="8" s="1"/>
  <c r="G6" i="8"/>
  <c r="I6" i="8" s="1"/>
  <c r="G5" i="8"/>
  <c r="I5" i="8" s="1"/>
  <c r="I4" i="8"/>
  <c r="G4" i="8"/>
  <c r="D10" i="11" l="1"/>
  <c r="D9" i="11"/>
  <c r="D8" i="11"/>
  <c r="E9" i="11"/>
  <c r="D7" i="11"/>
  <c r="E10" i="11"/>
  <c r="E8" i="11"/>
  <c r="F9" i="11"/>
  <c r="E7" i="11"/>
  <c r="F10" i="11"/>
  <c r="F8" i="11"/>
  <c r="H9" i="11"/>
  <c r="F7" i="11"/>
  <c r="H10" i="11"/>
  <c r="H8" i="11"/>
  <c r="G9" i="11"/>
  <c r="H7" i="11"/>
  <c r="G10" i="11"/>
  <c r="G8" i="11"/>
  <c r="H6" i="11"/>
  <c r="G7" i="11"/>
  <c r="G6" i="11"/>
  <c r="F6" i="11"/>
  <c r="E6" i="11"/>
  <c r="H10" i="9"/>
  <c r="H14" i="9"/>
  <c r="G17" i="9"/>
  <c r="G8" i="9"/>
  <c r="H13" i="9"/>
  <c r="G16" i="9"/>
  <c r="G7" i="9"/>
  <c r="H8" i="9"/>
  <c r="G11" i="9"/>
  <c r="H12" i="9"/>
  <c r="G15" i="9"/>
  <c r="G6" i="9"/>
  <c r="H7" i="9"/>
  <c r="G13" i="7" l="1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I5" i="6" l="1"/>
  <c r="I6" i="6"/>
  <c r="I7" i="6"/>
  <c r="I8" i="6"/>
  <c r="I9" i="6"/>
  <c r="I10" i="6"/>
  <c r="I11" i="6"/>
  <c r="I12" i="6"/>
  <c r="I4" i="6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E6" i="4"/>
  <c r="E7" i="4"/>
  <c r="E8" i="4"/>
  <c r="E9" i="4"/>
  <c r="E10" i="4"/>
  <c r="D6" i="4"/>
  <c r="D7" i="4"/>
  <c r="D8" i="4"/>
  <c r="D9" i="4"/>
  <c r="D10" i="4"/>
  <c r="D5" i="4"/>
  <c r="E5" i="4"/>
  <c r="E6" i="2"/>
  <c r="E7" i="2"/>
  <c r="E8" i="2"/>
  <c r="E9" i="2"/>
  <c r="E10" i="2"/>
  <c r="D6" i="2"/>
  <c r="D7" i="2"/>
  <c r="D8" i="2"/>
  <c r="D9" i="2"/>
  <c r="D10" i="2"/>
  <c r="D5" i="2"/>
  <c r="E5" i="2"/>
  <c r="E6" i="3"/>
  <c r="E7" i="3"/>
  <c r="E8" i="3"/>
  <c r="E9" i="3"/>
  <c r="E10" i="3"/>
  <c r="E5" i="3"/>
  <c r="D6" i="3"/>
  <c r="D7" i="3"/>
  <c r="D8" i="3"/>
  <c r="D9" i="3"/>
  <c r="D10" i="3"/>
  <c r="D5" i="3"/>
  <c r="H11" i="1"/>
  <c r="H12" i="1"/>
  <c r="H13" i="1"/>
  <c r="H14" i="1"/>
  <c r="I11" i="1"/>
  <c r="I12" i="1"/>
  <c r="I13" i="1"/>
  <c r="I14" i="1"/>
  <c r="I10" i="1"/>
  <c r="H10" i="1"/>
  <c r="G11" i="1"/>
  <c r="G12" i="1"/>
  <c r="G13" i="1"/>
  <c r="G14" i="1"/>
  <c r="G10" i="1"/>
  <c r="G4" i="1"/>
  <c r="G5" i="1"/>
  <c r="G6" i="1"/>
  <c r="G7" i="1"/>
  <c r="G3" i="1"/>
  <c r="H4" i="1"/>
  <c r="H5" i="1"/>
  <c r="H6" i="1"/>
  <c r="H7" i="1"/>
  <c r="I4" i="1"/>
  <c r="I5" i="1"/>
  <c r="I6" i="1"/>
  <c r="I7" i="1"/>
  <c r="I3" i="1"/>
  <c r="H3" i="1"/>
</calcChain>
</file>

<file path=xl/sharedStrings.xml><?xml version="1.0" encoding="utf-8"?>
<sst xmlns="http://schemas.openxmlformats.org/spreadsheetml/2006/main" count="418" uniqueCount="268">
  <si>
    <t>&lt;&lt; 영업점/분기별 매출 분석 &gt;&gt;</t>
    <phoneticPr fontId="4" type="noConversion"/>
  </si>
  <si>
    <t>영업점</t>
    <phoneticPr fontId="4" type="noConversion"/>
  </si>
  <si>
    <t>분기</t>
    <phoneticPr fontId="4" type="noConversion"/>
  </si>
  <si>
    <t>매출</t>
    <phoneticPr fontId="4" type="noConversion"/>
  </si>
  <si>
    <t>강남점</t>
    <phoneticPr fontId="4" type="noConversion"/>
  </si>
  <si>
    <t>공항점</t>
    <phoneticPr fontId="4" type="noConversion"/>
  </si>
  <si>
    <t>구로점</t>
    <phoneticPr fontId="4" type="noConversion"/>
  </si>
  <si>
    <t>교대점</t>
    <phoneticPr fontId="4" type="noConversion"/>
  </si>
  <si>
    <t>명동점</t>
    <phoneticPr fontId="4" type="noConversion"/>
  </si>
  <si>
    <t>상반기</t>
    <phoneticPr fontId="4" type="noConversion"/>
  </si>
  <si>
    <t>하반기</t>
    <phoneticPr fontId="4" type="noConversion"/>
  </si>
  <si>
    <t>매출합계</t>
    <phoneticPr fontId="4" type="noConversion"/>
  </si>
  <si>
    <t>매출 횟수</t>
    <phoneticPr fontId="4" type="noConversion"/>
  </si>
  <si>
    <t>매출 평균</t>
    <phoneticPr fontId="4" type="noConversion"/>
  </si>
  <si>
    <t>급여 계산</t>
    <phoneticPr fontId="4" type="noConversion"/>
  </si>
  <si>
    <t>이름</t>
  </si>
  <si>
    <t>이름</t>
    <phoneticPr fontId="4" type="noConversion"/>
  </si>
  <si>
    <t>직위</t>
    <phoneticPr fontId="4" type="noConversion"/>
  </si>
  <si>
    <t>기본급</t>
    <phoneticPr fontId="4" type="noConversion"/>
  </si>
  <si>
    <t>보너스</t>
    <phoneticPr fontId="4" type="noConversion"/>
  </si>
  <si>
    <t>강숙자</t>
    <phoneticPr fontId="4" type="noConversion"/>
  </si>
  <si>
    <t>김복희</t>
    <phoneticPr fontId="4" type="noConversion"/>
  </si>
  <si>
    <t>강명희</t>
    <phoneticPr fontId="4" type="noConversion"/>
  </si>
  <si>
    <t>최정식</t>
    <phoneticPr fontId="4" type="noConversion"/>
  </si>
  <si>
    <t>김나연</t>
    <phoneticPr fontId="4" type="noConversion"/>
  </si>
  <si>
    <t>윤민지</t>
    <phoneticPr fontId="4" type="noConversion"/>
  </si>
  <si>
    <t>과장</t>
    <phoneticPr fontId="4" type="noConversion"/>
  </si>
  <si>
    <t>부장</t>
    <phoneticPr fontId="4" type="noConversion"/>
  </si>
  <si>
    <t>이사</t>
    <phoneticPr fontId="4" type="noConversion"/>
  </si>
  <si>
    <t>사원</t>
    <phoneticPr fontId="4" type="noConversion"/>
  </si>
  <si>
    <t>대리</t>
    <phoneticPr fontId="4" type="noConversion"/>
  </si>
  <si>
    <t>직위별 지급 기준</t>
    <phoneticPr fontId="4" type="noConversion"/>
  </si>
  <si>
    <t>김숙자</t>
    <phoneticPr fontId="4" type="noConversion"/>
  </si>
  <si>
    <t>보너스/초과수당 지급</t>
    <phoneticPr fontId="4" type="noConversion"/>
  </si>
  <si>
    <t>근무년수</t>
    <phoneticPr fontId="4" type="noConversion"/>
  </si>
  <si>
    <t>초과수당</t>
    <phoneticPr fontId="4" type="noConversion"/>
  </si>
  <si>
    <t>근무년수별 지급 기준</t>
    <phoneticPr fontId="4" type="noConversion"/>
  </si>
  <si>
    <t>&lt;&lt; 연구원 출장비 &gt;&gt;</t>
    <phoneticPr fontId="4" type="noConversion"/>
  </si>
  <si>
    <t>성명</t>
  </si>
  <si>
    <t>성명</t>
    <phoneticPr fontId="4" type="noConversion"/>
  </si>
  <si>
    <t>직급</t>
    <phoneticPr fontId="4" type="noConversion"/>
  </si>
  <si>
    <t>출장지</t>
    <phoneticPr fontId="4" type="noConversion"/>
  </si>
  <si>
    <t>출장비(일)</t>
    <phoneticPr fontId="4" type="noConversion"/>
  </si>
  <si>
    <t>출장일수</t>
    <phoneticPr fontId="4" type="noConversion"/>
  </si>
  <si>
    <t>출장비</t>
    <phoneticPr fontId="4" type="noConversion"/>
  </si>
  <si>
    <t>이태성</t>
    <phoneticPr fontId="4" type="noConversion"/>
  </si>
  <si>
    <t>박주연</t>
    <phoneticPr fontId="4" type="noConversion"/>
  </si>
  <si>
    <t>최수정</t>
    <phoneticPr fontId="4" type="noConversion"/>
  </si>
  <si>
    <t>김은희</t>
    <phoneticPr fontId="4" type="noConversion"/>
  </si>
  <si>
    <t>박정희</t>
    <phoneticPr fontId="4" type="noConversion"/>
  </si>
  <si>
    <t>최정수</t>
    <phoneticPr fontId="4" type="noConversion"/>
  </si>
  <si>
    <t>이태민</t>
    <phoneticPr fontId="4" type="noConversion"/>
  </si>
  <si>
    <t>선임</t>
    <phoneticPr fontId="4" type="noConversion"/>
  </si>
  <si>
    <t>주임</t>
    <phoneticPr fontId="4" type="noConversion"/>
  </si>
  <si>
    <t>연구원</t>
    <phoneticPr fontId="4" type="noConversion"/>
  </si>
  <si>
    <t>임원</t>
    <phoneticPr fontId="4" type="noConversion"/>
  </si>
  <si>
    <t>책임</t>
    <phoneticPr fontId="4" type="noConversion"/>
  </si>
  <si>
    <t>부산</t>
    <phoneticPr fontId="4" type="noConversion"/>
  </si>
  <si>
    <t>대구</t>
    <phoneticPr fontId="4" type="noConversion"/>
  </si>
  <si>
    <t>광주</t>
    <phoneticPr fontId="4" type="noConversion"/>
  </si>
  <si>
    <t>대전</t>
    <phoneticPr fontId="4" type="noConversion"/>
  </si>
  <si>
    <t>울산</t>
    <phoneticPr fontId="4" type="noConversion"/>
  </si>
  <si>
    <t>경기</t>
    <phoneticPr fontId="4" type="noConversion"/>
  </si>
  <si>
    <t>&lt; 지역/직급별 출장비 &gt;</t>
    <phoneticPr fontId="4" type="noConversion"/>
  </si>
  <si>
    <t>성적 처리</t>
  </si>
  <si>
    <t>성적 처리</t>
    <phoneticPr fontId="4" type="noConversion"/>
  </si>
  <si>
    <t>학번</t>
  </si>
  <si>
    <t>학번</t>
    <phoneticPr fontId="4" type="noConversion"/>
  </si>
  <si>
    <t>학과</t>
    <phoneticPr fontId="4" type="noConversion"/>
  </si>
  <si>
    <t>입학년도</t>
    <phoneticPr fontId="4" type="noConversion"/>
  </si>
  <si>
    <t>레포트</t>
  </si>
  <si>
    <t>레포트</t>
    <phoneticPr fontId="4" type="noConversion"/>
  </si>
  <si>
    <t>중간</t>
  </si>
  <si>
    <t>중간</t>
    <phoneticPr fontId="4" type="noConversion"/>
  </si>
  <si>
    <t>기말</t>
  </si>
  <si>
    <t>기말</t>
    <phoneticPr fontId="4" type="noConversion"/>
  </si>
  <si>
    <t>합계</t>
  </si>
  <si>
    <t>합계</t>
    <phoneticPr fontId="4" type="noConversion"/>
  </si>
  <si>
    <t>성적</t>
  </si>
  <si>
    <t>성적</t>
    <phoneticPr fontId="4" type="noConversion"/>
  </si>
  <si>
    <t>이민상</t>
  </si>
  <si>
    <t>이민상</t>
    <phoneticPr fontId="4" type="noConversion"/>
  </si>
  <si>
    <t>허이상</t>
  </si>
  <si>
    <t>허이상</t>
    <phoneticPr fontId="4" type="noConversion"/>
  </si>
  <si>
    <t>강문정</t>
  </si>
  <si>
    <t>강문정</t>
    <phoneticPr fontId="4" type="noConversion"/>
  </si>
  <si>
    <t>문은경</t>
  </si>
  <si>
    <t>문은경</t>
    <phoneticPr fontId="4" type="noConversion"/>
  </si>
  <si>
    <t>한경희</t>
  </si>
  <si>
    <t>한경희</t>
    <phoneticPr fontId="4" type="noConversion"/>
  </si>
  <si>
    <t>이중성</t>
    <phoneticPr fontId="4" type="noConversion"/>
  </si>
  <si>
    <t>김태민</t>
  </si>
  <si>
    <t>김태민</t>
    <phoneticPr fontId="4" type="noConversion"/>
  </si>
  <si>
    <t>우지훈</t>
  </si>
  <si>
    <t>우지훈</t>
    <phoneticPr fontId="4" type="noConversion"/>
  </si>
  <si>
    <t>김태성</t>
  </si>
  <si>
    <t>김태성</t>
    <phoneticPr fontId="4" type="noConversion"/>
  </si>
  <si>
    <t>C0820</t>
  </si>
  <si>
    <t>C0820</t>
    <phoneticPr fontId="4" type="noConversion"/>
  </si>
  <si>
    <t>E0645</t>
  </si>
  <si>
    <t>E0645</t>
    <phoneticPr fontId="4" type="noConversion"/>
  </si>
  <si>
    <t>C1022</t>
  </si>
  <si>
    <t>C1022</t>
    <phoneticPr fontId="4" type="noConversion"/>
  </si>
  <si>
    <t>E0455</t>
  </si>
  <si>
    <t>E0455</t>
    <phoneticPr fontId="4" type="noConversion"/>
  </si>
  <si>
    <t>K0598</t>
  </si>
  <si>
    <t>K0598</t>
    <phoneticPr fontId="4" type="noConversion"/>
  </si>
  <si>
    <t>K1075</t>
  </si>
  <si>
    <t>K1075</t>
    <phoneticPr fontId="4" type="noConversion"/>
  </si>
  <si>
    <t>E0967</t>
  </si>
  <si>
    <t>E0967</t>
    <phoneticPr fontId="4" type="noConversion"/>
  </si>
  <si>
    <t>K0834</t>
  </si>
  <si>
    <t>K0834</t>
    <phoneticPr fontId="4" type="noConversion"/>
  </si>
  <si>
    <t>C1034</t>
  </si>
  <si>
    <t>C1034</t>
    <phoneticPr fontId="4" type="noConversion"/>
  </si>
  <si>
    <t>&lt;변경 전 연락처&gt;</t>
    <phoneticPr fontId="4" type="noConversion"/>
  </si>
  <si>
    <t>&lt;변경 후 연락처 &gt;</t>
    <phoneticPr fontId="4" type="noConversion"/>
  </si>
  <si>
    <t>기존 전화번호</t>
    <phoneticPr fontId="6" type="noConversion"/>
  </si>
  <si>
    <t>기존코드</t>
    <phoneticPr fontId="6" type="noConversion"/>
  </si>
  <si>
    <t>변경 전화번호</t>
    <phoneticPr fontId="6" type="noConversion"/>
  </si>
  <si>
    <t>변경코드1</t>
    <phoneticPr fontId="6" type="noConversion"/>
  </si>
  <si>
    <t>변경코드2</t>
  </si>
  <si>
    <t>019-123-4567</t>
    <phoneticPr fontId="6" type="noConversion"/>
  </si>
  <si>
    <t>AAA-010</t>
    <phoneticPr fontId="6" type="noConversion"/>
  </si>
  <si>
    <t>018-455-7890</t>
    <phoneticPr fontId="6" type="noConversion"/>
  </si>
  <si>
    <t>AAA-090</t>
    <phoneticPr fontId="6" type="noConversion"/>
  </si>
  <si>
    <t>017-789-0234</t>
    <phoneticPr fontId="6" type="noConversion"/>
  </si>
  <si>
    <t>AAE-001</t>
    <phoneticPr fontId="6" type="noConversion"/>
  </si>
  <si>
    <t>017-456-1212</t>
    <phoneticPr fontId="6" type="noConversion"/>
  </si>
  <si>
    <t>AEA-005</t>
    <phoneticPr fontId="6" type="noConversion"/>
  </si>
  <si>
    <t>019-122-9876</t>
    <phoneticPr fontId="6" type="noConversion"/>
  </si>
  <si>
    <t>AAA-012</t>
    <phoneticPr fontId="6" type="noConversion"/>
  </si>
  <si>
    <t>011-672-9898</t>
    <phoneticPr fontId="6" type="noConversion"/>
  </si>
  <si>
    <t>AAB-010</t>
    <phoneticPr fontId="6" type="noConversion"/>
  </si>
  <si>
    <t>011-610-3456</t>
    <phoneticPr fontId="6" type="noConversion"/>
  </si>
  <si>
    <t>ABA-080</t>
    <phoneticPr fontId="6" type="noConversion"/>
  </si>
  <si>
    <t>018-757-7456</t>
    <phoneticPr fontId="6" type="noConversion"/>
  </si>
  <si>
    <t>ABA-080</t>
    <phoneticPr fontId="6" type="noConversion"/>
  </si>
  <si>
    <t>019-889-9090</t>
    <phoneticPr fontId="6" type="noConversion"/>
  </si>
  <si>
    <t>ABA-070</t>
    <phoneticPr fontId="6" type="noConversion"/>
  </si>
  <si>
    <t>017-456-4545</t>
    <phoneticPr fontId="6" type="noConversion"/>
  </si>
  <si>
    <t>ABE-005</t>
    <phoneticPr fontId="6" type="noConversion"/>
  </si>
  <si>
    <t>019-346-0909</t>
    <phoneticPr fontId="6" type="noConversion"/>
  </si>
  <si>
    <t>성적 그래프</t>
  </si>
  <si>
    <t>이충성</t>
  </si>
  <si>
    <t>&lt;&lt; 영업 현황표 &gt;&gt;</t>
  </si>
  <si>
    <t>제품</t>
  </si>
  <si>
    <t>LCD TV</t>
  </si>
  <si>
    <t>세탁기</t>
  </si>
  <si>
    <t>냉장고</t>
  </si>
  <si>
    <t>단가</t>
  </si>
  <si>
    <t>사번</t>
  </si>
  <si>
    <t>판매금액</t>
  </si>
  <si>
    <t>실적순위</t>
  </si>
  <si>
    <t>실적그래프</t>
  </si>
  <si>
    <t>K001</t>
  </si>
  <si>
    <t>김철수</t>
  </si>
  <si>
    <t>K002</t>
  </si>
  <si>
    <t>이병희</t>
  </si>
  <si>
    <t>K003</t>
  </si>
  <si>
    <t>서기희</t>
  </si>
  <si>
    <t>K004</t>
  </si>
  <si>
    <t>유태민</t>
  </si>
  <si>
    <t>K005</t>
  </si>
  <si>
    <t>박민성</t>
  </si>
  <si>
    <t>K006</t>
  </si>
  <si>
    <t>김성태</t>
  </si>
  <si>
    <t>K007</t>
  </si>
  <si>
    <t>남진성</t>
  </si>
  <si>
    <t>K008</t>
  </si>
  <si>
    <t>강철희</t>
  </si>
  <si>
    <t>K009</t>
  </si>
  <si>
    <t>최우진</t>
  </si>
  <si>
    <t>K010</t>
  </si>
  <si>
    <t>황영희</t>
  </si>
  <si>
    <t>K011</t>
  </si>
  <si>
    <t>김진성</t>
  </si>
  <si>
    <t>K012</t>
  </si>
  <si>
    <t>박태성</t>
  </si>
  <si>
    <t>&lt;&lt; 수강생 명단 &gt;&gt;</t>
    <phoneticPr fontId="4" type="noConversion"/>
  </si>
  <si>
    <t>접수번호</t>
    <phoneticPr fontId="4" type="noConversion"/>
  </si>
  <si>
    <t>수강생</t>
    <phoneticPr fontId="4" type="noConversion"/>
  </si>
  <si>
    <t>접수일</t>
    <phoneticPr fontId="4" type="noConversion"/>
  </si>
  <si>
    <t>접수일2</t>
    <phoneticPr fontId="4" type="noConversion"/>
  </si>
  <si>
    <t>접수일3</t>
    <phoneticPr fontId="4" type="noConversion"/>
  </si>
  <si>
    <t>김민영</t>
    <phoneticPr fontId="4" type="noConversion"/>
  </si>
  <si>
    <t>강길성</t>
    <phoneticPr fontId="4" type="noConversion"/>
  </si>
  <si>
    <t>임숙희</t>
    <phoneticPr fontId="4" type="noConversion"/>
  </si>
  <si>
    <t>김미미</t>
    <phoneticPr fontId="4" type="noConversion"/>
  </si>
  <si>
    <t>박석철</t>
    <phoneticPr fontId="4" type="noConversion"/>
  </si>
  <si>
    <t>박지성</t>
    <phoneticPr fontId="4" type="noConversion"/>
  </si>
  <si>
    <t>최준호</t>
    <phoneticPr fontId="4" type="noConversion"/>
  </si>
  <si>
    <t>강숙희</t>
    <phoneticPr fontId="4" type="noConversion"/>
  </si>
  <si>
    <t>김말자</t>
    <phoneticPr fontId="4" type="noConversion"/>
  </si>
  <si>
    <t>강성희</t>
    <phoneticPr fontId="4" type="noConversion"/>
  </si>
  <si>
    <t>05월 15일</t>
    <phoneticPr fontId="4" type="noConversion"/>
  </si>
  <si>
    <t>05월 16일</t>
    <phoneticPr fontId="4" type="noConversion"/>
  </si>
  <si>
    <t>06월 17일</t>
    <phoneticPr fontId="4" type="noConversion"/>
  </si>
  <si>
    <t>06월 18일</t>
    <phoneticPr fontId="4" type="noConversion"/>
  </si>
  <si>
    <t>07월 18일</t>
    <phoneticPr fontId="4" type="noConversion"/>
  </si>
  <si>
    <t>07월 19일</t>
    <phoneticPr fontId="4" type="noConversion"/>
  </si>
  <si>
    <t>07월 20일</t>
    <phoneticPr fontId="4" type="noConversion"/>
  </si>
  <si>
    <t>현재 날짜</t>
    <phoneticPr fontId="4" type="noConversion"/>
  </si>
  <si>
    <t>입사일</t>
    <phoneticPr fontId="4" type="noConversion"/>
  </si>
  <si>
    <t>근무일수</t>
    <phoneticPr fontId="4" type="noConversion"/>
  </si>
  <si>
    <t>근무 년/월수</t>
    <phoneticPr fontId="4" type="noConversion"/>
  </si>
  <si>
    <t>근무 년/월/일수</t>
    <phoneticPr fontId="4" type="noConversion"/>
  </si>
  <si>
    <t>김희재</t>
    <phoneticPr fontId="4" type="noConversion"/>
  </si>
  <si>
    <t>강희수</t>
    <phoneticPr fontId="4" type="noConversion"/>
  </si>
  <si>
    <t>김택수</t>
    <phoneticPr fontId="4" type="noConversion"/>
  </si>
  <si>
    <t>한상진</t>
    <phoneticPr fontId="4" type="noConversion"/>
  </si>
  <si>
    <t>근무월수</t>
    <phoneticPr fontId="4" type="noConversion"/>
  </si>
  <si>
    <t>날짜</t>
    <phoneticPr fontId="4" type="noConversion"/>
  </si>
  <si>
    <t>요일표시1</t>
    <phoneticPr fontId="4" type="noConversion"/>
  </si>
  <si>
    <t>요일표시2</t>
    <phoneticPr fontId="4" type="noConversion"/>
  </si>
  <si>
    <t>요일표시3</t>
    <phoneticPr fontId="4" type="noConversion"/>
  </si>
  <si>
    <t>요일표시4</t>
    <phoneticPr fontId="4" type="noConversion"/>
  </si>
  <si>
    <t>&lt;&lt; 인사 기록표 &gt;&gt;</t>
    <phoneticPr fontId="4" type="noConversion"/>
  </si>
  <si>
    <t>오늘날짜:</t>
    <phoneticPr fontId="4" type="noConversion"/>
  </si>
  <si>
    <t>부서</t>
    <phoneticPr fontId="4" type="noConversion"/>
  </si>
  <si>
    <t>주민번호</t>
    <phoneticPr fontId="4" type="noConversion"/>
  </si>
  <si>
    <t>성별</t>
    <phoneticPr fontId="4" type="noConversion"/>
  </si>
  <si>
    <t>생년월일</t>
    <phoneticPr fontId="4" type="noConversion"/>
  </si>
  <si>
    <t>나이</t>
    <phoneticPr fontId="4" type="noConversion"/>
  </si>
  <si>
    <t>이번 달 생일</t>
    <phoneticPr fontId="4" type="noConversion"/>
  </si>
  <si>
    <t>김희철</t>
    <phoneticPr fontId="4" type="noConversion"/>
  </si>
  <si>
    <t>강만희</t>
    <phoneticPr fontId="4" type="noConversion"/>
  </si>
  <si>
    <t>한은숙</t>
    <phoneticPr fontId="4" type="noConversion"/>
  </si>
  <si>
    <t>김지범</t>
    <phoneticPr fontId="4" type="noConversion"/>
  </si>
  <si>
    <t>김성주</t>
    <phoneticPr fontId="4" type="noConversion"/>
  </si>
  <si>
    <t>유재석</t>
    <phoneticPr fontId="4" type="noConversion"/>
  </si>
  <si>
    <t>박재은</t>
    <phoneticPr fontId="4" type="noConversion"/>
  </si>
  <si>
    <t>노홍수</t>
    <phoneticPr fontId="4" type="noConversion"/>
  </si>
  <si>
    <t>정진희</t>
    <phoneticPr fontId="4" type="noConversion"/>
  </si>
  <si>
    <t>교육팀</t>
    <phoneticPr fontId="4" type="noConversion"/>
  </si>
  <si>
    <t>영업팀</t>
    <phoneticPr fontId="4" type="noConversion"/>
  </si>
  <si>
    <t>기획팀</t>
    <phoneticPr fontId="4" type="noConversion"/>
  </si>
  <si>
    <t>홍보팀</t>
    <phoneticPr fontId="4" type="noConversion"/>
  </si>
  <si>
    <t>861219-1******</t>
    <phoneticPr fontId="4" type="noConversion"/>
  </si>
  <si>
    <t>871014-1******</t>
    <phoneticPr fontId="4" type="noConversion"/>
  </si>
  <si>
    <t>010119-4******</t>
    <phoneticPr fontId="4" type="noConversion"/>
  </si>
  <si>
    <t>860320-1******</t>
    <phoneticPr fontId="4" type="noConversion"/>
  </si>
  <si>
    <t>020919-3******</t>
    <phoneticPr fontId="4" type="noConversion"/>
  </si>
  <si>
    <t>000215-3******</t>
    <phoneticPr fontId="4" type="noConversion"/>
  </si>
  <si>
    <t>631025-2******</t>
    <phoneticPr fontId="4" type="noConversion"/>
  </si>
  <si>
    <t>650315-1******</t>
    <phoneticPr fontId="4" type="noConversion"/>
  </si>
  <si>
    <t>670725-2******</t>
    <phoneticPr fontId="4" type="noConversion"/>
  </si>
  <si>
    <t>&lt;&lt; 제품 단가 &gt;&gt;</t>
    <phoneticPr fontId="4" type="noConversion"/>
  </si>
  <si>
    <t>날짜</t>
    <phoneticPr fontId="4" type="noConversion"/>
  </si>
  <si>
    <t>제품</t>
    <phoneticPr fontId="4" type="noConversion"/>
  </si>
  <si>
    <t>총비용</t>
    <phoneticPr fontId="4" type="noConversion"/>
  </si>
  <si>
    <t>수량</t>
    <phoneticPr fontId="4" type="noConversion"/>
  </si>
  <si>
    <t>단가 1</t>
    <phoneticPr fontId="4" type="noConversion"/>
  </si>
  <si>
    <t>단가 2</t>
    <phoneticPr fontId="4" type="noConversion"/>
  </si>
  <si>
    <t>08월 01일</t>
    <phoneticPr fontId="4" type="noConversion"/>
  </si>
  <si>
    <t>08월 02일</t>
    <phoneticPr fontId="4" type="noConversion"/>
  </si>
  <si>
    <t>08월 03일</t>
  </si>
  <si>
    <t>08월 04일</t>
  </si>
  <si>
    <t>08월 05일</t>
  </si>
  <si>
    <t>08월 06일</t>
  </si>
  <si>
    <t>08월 07일</t>
  </si>
  <si>
    <t>ES001</t>
    <phoneticPr fontId="4" type="noConversion"/>
  </si>
  <si>
    <t>ES002</t>
    <phoneticPr fontId="4" type="noConversion"/>
  </si>
  <si>
    <t>ES003</t>
  </si>
  <si>
    <t>ES004</t>
  </si>
  <si>
    <t>ES005</t>
  </si>
  <si>
    <t>ES006</t>
  </si>
  <si>
    <t>ES007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</si>
</sst>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General\ &quot;년&quot;"/>
    <numFmt numFmtId="177" formatCode="General&quot;년&quot;"/>
    <numFmt numFmtId="178" formatCode="&quot;₩&quot;#,##0"/>
    <numFmt numFmtId="179" formatCode="mm&quot;월&quot;\ dd&quot;일&quot;"/>
    <numFmt numFmtId="180" formatCode="yyyy&quot;년&quot;\ m&quot;월&quot;\ d&quot;일&quot;;@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4"/>
      <color theme="4"/>
      <name val="맑은 고딕"/>
      <family val="2"/>
      <charset val="129"/>
      <scheme val="minor"/>
    </font>
    <font>
      <sz val="14"/>
      <color theme="4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20"/>
      <color theme="4"/>
      <name val="맑은 고딕"/>
      <family val="2"/>
      <charset val="129"/>
      <scheme val="minor"/>
    </font>
    <font>
      <sz val="20"/>
      <color theme="4"/>
      <name val="맑은 고딕"/>
      <family val="3"/>
      <charset val="129"/>
      <scheme val="minor"/>
    </font>
    <font>
      <sz val="12"/>
      <color theme="4"/>
      <name val="맑은 고딕"/>
      <family val="3"/>
      <charset val="129"/>
      <scheme val="minor"/>
    </font>
    <font>
      <b/>
      <sz val="18"/>
      <color theme="4"/>
      <name val="맑은 고딕"/>
      <family val="3"/>
      <charset val="129"/>
      <scheme val="minor"/>
    </font>
    <font>
      <b/>
      <sz val="14"/>
      <color theme="4"/>
      <name val="맑은 고딕"/>
      <family val="3"/>
      <charset val="129"/>
      <scheme val="minor"/>
    </font>
    <font>
      <b/>
      <sz val="12"/>
      <color theme="4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5" fillId="0" borderId="0" xfId="4">
      <alignment vertical="center"/>
    </xf>
    <xf numFmtId="14" fontId="7" fillId="0" borderId="2" xfId="4" applyNumberFormat="1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5" fillId="0" borderId="0" xfId="4" applyFont="1">
      <alignment vertical="center"/>
    </xf>
    <xf numFmtId="0" fontId="7" fillId="4" borderId="2" xfId="3" applyFont="1" applyFill="1" applyBorder="1" applyAlignment="1">
      <alignment horizontal="center" vertical="center"/>
    </xf>
    <xf numFmtId="14" fontId="7" fillId="5" borderId="2" xfId="4" applyNumberFormat="1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42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179" fontId="0" fillId="0" borderId="2" xfId="0" applyNumberFormat="1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180" fontId="0" fillId="0" borderId="2" xfId="0" applyNumberFormat="1" applyBorder="1">
      <alignment vertical="center"/>
    </xf>
    <xf numFmtId="0" fontId="0" fillId="0" borderId="2" xfId="0" applyNumberForma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">
    <cellStyle name="강조색1" xfId="3" builtinId="29"/>
    <cellStyle name="쉼표 [0]" xfId="1" builtinId="6"/>
    <cellStyle name="출력" xfId="2" builtinId="21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"/>
    </sheetView>
  </sheetViews>
  <sheetFormatPr defaultRowHeight="16.5"/>
  <sheetData>
    <row r="1" spans="1:9" ht="20.25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>
      <c r="A2" s="4" t="s">
        <v>1</v>
      </c>
      <c r="B2" s="4" t="s">
        <v>2</v>
      </c>
      <c r="C2" s="4" t="s">
        <v>3</v>
      </c>
      <c r="F2" s="4" t="s">
        <v>1</v>
      </c>
      <c r="G2" s="4" t="s">
        <v>11</v>
      </c>
      <c r="H2" s="4" t="s">
        <v>12</v>
      </c>
      <c r="I2" s="4" t="s">
        <v>13</v>
      </c>
    </row>
    <row r="3" spans="1:9">
      <c r="A3" s="2" t="s">
        <v>4</v>
      </c>
      <c r="B3" s="2" t="s">
        <v>9</v>
      </c>
      <c r="C3" s="3">
        <v>4057</v>
      </c>
      <c r="F3" s="2" t="s">
        <v>4</v>
      </c>
      <c r="G3" s="6">
        <f>SUMIF($A$3:$A$16,F3,$C$3:$C$16)</f>
        <v>13476</v>
      </c>
      <c r="H3" s="6">
        <f>COUNTIF($A$3:$A$16,F3)</f>
        <v>3</v>
      </c>
      <c r="I3" s="6">
        <f>ROUND(AVERAGEIF($A$3:$A$16,F3,$C$3:$C$16),0)</f>
        <v>4492</v>
      </c>
    </row>
    <row r="4" spans="1:9">
      <c r="A4" s="2" t="s">
        <v>5</v>
      </c>
      <c r="B4" s="2" t="s">
        <v>10</v>
      </c>
      <c r="C4" s="3">
        <v>4994</v>
      </c>
      <c r="F4" s="2" t="s">
        <v>5</v>
      </c>
      <c r="G4" s="6">
        <f t="shared" ref="G4:G7" si="0">SUMIF($A$3:$A$16,F4,$C$3:$C$16)</f>
        <v>19950</v>
      </c>
      <c r="H4" s="6">
        <f t="shared" ref="H4:H7" si="1">COUNTIF($A$3:$A$16,F4)</f>
        <v>4</v>
      </c>
      <c r="I4" s="6">
        <f t="shared" ref="I4:I7" si="2">ROUND(AVERAGEIF($A$3:$A$16,F4,$C$3:$C$16),0)</f>
        <v>4988</v>
      </c>
    </row>
    <row r="5" spans="1:9">
      <c r="A5" s="2" t="s">
        <v>5</v>
      </c>
      <c r="B5" s="2" t="s">
        <v>9</v>
      </c>
      <c r="C5" s="3">
        <v>3103</v>
      </c>
      <c r="F5" s="2" t="s">
        <v>6</v>
      </c>
      <c r="G5" s="6">
        <f t="shared" si="0"/>
        <v>23824</v>
      </c>
      <c r="H5" s="6">
        <f t="shared" si="1"/>
        <v>3</v>
      </c>
      <c r="I5" s="6">
        <f t="shared" si="2"/>
        <v>7941</v>
      </c>
    </row>
    <row r="6" spans="1:9">
      <c r="A6" s="2" t="s">
        <v>4</v>
      </c>
      <c r="B6" s="2" t="s">
        <v>10</v>
      </c>
      <c r="C6" s="3">
        <v>6946</v>
      </c>
      <c r="F6" s="2" t="s">
        <v>7</v>
      </c>
      <c r="G6" s="6">
        <f t="shared" si="0"/>
        <v>3339</v>
      </c>
      <c r="H6" s="6">
        <f t="shared" si="1"/>
        <v>2</v>
      </c>
      <c r="I6" s="6">
        <f t="shared" si="2"/>
        <v>1670</v>
      </c>
    </row>
    <row r="7" spans="1:9">
      <c r="A7" s="2" t="s">
        <v>6</v>
      </c>
      <c r="B7" s="2" t="s">
        <v>9</v>
      </c>
      <c r="C7" s="3">
        <v>8710</v>
      </c>
      <c r="F7" s="2" t="s">
        <v>8</v>
      </c>
      <c r="G7" s="6">
        <f t="shared" si="0"/>
        <v>3778</v>
      </c>
      <c r="H7" s="6">
        <f t="shared" si="1"/>
        <v>2</v>
      </c>
      <c r="I7" s="6">
        <f t="shared" si="2"/>
        <v>1889</v>
      </c>
    </row>
    <row r="8" spans="1:9">
      <c r="A8" s="2" t="s">
        <v>4</v>
      </c>
      <c r="B8" s="2" t="s">
        <v>10</v>
      </c>
      <c r="C8" s="3">
        <v>2473</v>
      </c>
    </row>
    <row r="9" spans="1:9">
      <c r="A9" s="2" t="s">
        <v>7</v>
      </c>
      <c r="B9" s="2" t="s">
        <v>9</v>
      </c>
      <c r="C9" s="3">
        <v>729</v>
      </c>
      <c r="E9" s="4" t="s">
        <v>1</v>
      </c>
      <c r="F9" s="4" t="s">
        <v>2</v>
      </c>
      <c r="G9" s="4" t="s">
        <v>11</v>
      </c>
      <c r="H9" s="4" t="s">
        <v>12</v>
      </c>
      <c r="I9" s="4" t="s">
        <v>13</v>
      </c>
    </row>
    <row r="10" spans="1:9">
      <c r="A10" s="2" t="s">
        <v>6</v>
      </c>
      <c r="B10" s="2" t="s">
        <v>10</v>
      </c>
      <c r="C10" s="3">
        <v>6572</v>
      </c>
      <c r="E10" s="2" t="s">
        <v>4</v>
      </c>
      <c r="F10" s="27" t="s">
        <v>9</v>
      </c>
      <c r="G10" s="6">
        <f>SUMIFS($C$3:$C$16,$A$3:$A$16,E10,$B$3:$B$16,$F$10)</f>
        <v>4057</v>
      </c>
      <c r="H10" s="6">
        <f>COUNTIFS($A$3:$A$16,E10,$B$3:$B$16,$F$10)</f>
        <v>1</v>
      </c>
      <c r="I10" s="6">
        <f>ROUND(AVERAGEIFS($C$3:$C$16,$A$3:$A$16,E10,$B$3:$B$16,$F$10),0)</f>
        <v>4057</v>
      </c>
    </row>
    <row r="11" spans="1:9">
      <c r="A11" s="2" t="s">
        <v>5</v>
      </c>
      <c r="B11" s="2" t="s">
        <v>9</v>
      </c>
      <c r="C11" s="3">
        <v>3898</v>
      </c>
      <c r="E11" s="2" t="s">
        <v>5</v>
      </c>
      <c r="F11" s="27"/>
      <c r="G11" s="6">
        <f t="shared" ref="G11:G14" si="3">SUMIFS($C$3:$C$16,$A$3:$A$16,E11,$B$3:$B$16,$F$10)</f>
        <v>7001</v>
      </c>
      <c r="H11" s="6">
        <f t="shared" ref="H11:H14" si="4">COUNTIFS($A$3:$A$16,E11,$B$3:$B$16,$F$10)</f>
        <v>2</v>
      </c>
      <c r="I11" s="6">
        <f t="shared" ref="I11:I14" si="5">ROUND(AVERAGEIFS($C$3:$C$16,$A$3:$A$16,E11,$B$3:$B$16,$F$10),0)</f>
        <v>3501</v>
      </c>
    </row>
    <row r="12" spans="1:9">
      <c r="A12" s="2" t="s">
        <v>8</v>
      </c>
      <c r="B12" s="2" t="s">
        <v>9</v>
      </c>
      <c r="C12" s="3">
        <v>3079</v>
      </c>
      <c r="E12" s="2" t="s">
        <v>6</v>
      </c>
      <c r="F12" s="27"/>
      <c r="G12" s="6">
        <f t="shared" si="3"/>
        <v>17252</v>
      </c>
      <c r="H12" s="6">
        <f t="shared" si="4"/>
        <v>2</v>
      </c>
      <c r="I12" s="6">
        <f t="shared" si="5"/>
        <v>8626</v>
      </c>
    </row>
    <row r="13" spans="1:9">
      <c r="A13" s="2" t="s">
        <v>5</v>
      </c>
      <c r="B13" s="2" t="s">
        <v>10</v>
      </c>
      <c r="C13" s="3">
        <v>7955</v>
      </c>
      <c r="E13" s="2" t="s">
        <v>7</v>
      </c>
      <c r="F13" s="27"/>
      <c r="G13" s="6">
        <f t="shared" si="3"/>
        <v>729</v>
      </c>
      <c r="H13" s="6">
        <f t="shared" si="4"/>
        <v>1</v>
      </c>
      <c r="I13" s="6">
        <f t="shared" si="5"/>
        <v>729</v>
      </c>
    </row>
    <row r="14" spans="1:9">
      <c r="A14" s="2" t="s">
        <v>7</v>
      </c>
      <c r="B14" s="2" t="s">
        <v>10</v>
      </c>
      <c r="C14" s="3">
        <v>2610</v>
      </c>
      <c r="E14" s="2" t="s">
        <v>8</v>
      </c>
      <c r="F14" s="27"/>
      <c r="G14" s="6">
        <f t="shared" si="3"/>
        <v>3079</v>
      </c>
      <c r="H14" s="6">
        <f t="shared" si="4"/>
        <v>1</v>
      </c>
      <c r="I14" s="6">
        <f t="shared" si="5"/>
        <v>3079</v>
      </c>
    </row>
    <row r="15" spans="1:9">
      <c r="A15" s="2" t="s">
        <v>6</v>
      </c>
      <c r="B15" s="2" t="s">
        <v>9</v>
      </c>
      <c r="C15" s="3">
        <v>8542</v>
      </c>
    </row>
    <row r="16" spans="1:9">
      <c r="A16" s="2" t="s">
        <v>8</v>
      </c>
      <c r="B16" s="2" t="s">
        <v>10</v>
      </c>
      <c r="C16" s="3">
        <v>699</v>
      </c>
    </row>
  </sheetData>
  <mergeCells count="2">
    <mergeCell ref="A1:I1"/>
    <mergeCell ref="F10:F14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2"/>
    </sheetView>
  </sheetViews>
  <sheetFormatPr defaultRowHeight="16.5"/>
  <cols>
    <col min="3" max="3" width="9.875" bestFit="1" customWidth="1"/>
    <col min="4" max="4" width="11.125" bestFit="1" customWidth="1"/>
    <col min="5" max="5" width="11.125" customWidth="1"/>
  </cols>
  <sheetData>
    <row r="1" spans="1:5">
      <c r="A1" s="36" t="s">
        <v>179</v>
      </c>
      <c r="B1" s="36"/>
      <c r="C1" s="36"/>
      <c r="D1" s="36"/>
      <c r="E1" s="36"/>
    </row>
    <row r="2" spans="1:5">
      <c r="A2" s="36"/>
      <c r="B2" s="36"/>
      <c r="C2" s="36"/>
      <c r="D2" s="36"/>
      <c r="E2" s="36"/>
    </row>
    <row r="3" spans="1:5">
      <c r="A3" s="2" t="s">
        <v>180</v>
      </c>
      <c r="B3" s="2" t="s">
        <v>181</v>
      </c>
      <c r="C3" s="2" t="s">
        <v>182</v>
      </c>
      <c r="D3" s="2" t="s">
        <v>183</v>
      </c>
      <c r="E3" s="2" t="s">
        <v>184</v>
      </c>
    </row>
    <row r="4" spans="1:5">
      <c r="A4" s="2">
        <v>1</v>
      </c>
      <c r="B4" s="2" t="s">
        <v>185</v>
      </c>
      <c r="C4" s="20" t="s">
        <v>195</v>
      </c>
      <c r="D4" s="21">
        <f ca="1">DATE(YEAR(TODAY()),LEFT(C4,2), MID(C4,5,2))</f>
        <v>42139</v>
      </c>
      <c r="E4" s="5" t="str">
        <f>"2011-"&amp;LEFT(C4,2)&amp;"-"&amp;MID(C4,5,2)</f>
        <v>2011-05-15</v>
      </c>
    </row>
    <row r="5" spans="1:5">
      <c r="A5" s="2">
        <v>2</v>
      </c>
      <c r="B5" s="2" t="s">
        <v>186</v>
      </c>
      <c r="C5" s="20" t="s">
        <v>195</v>
      </c>
      <c r="D5" s="21">
        <f t="shared" ref="D5:D13" ca="1" si="0">DATE(YEAR(TODAY()),LEFT(C5,2), MID(C5,5,2))</f>
        <v>42139</v>
      </c>
      <c r="E5" s="5" t="str">
        <f t="shared" ref="E5:E13" si="1">"2011-"&amp;LEFT(C5,2)&amp;"-"&amp;MID(C5,5,2)</f>
        <v>2011-05-15</v>
      </c>
    </row>
    <row r="6" spans="1:5">
      <c r="A6" s="2">
        <v>3</v>
      </c>
      <c r="B6" s="2" t="s">
        <v>187</v>
      </c>
      <c r="C6" s="20" t="s">
        <v>196</v>
      </c>
      <c r="D6" s="21">
        <f t="shared" ca="1" si="0"/>
        <v>42140</v>
      </c>
      <c r="E6" s="5" t="str">
        <f t="shared" si="1"/>
        <v>2011-05-16</v>
      </c>
    </row>
    <row r="7" spans="1:5">
      <c r="A7" s="2">
        <v>4</v>
      </c>
      <c r="B7" s="2" t="s">
        <v>188</v>
      </c>
      <c r="C7" s="20" t="s">
        <v>196</v>
      </c>
      <c r="D7" s="21">
        <f t="shared" ca="1" si="0"/>
        <v>42140</v>
      </c>
      <c r="E7" s="5" t="str">
        <f t="shared" si="1"/>
        <v>2011-05-16</v>
      </c>
    </row>
    <row r="8" spans="1:5">
      <c r="A8" s="2">
        <v>5</v>
      </c>
      <c r="B8" s="2" t="s">
        <v>189</v>
      </c>
      <c r="C8" s="20" t="s">
        <v>197</v>
      </c>
      <c r="D8" s="21">
        <f t="shared" ca="1" si="0"/>
        <v>42172</v>
      </c>
      <c r="E8" s="5" t="str">
        <f t="shared" si="1"/>
        <v>2011-06-17</v>
      </c>
    </row>
    <row r="9" spans="1:5">
      <c r="A9" s="2">
        <v>6</v>
      </c>
      <c r="B9" s="2" t="s">
        <v>190</v>
      </c>
      <c r="C9" s="20" t="s">
        <v>198</v>
      </c>
      <c r="D9" s="21">
        <f t="shared" ca="1" si="0"/>
        <v>42173</v>
      </c>
      <c r="E9" s="5" t="str">
        <f t="shared" si="1"/>
        <v>2011-06-18</v>
      </c>
    </row>
    <row r="10" spans="1:5">
      <c r="A10" s="2">
        <v>7</v>
      </c>
      <c r="B10" s="2" t="s">
        <v>191</v>
      </c>
      <c r="C10" s="20" t="s">
        <v>198</v>
      </c>
      <c r="D10" s="21">
        <f t="shared" ca="1" si="0"/>
        <v>42173</v>
      </c>
      <c r="E10" s="5" t="str">
        <f t="shared" si="1"/>
        <v>2011-06-18</v>
      </c>
    </row>
    <row r="11" spans="1:5">
      <c r="A11" s="2">
        <v>8</v>
      </c>
      <c r="B11" s="2" t="s">
        <v>192</v>
      </c>
      <c r="C11" s="20" t="s">
        <v>199</v>
      </c>
      <c r="D11" s="21">
        <f t="shared" ca="1" si="0"/>
        <v>42203</v>
      </c>
      <c r="E11" s="5" t="str">
        <f t="shared" si="1"/>
        <v>2011-07-18</v>
      </c>
    </row>
    <row r="12" spans="1:5">
      <c r="A12" s="2">
        <v>9</v>
      </c>
      <c r="B12" s="2" t="s">
        <v>193</v>
      </c>
      <c r="C12" s="20" t="s">
        <v>200</v>
      </c>
      <c r="D12" s="21">
        <f t="shared" ca="1" si="0"/>
        <v>42204</v>
      </c>
      <c r="E12" s="5" t="str">
        <f t="shared" si="1"/>
        <v>2011-07-19</v>
      </c>
    </row>
    <row r="13" spans="1:5">
      <c r="A13" s="2">
        <v>10</v>
      </c>
      <c r="B13" s="2" t="s">
        <v>194</v>
      </c>
      <c r="C13" s="20" t="s">
        <v>201</v>
      </c>
      <c r="D13" s="21">
        <f t="shared" ca="1" si="0"/>
        <v>42205</v>
      </c>
      <c r="E13" s="5" t="str">
        <f t="shared" si="1"/>
        <v>2011-07-20</v>
      </c>
    </row>
  </sheetData>
  <mergeCells count="1">
    <mergeCell ref="A1:E2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C2" sqref="C2"/>
    </sheetView>
  </sheetViews>
  <sheetFormatPr defaultRowHeight="16.5"/>
  <cols>
    <col min="3" max="3" width="12.25" customWidth="1"/>
    <col min="7" max="7" width="12.25" customWidth="1"/>
    <col min="8" max="8" width="14.375" customWidth="1"/>
  </cols>
  <sheetData>
    <row r="3" spans="2:8">
      <c r="B3" s="5" t="s">
        <v>202</v>
      </c>
      <c r="C3" s="21">
        <f ca="1">TODAY()</f>
        <v>42282</v>
      </c>
    </row>
    <row r="5" spans="2:8">
      <c r="B5" s="2" t="s">
        <v>39</v>
      </c>
      <c r="C5" s="2" t="s">
        <v>203</v>
      </c>
      <c r="D5" s="2" t="s">
        <v>34</v>
      </c>
      <c r="E5" s="2" t="s">
        <v>211</v>
      </c>
      <c r="F5" s="2" t="s">
        <v>204</v>
      </c>
      <c r="G5" s="2" t="s">
        <v>205</v>
      </c>
      <c r="H5" s="2" t="s">
        <v>206</v>
      </c>
    </row>
    <row r="6" spans="2:8">
      <c r="B6" s="2" t="s">
        <v>81</v>
      </c>
      <c r="C6" s="22">
        <v>36661</v>
      </c>
      <c r="D6" s="2">
        <f ca="1">DATEDIF(C6,$C$3,"Y")</f>
        <v>15</v>
      </c>
      <c r="E6" s="2">
        <f ca="1">DATEDIF(C6,$C$3,"M")</f>
        <v>184</v>
      </c>
      <c r="F6" s="2">
        <f ca="1">DATEDIF(C6,$C$3,"D")</f>
        <v>5621</v>
      </c>
      <c r="G6" s="2" t="str">
        <f ca="1">DATEDIF(C6,$C$3,"Y") &amp; "년 "&amp;DATEDIF(C6,$C$3,"YM")&amp;"개월"</f>
        <v>15년 4개월</v>
      </c>
      <c r="H6" s="2" t="str">
        <f ca="1">DATEDIF(C6,$C$3,"Y")&amp;"년 "&amp;DATEDIF(C6,$C$3,"YM")&amp; "개월 " &amp;DATEDIF(C6,$C$3,"MD")&amp; "일"</f>
        <v>15년 4개월 20일</v>
      </c>
    </row>
    <row r="7" spans="2:8">
      <c r="B7" s="2" t="s">
        <v>207</v>
      </c>
      <c r="C7" s="22">
        <v>36320</v>
      </c>
      <c r="D7" s="2">
        <f t="shared" ref="D7:D10" ca="1" si="0">DATEDIF(C7,$C$3,"Y")</f>
        <v>16</v>
      </c>
      <c r="E7" s="2">
        <f t="shared" ref="E7:E10" ca="1" si="1">DATEDIF(C7,$C$3,"M")</f>
        <v>195</v>
      </c>
      <c r="F7" s="2">
        <f t="shared" ref="F7:F10" ca="1" si="2">DATEDIF(C7,$C$3,"D")</f>
        <v>5962</v>
      </c>
      <c r="G7" s="2" t="str">
        <f t="shared" ref="G7:G10" ca="1" si="3">DATEDIF(C7,$C$3,"Y") &amp; "년 "&amp;DATEDIF(C7,$C$3,"YM")&amp;"개월"</f>
        <v>16년 3개월</v>
      </c>
      <c r="H7" s="2" t="str">
        <f t="shared" ref="H7:H10" ca="1" si="4">DATEDIF(C7,$C$3,"Y")&amp;"년 "&amp;DATEDIF(C7,$C$3,"YM")&amp; "개월 " &amp;DATEDIF(C7,$C$3,"MD")&amp; "일"</f>
        <v>16년 3개월 26일</v>
      </c>
    </row>
    <row r="8" spans="2:8">
      <c r="B8" s="2" t="s">
        <v>208</v>
      </c>
      <c r="C8" s="22">
        <v>36255</v>
      </c>
      <c r="D8" s="2">
        <f t="shared" ca="1" si="0"/>
        <v>16</v>
      </c>
      <c r="E8" s="2">
        <f t="shared" ca="1" si="1"/>
        <v>198</v>
      </c>
      <c r="F8" s="2">
        <f t="shared" ca="1" si="2"/>
        <v>6027</v>
      </c>
      <c r="G8" s="2" t="str">
        <f t="shared" ca="1" si="3"/>
        <v>16년 6개월</v>
      </c>
      <c r="H8" s="2" t="str">
        <f t="shared" ca="1" si="4"/>
        <v>16년 6개월 0일</v>
      </c>
    </row>
    <row r="9" spans="2:8">
      <c r="B9" s="2" t="s">
        <v>209</v>
      </c>
      <c r="C9" s="22">
        <v>35556</v>
      </c>
      <c r="D9" s="2">
        <f t="shared" ca="1" si="0"/>
        <v>18</v>
      </c>
      <c r="E9" s="2">
        <f t="shared" ca="1" si="1"/>
        <v>220</v>
      </c>
      <c r="F9" s="2">
        <f t="shared" ca="1" si="2"/>
        <v>6726</v>
      </c>
      <c r="G9" s="2" t="str">
        <f t="shared" ca="1" si="3"/>
        <v>18년 4개월</v>
      </c>
      <c r="H9" s="2" t="str">
        <f t="shared" ca="1" si="4"/>
        <v>18년 4개월 29일</v>
      </c>
    </row>
    <row r="10" spans="2:8">
      <c r="B10" s="2" t="s">
        <v>210</v>
      </c>
      <c r="C10" s="22">
        <v>34949</v>
      </c>
      <c r="D10" s="2">
        <f t="shared" ca="1" si="0"/>
        <v>20</v>
      </c>
      <c r="E10" s="2">
        <f t="shared" ca="1" si="1"/>
        <v>240</v>
      </c>
      <c r="F10" s="2">
        <f t="shared" ca="1" si="2"/>
        <v>7333</v>
      </c>
      <c r="G10" s="2" t="str">
        <f t="shared" ca="1" si="3"/>
        <v>20년 0개월</v>
      </c>
      <c r="H10" s="2" t="str">
        <f t="shared" ca="1" si="4"/>
        <v>20년 0개월 28일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15" sqref="F15"/>
    </sheetView>
  </sheetViews>
  <sheetFormatPr defaultRowHeight="16.5"/>
  <cols>
    <col min="1" max="1" width="14.875" bestFit="1" customWidth="1"/>
    <col min="2" max="2" width="10.125" customWidth="1"/>
    <col min="3" max="3" width="9.875" customWidth="1"/>
    <col min="4" max="4" width="10.25" customWidth="1"/>
    <col min="5" max="5" width="10.375" customWidth="1"/>
  </cols>
  <sheetData>
    <row r="1" spans="1:5">
      <c r="A1" s="5" t="s">
        <v>212</v>
      </c>
      <c r="B1" s="5" t="s">
        <v>213</v>
      </c>
      <c r="C1" s="5" t="s">
        <v>214</v>
      </c>
      <c r="D1" s="5" t="s">
        <v>215</v>
      </c>
      <c r="E1" s="5" t="s">
        <v>216</v>
      </c>
    </row>
    <row r="2" spans="1:5">
      <c r="A2" s="23">
        <v>40603</v>
      </c>
      <c r="B2" s="5" t="str">
        <f>CHOOSE(WEEKDAY(A2,2), "월","화","수","목","금","토","일")</f>
        <v>화</v>
      </c>
      <c r="C2" s="5" t="str">
        <f>TEXT(A2, "aaa")</f>
        <v>화</v>
      </c>
      <c r="D2" s="5" t="str">
        <f>TEXT(A2, "ddd")</f>
        <v>Tue</v>
      </c>
      <c r="E2" s="5" t="str">
        <f>CHOOSE(WEEKDAY(A2), "일요일","월요일","화요일","수요일","목요일","금요일","토요일")</f>
        <v>화요일</v>
      </c>
    </row>
    <row r="3" spans="1:5">
      <c r="A3" s="23">
        <v>40604</v>
      </c>
      <c r="B3" s="5" t="str">
        <f t="shared" ref="B3:B7" si="0">CHOOSE(WEEKDAY(A3,2), "월","화","수","목","금","토","일")</f>
        <v>수</v>
      </c>
      <c r="C3" s="5" t="str">
        <f t="shared" ref="C3:C7" si="1">TEXT(A3, "aaa")</f>
        <v>수</v>
      </c>
      <c r="D3" s="5" t="str">
        <f t="shared" ref="D3:D7" si="2">TEXT(A3, "ddd")</f>
        <v>Wed</v>
      </c>
      <c r="E3" s="5" t="str">
        <f t="shared" ref="E3:E7" si="3">CHOOSE(WEEKDAY(A3), "일요일","월요일","화요일","수요일","목요일","금요일","토요일")</f>
        <v>수요일</v>
      </c>
    </row>
    <row r="4" spans="1:5">
      <c r="A4" s="23">
        <v>40605</v>
      </c>
      <c r="B4" s="5" t="str">
        <f t="shared" si="0"/>
        <v>목</v>
      </c>
      <c r="C4" s="5" t="str">
        <f t="shared" si="1"/>
        <v>목</v>
      </c>
      <c r="D4" s="5" t="str">
        <f t="shared" si="2"/>
        <v>Thu</v>
      </c>
      <c r="E4" s="5" t="str">
        <f t="shared" si="3"/>
        <v>목요일</v>
      </c>
    </row>
    <row r="5" spans="1:5">
      <c r="A5" s="23">
        <v>40606</v>
      </c>
      <c r="B5" s="5" t="str">
        <f t="shared" si="0"/>
        <v>금</v>
      </c>
      <c r="C5" s="5" t="str">
        <f t="shared" si="1"/>
        <v>금</v>
      </c>
      <c r="D5" s="5" t="str">
        <f t="shared" si="2"/>
        <v>Fri</v>
      </c>
      <c r="E5" s="5" t="str">
        <f t="shared" si="3"/>
        <v>금요일</v>
      </c>
    </row>
    <row r="6" spans="1:5">
      <c r="A6" s="23">
        <v>40607</v>
      </c>
      <c r="B6" s="5" t="str">
        <f t="shared" si="0"/>
        <v>토</v>
      </c>
      <c r="C6" s="5" t="str">
        <f t="shared" si="1"/>
        <v>토</v>
      </c>
      <c r="D6" s="5" t="str">
        <f t="shared" si="2"/>
        <v>Sat</v>
      </c>
      <c r="E6" s="5" t="str">
        <f t="shared" si="3"/>
        <v>토요일</v>
      </c>
    </row>
    <row r="7" spans="1:5">
      <c r="A7" s="23">
        <v>40608</v>
      </c>
      <c r="B7" s="5" t="str">
        <f t="shared" si="0"/>
        <v>일</v>
      </c>
      <c r="C7" s="5" t="str">
        <f t="shared" si="1"/>
        <v>일</v>
      </c>
      <c r="D7" s="5" t="str">
        <f t="shared" si="2"/>
        <v>Sun</v>
      </c>
      <c r="E7" s="5" t="str">
        <f t="shared" si="3"/>
        <v>일요일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6" sqref="J6"/>
    </sheetView>
  </sheetViews>
  <sheetFormatPr defaultRowHeight="16.5"/>
  <cols>
    <col min="2" max="2" width="11.125" bestFit="1" customWidth="1"/>
    <col min="3" max="3" width="12.875" customWidth="1"/>
    <col min="5" max="6" width="11.125" bestFit="1" customWidth="1"/>
    <col min="8" max="8" width="11.625" customWidth="1"/>
    <col min="10" max="10" width="12.25" customWidth="1"/>
  </cols>
  <sheetData>
    <row r="1" spans="1:10">
      <c r="A1" s="30" t="s">
        <v>217</v>
      </c>
      <c r="B1" s="30"/>
      <c r="C1" s="30"/>
      <c r="D1" s="30"/>
      <c r="E1" s="30"/>
      <c r="F1" s="30"/>
      <c r="G1" s="30"/>
      <c r="H1" s="30"/>
      <c r="I1" s="30"/>
    </row>
    <row r="2" spans="1:10">
      <c r="A2" s="5" t="s">
        <v>218</v>
      </c>
      <c r="B2" s="21">
        <f ca="1">TODAY()</f>
        <v>42282</v>
      </c>
    </row>
    <row r="3" spans="1:10">
      <c r="A3" s="5" t="s">
        <v>39</v>
      </c>
      <c r="B3" s="5" t="s">
        <v>219</v>
      </c>
      <c r="C3" s="5" t="s">
        <v>220</v>
      </c>
      <c r="D3" s="5" t="s">
        <v>221</v>
      </c>
      <c r="E3" s="5" t="s">
        <v>222</v>
      </c>
      <c r="F3" s="5" t="s">
        <v>223</v>
      </c>
      <c r="G3" s="5" t="s">
        <v>18</v>
      </c>
      <c r="H3" s="5" t="s">
        <v>203</v>
      </c>
      <c r="I3" s="5" t="s">
        <v>34</v>
      </c>
      <c r="J3" s="5" t="s">
        <v>224</v>
      </c>
    </row>
    <row r="4" spans="1:10">
      <c r="A4" s="5" t="s">
        <v>225</v>
      </c>
      <c r="B4" s="5" t="s">
        <v>234</v>
      </c>
      <c r="C4" s="5" t="s">
        <v>238</v>
      </c>
      <c r="D4" s="5" t="str">
        <f>IF(OR(MID(C4,8,1)="1",MID(C4,8,1)="3"),"남","여")</f>
        <v>남</v>
      </c>
      <c r="E4" s="21">
        <f>DATE(CHOOSE(MID(C4,8,1),1900,1900,2000,2000)+LEFT(C4,2),MID(C4,3,2),MID(C4,5,2))</f>
        <v>31765</v>
      </c>
      <c r="F4" s="24">
        <f ca="1">YEAR(TODAY())-YEAR(E4)</f>
        <v>29</v>
      </c>
      <c r="G4" s="5">
        <v>1340000</v>
      </c>
      <c r="H4" s="21">
        <v>34770</v>
      </c>
      <c r="I4" s="5">
        <f ca="1">DATEDIF(H4,TODAY(),"y")</f>
        <v>20</v>
      </c>
      <c r="J4" s="5" t="str">
        <f>IF(MONTH(E4)=MONTH($C$2),"★"," ")</f>
        <v xml:space="preserve"> </v>
      </c>
    </row>
    <row r="5" spans="1:10">
      <c r="A5" s="5" t="s">
        <v>226</v>
      </c>
      <c r="B5" s="5" t="s">
        <v>235</v>
      </c>
      <c r="C5" s="5" t="s">
        <v>239</v>
      </c>
      <c r="D5" s="5" t="str">
        <f t="shared" ref="D5:D12" si="0">IF(OR(MID(C5,8,1)="1",MID(C5,8,1)="3"),"남","여")</f>
        <v>남</v>
      </c>
      <c r="E5" s="21">
        <f t="shared" ref="E5:E12" si="1">DATE(CHOOSE(MID(C5,8,1),1900,1900,2000,2000)+LEFT(C5,2),MID(C5,3,2),MID(C5,5,2))</f>
        <v>32064</v>
      </c>
      <c r="F5" s="24">
        <f t="shared" ref="F5:F12" ca="1" si="2">YEAR(TODAY())-YEAR(E5)</f>
        <v>28</v>
      </c>
      <c r="G5" s="5">
        <v>1810000</v>
      </c>
      <c r="H5" s="21">
        <v>35494</v>
      </c>
      <c r="I5" s="5">
        <f t="shared" ref="I5:I12" ca="1" si="3">DATEDIF(H5,TODAY(),"y")</f>
        <v>18</v>
      </c>
      <c r="J5" s="5" t="str">
        <f t="shared" ref="J5:J12" si="4">IF(MONTH(E5)=MONTH($C$2),"★"," ")</f>
        <v xml:space="preserve"> </v>
      </c>
    </row>
    <row r="6" spans="1:10">
      <c r="A6" s="5" t="s">
        <v>227</v>
      </c>
      <c r="B6" s="5" t="s">
        <v>234</v>
      </c>
      <c r="C6" s="5" t="s">
        <v>240</v>
      </c>
      <c r="D6" s="5" t="str">
        <f t="shared" si="0"/>
        <v>여</v>
      </c>
      <c r="E6" s="21">
        <f t="shared" si="1"/>
        <v>36910</v>
      </c>
      <c r="F6" s="24">
        <f t="shared" ca="1" si="2"/>
        <v>14</v>
      </c>
      <c r="G6" s="5">
        <v>2160000</v>
      </c>
      <c r="H6" s="21">
        <v>36229</v>
      </c>
      <c r="I6" s="5">
        <f t="shared" ca="1" si="3"/>
        <v>16</v>
      </c>
      <c r="J6" s="5" t="str">
        <f t="shared" si="4"/>
        <v>★</v>
      </c>
    </row>
    <row r="7" spans="1:10">
      <c r="A7" s="5" t="s">
        <v>228</v>
      </c>
      <c r="B7" s="5" t="s">
        <v>236</v>
      </c>
      <c r="C7" s="5" t="s">
        <v>241</v>
      </c>
      <c r="D7" s="5" t="str">
        <f t="shared" si="0"/>
        <v>남</v>
      </c>
      <c r="E7" s="21">
        <f t="shared" si="1"/>
        <v>31491</v>
      </c>
      <c r="F7" s="24">
        <f t="shared" ca="1" si="2"/>
        <v>29</v>
      </c>
      <c r="G7" s="5">
        <v>2460000</v>
      </c>
      <c r="H7" s="21">
        <v>35859</v>
      </c>
      <c r="I7" s="5">
        <f t="shared" ca="1" si="3"/>
        <v>17</v>
      </c>
      <c r="J7" s="5" t="str">
        <f t="shared" si="4"/>
        <v xml:space="preserve"> </v>
      </c>
    </row>
    <row r="8" spans="1:10">
      <c r="A8" s="5" t="s">
        <v>229</v>
      </c>
      <c r="B8" s="5" t="s">
        <v>234</v>
      </c>
      <c r="C8" s="5" t="s">
        <v>242</v>
      </c>
      <c r="D8" s="5" t="str">
        <f t="shared" si="0"/>
        <v>남</v>
      </c>
      <c r="E8" s="21">
        <f t="shared" si="1"/>
        <v>37518</v>
      </c>
      <c r="F8" s="24">
        <f t="shared" ca="1" si="2"/>
        <v>13</v>
      </c>
      <c r="G8" s="5">
        <v>2030000</v>
      </c>
      <c r="H8" s="21">
        <v>37334</v>
      </c>
      <c r="I8" s="5">
        <f t="shared" ca="1" si="3"/>
        <v>13</v>
      </c>
      <c r="J8" s="5" t="str">
        <f t="shared" si="4"/>
        <v xml:space="preserve"> </v>
      </c>
    </row>
    <row r="9" spans="1:10">
      <c r="A9" s="5" t="s">
        <v>230</v>
      </c>
      <c r="B9" s="5" t="s">
        <v>237</v>
      </c>
      <c r="C9" s="5" t="s">
        <v>243</v>
      </c>
      <c r="D9" s="5" t="str">
        <f t="shared" si="0"/>
        <v>남</v>
      </c>
      <c r="E9" s="21">
        <f t="shared" si="1"/>
        <v>36571</v>
      </c>
      <c r="F9" s="24">
        <f t="shared" ca="1" si="2"/>
        <v>15</v>
      </c>
      <c r="G9" s="5">
        <v>2390000</v>
      </c>
      <c r="H9" s="21">
        <v>36617</v>
      </c>
      <c r="I9" s="5">
        <f t="shared" ca="1" si="3"/>
        <v>15</v>
      </c>
      <c r="J9" s="5" t="str">
        <f t="shared" si="4"/>
        <v xml:space="preserve"> </v>
      </c>
    </row>
    <row r="10" spans="1:10">
      <c r="A10" s="5" t="s">
        <v>231</v>
      </c>
      <c r="B10" s="5" t="s">
        <v>235</v>
      </c>
      <c r="C10" s="5" t="s">
        <v>244</v>
      </c>
      <c r="D10" s="5" t="str">
        <f t="shared" si="0"/>
        <v>여</v>
      </c>
      <c r="E10" s="21">
        <f t="shared" si="1"/>
        <v>23309</v>
      </c>
      <c r="F10" s="24">
        <f t="shared" ca="1" si="2"/>
        <v>52</v>
      </c>
      <c r="G10" s="5">
        <v>1750000</v>
      </c>
      <c r="H10" s="21">
        <v>38483</v>
      </c>
      <c r="I10" s="5">
        <f t="shared" ca="1" si="3"/>
        <v>10</v>
      </c>
      <c r="J10" s="5" t="str">
        <f t="shared" si="4"/>
        <v xml:space="preserve"> </v>
      </c>
    </row>
    <row r="11" spans="1:10">
      <c r="A11" s="5" t="s">
        <v>232</v>
      </c>
      <c r="B11" s="5" t="s">
        <v>236</v>
      </c>
      <c r="C11" s="5" t="s">
        <v>245</v>
      </c>
      <c r="D11" s="5" t="str">
        <f t="shared" si="0"/>
        <v>남</v>
      </c>
      <c r="E11" s="21">
        <f t="shared" si="1"/>
        <v>23816</v>
      </c>
      <c r="F11" s="24">
        <f t="shared" ca="1" si="2"/>
        <v>50</v>
      </c>
      <c r="G11" s="5">
        <v>2150000</v>
      </c>
      <c r="H11" s="21">
        <v>38048</v>
      </c>
      <c r="I11" s="5">
        <f t="shared" ca="1" si="3"/>
        <v>11</v>
      </c>
      <c r="J11" s="5" t="str">
        <f t="shared" si="4"/>
        <v xml:space="preserve"> </v>
      </c>
    </row>
    <row r="12" spans="1:10">
      <c r="A12" s="5" t="s">
        <v>233</v>
      </c>
      <c r="B12" s="5" t="s">
        <v>237</v>
      </c>
      <c r="C12" s="5" t="s">
        <v>246</v>
      </c>
      <c r="D12" s="5" t="str">
        <f t="shared" si="0"/>
        <v>여</v>
      </c>
      <c r="E12" s="21">
        <f t="shared" si="1"/>
        <v>24678</v>
      </c>
      <c r="F12" s="24">
        <f t="shared" ca="1" si="2"/>
        <v>48</v>
      </c>
      <c r="G12" s="5">
        <v>1960000</v>
      </c>
      <c r="H12" s="21">
        <v>35491</v>
      </c>
      <c r="I12" s="5">
        <f t="shared" ca="1" si="3"/>
        <v>18</v>
      </c>
      <c r="J12" s="5" t="str">
        <f t="shared" si="4"/>
        <v xml:space="preserve"> </v>
      </c>
    </row>
  </sheetData>
  <mergeCells count="1">
    <mergeCell ref="A1:I1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K10" sqref="K10"/>
    </sheetView>
  </sheetViews>
  <sheetFormatPr defaultRowHeight="16.5"/>
  <sheetData>
    <row r="1" spans="2:7" ht="26.25">
      <c r="B1" s="37" t="s">
        <v>65</v>
      </c>
      <c r="C1" s="37"/>
      <c r="D1" s="37"/>
      <c r="E1" s="37"/>
      <c r="F1" s="37"/>
      <c r="G1" s="37"/>
    </row>
    <row r="3" spans="2:7">
      <c r="B3" s="2" t="s">
        <v>39</v>
      </c>
      <c r="C3" s="2" t="s">
        <v>71</v>
      </c>
      <c r="D3" s="2" t="s">
        <v>73</v>
      </c>
      <c r="E3" s="2" t="s">
        <v>75</v>
      </c>
      <c r="F3" s="2" t="s">
        <v>77</v>
      </c>
      <c r="G3" s="2" t="s">
        <v>79</v>
      </c>
    </row>
    <row r="4" spans="2:7">
      <c r="B4" s="2" t="s">
        <v>81</v>
      </c>
      <c r="C4" s="2">
        <v>20</v>
      </c>
      <c r="D4" s="2">
        <v>40</v>
      </c>
      <c r="E4" s="2">
        <v>40</v>
      </c>
      <c r="F4" s="2">
        <f>SUM(C4,D4)</f>
        <v>60</v>
      </c>
      <c r="G4" s="2" t="str">
        <f>IF(AND(D4&gt;= 35, E4&gt;= 35),"우수",IF(OR(D4&gt;=35, E4&gt;=35 ),"보통","미흡"))</f>
        <v>우수</v>
      </c>
    </row>
    <row r="5" spans="2:7">
      <c r="B5" s="2" t="s">
        <v>83</v>
      </c>
      <c r="C5" s="2">
        <v>15</v>
      </c>
      <c r="D5" s="2">
        <v>30</v>
      </c>
      <c r="E5" s="2">
        <v>20</v>
      </c>
      <c r="F5" s="2">
        <f t="shared" ref="F5:F12" si="0">SUM(C5,D5)</f>
        <v>45</v>
      </c>
      <c r="G5" s="2" t="str">
        <f t="shared" ref="G5:G12" si="1">IF(AND(D5&gt;= 35, E5&gt;= 35),"우수",IF(OR(D5&gt;=35, E5&gt;=35 ),"보통","미흡"))</f>
        <v>미흡</v>
      </c>
    </row>
    <row r="6" spans="2:7">
      <c r="B6" s="2" t="s">
        <v>85</v>
      </c>
      <c r="C6" s="2">
        <v>18</v>
      </c>
      <c r="D6" s="2">
        <v>25</v>
      </c>
      <c r="E6" s="2">
        <v>30</v>
      </c>
      <c r="F6" s="2">
        <f t="shared" si="0"/>
        <v>43</v>
      </c>
      <c r="G6" s="2" t="str">
        <f t="shared" si="1"/>
        <v>미흡</v>
      </c>
    </row>
    <row r="7" spans="2:7">
      <c r="B7" s="2" t="s">
        <v>87</v>
      </c>
      <c r="C7" s="2">
        <v>14</v>
      </c>
      <c r="D7" s="2">
        <v>35</v>
      </c>
      <c r="E7" s="2">
        <v>34</v>
      </c>
      <c r="F7" s="2">
        <f t="shared" si="0"/>
        <v>49</v>
      </c>
      <c r="G7" s="2" t="str">
        <f t="shared" si="1"/>
        <v>보통</v>
      </c>
    </row>
    <row r="8" spans="2:7">
      <c r="B8" s="2" t="s">
        <v>89</v>
      </c>
      <c r="C8" s="2">
        <v>19</v>
      </c>
      <c r="D8" s="2">
        <v>40</v>
      </c>
      <c r="E8" s="2">
        <v>38</v>
      </c>
      <c r="F8" s="2">
        <f t="shared" si="0"/>
        <v>59</v>
      </c>
      <c r="G8" s="2" t="str">
        <f t="shared" si="1"/>
        <v>우수</v>
      </c>
    </row>
    <row r="9" spans="2:7">
      <c r="B9" s="2" t="s">
        <v>90</v>
      </c>
      <c r="C9" s="2">
        <v>20</v>
      </c>
      <c r="D9" s="2">
        <v>40</v>
      </c>
      <c r="E9" s="2">
        <v>36</v>
      </c>
      <c r="F9" s="2">
        <f t="shared" si="0"/>
        <v>60</v>
      </c>
      <c r="G9" s="2" t="str">
        <f t="shared" si="1"/>
        <v>우수</v>
      </c>
    </row>
    <row r="10" spans="2:7">
      <c r="B10" s="2" t="s">
        <v>92</v>
      </c>
      <c r="C10" s="2">
        <v>20</v>
      </c>
      <c r="D10" s="2">
        <v>28</v>
      </c>
      <c r="E10" s="2">
        <v>25</v>
      </c>
      <c r="F10" s="2">
        <f t="shared" si="0"/>
        <v>48</v>
      </c>
      <c r="G10" s="2" t="str">
        <f t="shared" si="1"/>
        <v>미흡</v>
      </c>
    </row>
    <row r="11" spans="2:7">
      <c r="B11" s="2" t="s">
        <v>94</v>
      </c>
      <c r="C11" s="2">
        <v>19</v>
      </c>
      <c r="D11" s="2">
        <v>40</v>
      </c>
      <c r="E11" s="2">
        <v>35</v>
      </c>
      <c r="F11" s="2">
        <f t="shared" si="0"/>
        <v>59</v>
      </c>
      <c r="G11" s="2" t="str">
        <f t="shared" si="1"/>
        <v>우수</v>
      </c>
    </row>
    <row r="12" spans="2:7">
      <c r="B12" s="2" t="s">
        <v>96</v>
      </c>
      <c r="C12" s="2">
        <v>18</v>
      </c>
      <c r="D12" s="2">
        <v>34</v>
      </c>
      <c r="E12" s="2">
        <v>40</v>
      </c>
      <c r="F12" s="2">
        <f t="shared" si="0"/>
        <v>52</v>
      </c>
      <c r="G12" s="2" t="str">
        <f t="shared" si="1"/>
        <v>보통</v>
      </c>
    </row>
  </sheetData>
  <mergeCells count="1">
    <mergeCell ref="B1:G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0" sqref="G10"/>
    </sheetView>
  </sheetViews>
  <sheetFormatPr defaultRowHeight="16.5"/>
  <cols>
    <col min="3" max="3" width="10.875" bestFit="1" customWidth="1"/>
    <col min="4" max="5" width="9.125" bestFit="1" customWidth="1"/>
  </cols>
  <sheetData>
    <row r="1" spans="1:6" ht="20.25">
      <c r="A1" s="35" t="s">
        <v>247</v>
      </c>
      <c r="B1" s="35"/>
      <c r="C1" s="35"/>
      <c r="D1" s="35"/>
      <c r="E1" s="35"/>
      <c r="F1" s="35"/>
    </row>
    <row r="3" spans="1:6">
      <c r="A3" s="2" t="s">
        <v>248</v>
      </c>
      <c r="B3" s="2" t="s">
        <v>249</v>
      </c>
      <c r="C3" s="2" t="s">
        <v>250</v>
      </c>
      <c r="D3" s="2" t="s">
        <v>251</v>
      </c>
      <c r="E3" s="2" t="s">
        <v>252</v>
      </c>
      <c r="F3" s="2" t="s">
        <v>253</v>
      </c>
    </row>
    <row r="4" spans="1:6">
      <c r="A4" s="2" t="s">
        <v>254</v>
      </c>
      <c r="B4" s="2" t="s">
        <v>261</v>
      </c>
      <c r="C4" s="3">
        <v>254000</v>
      </c>
      <c r="D4" s="3">
        <v>50</v>
      </c>
      <c r="E4" s="3">
        <f>C4/D4</f>
        <v>5080</v>
      </c>
      <c r="F4" s="3">
        <f>IFERROR(C4/D4, "")</f>
        <v>5080</v>
      </c>
    </row>
    <row r="5" spans="1:6">
      <c r="A5" s="2" t="s">
        <v>255</v>
      </c>
      <c r="B5" s="2" t="s">
        <v>262</v>
      </c>
      <c r="C5" s="3">
        <v>32590</v>
      </c>
      <c r="D5" s="3"/>
      <c r="E5" s="3" t="e">
        <f t="shared" ref="E5:E10" si="0">C5/D5</f>
        <v>#DIV/0!</v>
      </c>
      <c r="F5" s="3" t="str">
        <f t="shared" ref="F5:F10" si="1">IFERROR(C5/D5, "")</f>
        <v/>
      </c>
    </row>
    <row r="6" spans="1:6">
      <c r="A6" s="2" t="s">
        <v>256</v>
      </c>
      <c r="B6" s="2" t="s">
        <v>263</v>
      </c>
      <c r="C6" s="3">
        <v>2936500</v>
      </c>
      <c r="D6" s="3">
        <v>40</v>
      </c>
      <c r="E6" s="3">
        <f t="shared" si="0"/>
        <v>73412.5</v>
      </c>
      <c r="F6" s="3">
        <f t="shared" si="1"/>
        <v>73412.5</v>
      </c>
    </row>
    <row r="7" spans="1:6">
      <c r="A7" s="2" t="s">
        <v>257</v>
      </c>
      <c r="B7" s="2" t="s">
        <v>264</v>
      </c>
      <c r="C7" s="3">
        <v>154000</v>
      </c>
      <c r="D7" s="3">
        <v>50</v>
      </c>
      <c r="E7" s="3">
        <f t="shared" si="0"/>
        <v>3080</v>
      </c>
      <c r="F7" s="3">
        <f t="shared" si="1"/>
        <v>3080</v>
      </c>
    </row>
    <row r="8" spans="1:6">
      <c r="A8" s="2" t="s">
        <v>258</v>
      </c>
      <c r="B8" s="2" t="s">
        <v>265</v>
      </c>
      <c r="C8" s="3">
        <v>670000</v>
      </c>
      <c r="D8" s="3"/>
      <c r="E8" s="3" t="e">
        <f t="shared" si="0"/>
        <v>#DIV/0!</v>
      </c>
      <c r="F8" s="3" t="str">
        <f t="shared" si="1"/>
        <v/>
      </c>
    </row>
    <row r="9" spans="1:6">
      <c r="A9" s="2" t="s">
        <v>259</v>
      </c>
      <c r="B9" s="2" t="s">
        <v>266</v>
      </c>
      <c r="C9" s="3">
        <v>250000</v>
      </c>
      <c r="D9" s="3"/>
      <c r="E9" s="3" t="e">
        <f t="shared" si="0"/>
        <v>#DIV/0!</v>
      </c>
      <c r="F9" s="3" t="str">
        <f t="shared" si="1"/>
        <v/>
      </c>
    </row>
    <row r="10" spans="1:6">
      <c r="A10" s="2" t="s">
        <v>260</v>
      </c>
      <c r="B10" s="2" t="s">
        <v>267</v>
      </c>
      <c r="C10" s="3">
        <v>1453200</v>
      </c>
      <c r="D10" s="3">
        <v>50</v>
      </c>
      <c r="E10" s="3">
        <f t="shared" si="0"/>
        <v>29064</v>
      </c>
      <c r="F10" s="3">
        <f t="shared" si="1"/>
        <v>29064</v>
      </c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opLeftCell="A7" workbookViewId="0">
      <selection activeCell="B2" sqref="B2:E2"/>
    </sheetView>
  </sheetViews>
  <sheetFormatPr defaultRowHeight="16.5"/>
  <cols>
    <col min="3" max="3" width="10.875" bestFit="1" customWidth="1"/>
    <col min="4" max="4" width="11" bestFit="1" customWidth="1"/>
    <col min="5" max="5" width="10.875" bestFit="1" customWidth="1"/>
  </cols>
  <sheetData>
    <row r="2" spans="2:5">
      <c r="B2" s="28" t="s">
        <v>14</v>
      </c>
      <c r="C2" s="29"/>
      <c r="D2" s="29"/>
      <c r="E2" s="29"/>
    </row>
    <row r="4" spans="2:5">
      <c r="B4" s="2" t="s">
        <v>16</v>
      </c>
      <c r="C4" s="2" t="s">
        <v>17</v>
      </c>
      <c r="D4" s="2" t="s">
        <v>18</v>
      </c>
      <c r="E4" s="2" t="s">
        <v>19</v>
      </c>
    </row>
    <row r="5" spans="2:5">
      <c r="B5" s="2" t="s">
        <v>20</v>
      </c>
      <c r="C5" s="2" t="s">
        <v>26</v>
      </c>
      <c r="D5" s="6">
        <f>VLOOKUP(C5,$B$15:$D$19,2,FALSE)</f>
        <v>1500000</v>
      </c>
      <c r="E5" s="6">
        <f>VLOOKUP(C5,$B$15:$D$19,3,FALSE)</f>
        <v>400000</v>
      </c>
    </row>
    <row r="6" spans="2:5">
      <c r="B6" s="2" t="s">
        <v>21</v>
      </c>
      <c r="C6" s="2" t="s">
        <v>27</v>
      </c>
      <c r="D6" s="6">
        <f t="shared" ref="D6:D10" si="0">VLOOKUP(C6,$B$15:$D$19,2,FALSE)</f>
        <v>1850000</v>
      </c>
      <c r="E6" s="6">
        <f t="shared" ref="E6:E10" si="1">VLOOKUP(C6,$B$15:$D$19,3,FALSE)</f>
        <v>500000</v>
      </c>
    </row>
    <row r="7" spans="2:5">
      <c r="B7" s="2" t="s">
        <v>22</v>
      </c>
      <c r="C7" s="2" t="s">
        <v>26</v>
      </c>
      <c r="D7" s="6">
        <f t="shared" si="0"/>
        <v>1500000</v>
      </c>
      <c r="E7" s="6">
        <f t="shared" si="1"/>
        <v>400000</v>
      </c>
    </row>
    <row r="8" spans="2:5">
      <c r="B8" s="2" t="s">
        <v>23</v>
      </c>
      <c r="C8" s="2" t="s">
        <v>28</v>
      </c>
      <c r="D8" s="6">
        <f t="shared" si="0"/>
        <v>2530000</v>
      </c>
      <c r="E8" s="6">
        <f t="shared" si="1"/>
        <v>1000000</v>
      </c>
    </row>
    <row r="9" spans="2:5">
      <c r="B9" s="2" t="s">
        <v>24</v>
      </c>
      <c r="C9" s="2" t="s">
        <v>29</v>
      </c>
      <c r="D9" s="6">
        <f t="shared" si="0"/>
        <v>1200000</v>
      </c>
      <c r="E9" s="6">
        <f t="shared" si="1"/>
        <v>250000</v>
      </c>
    </row>
    <row r="10" spans="2:5">
      <c r="B10" s="2" t="s">
        <v>25</v>
      </c>
      <c r="C10" s="2" t="s">
        <v>30</v>
      </c>
      <c r="D10" s="6">
        <f t="shared" si="0"/>
        <v>1350000</v>
      </c>
      <c r="E10" s="6">
        <f t="shared" si="1"/>
        <v>350000</v>
      </c>
    </row>
    <row r="12" spans="2:5">
      <c r="B12" s="30" t="s">
        <v>31</v>
      </c>
      <c r="C12" s="30"/>
      <c r="D12" s="30"/>
    </row>
    <row r="14" spans="2:5">
      <c r="B14" s="2" t="s">
        <v>17</v>
      </c>
      <c r="C14" s="2" t="s">
        <v>18</v>
      </c>
      <c r="D14" s="2" t="s">
        <v>19</v>
      </c>
    </row>
    <row r="15" spans="2:5">
      <c r="B15" s="2" t="s">
        <v>29</v>
      </c>
      <c r="C15" s="6">
        <v>1200000</v>
      </c>
      <c r="D15" s="6">
        <v>250000</v>
      </c>
    </row>
    <row r="16" spans="2:5">
      <c r="B16" s="2" t="s">
        <v>30</v>
      </c>
      <c r="C16" s="6">
        <v>1350000</v>
      </c>
      <c r="D16" s="6">
        <v>350000</v>
      </c>
    </row>
    <row r="17" spans="2:4">
      <c r="B17" s="2" t="s">
        <v>26</v>
      </c>
      <c r="C17" s="6">
        <v>1500000</v>
      </c>
      <c r="D17" s="6">
        <v>400000</v>
      </c>
    </row>
    <row r="18" spans="2:4">
      <c r="B18" s="2" t="s">
        <v>27</v>
      </c>
      <c r="C18" s="6">
        <v>1850000</v>
      </c>
      <c r="D18" s="6">
        <v>500000</v>
      </c>
    </row>
    <row r="19" spans="2:4">
      <c r="B19" s="2" t="s">
        <v>28</v>
      </c>
      <c r="C19" s="6">
        <v>2530000</v>
      </c>
      <c r="D19" s="6">
        <v>1000000</v>
      </c>
    </row>
    <row r="20" spans="2:4">
      <c r="B20" s="1"/>
    </row>
  </sheetData>
  <mergeCells count="2">
    <mergeCell ref="B2:E2"/>
    <mergeCell ref="B12:D1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2" sqref="B2:F2"/>
    </sheetView>
  </sheetViews>
  <sheetFormatPr defaultRowHeight="16.5"/>
  <cols>
    <col min="3" max="7" width="10.875" bestFit="1" customWidth="1"/>
  </cols>
  <sheetData>
    <row r="2" spans="2:7">
      <c r="B2" s="28" t="s">
        <v>14</v>
      </c>
      <c r="C2" s="29"/>
      <c r="D2" s="29"/>
      <c r="E2" s="29"/>
      <c r="F2" s="29"/>
    </row>
    <row r="3" spans="2:7">
      <c r="B3" s="1"/>
      <c r="C3" s="1"/>
      <c r="D3" s="1"/>
      <c r="E3" s="1"/>
      <c r="F3" s="1"/>
    </row>
    <row r="4" spans="2:7">
      <c r="B4" s="2" t="s">
        <v>16</v>
      </c>
      <c r="C4" s="2" t="s">
        <v>17</v>
      </c>
      <c r="D4" s="2" t="s">
        <v>18</v>
      </c>
      <c r="E4" s="2" t="s">
        <v>19</v>
      </c>
      <c r="F4" s="7"/>
    </row>
    <row r="5" spans="2:7">
      <c r="B5" s="2" t="s">
        <v>32</v>
      </c>
      <c r="C5" s="2" t="s">
        <v>26</v>
      </c>
      <c r="D5" s="6">
        <f>HLOOKUP(C5,$B$14:$G$16,2,FALSE)</f>
        <v>1500000</v>
      </c>
      <c r="E5" s="6">
        <f>HLOOKUP(C5,$B$14:$G$16,3,FALSE)</f>
        <v>400000</v>
      </c>
      <c r="F5" s="8"/>
    </row>
    <row r="6" spans="2:7">
      <c r="B6" s="2" t="s">
        <v>21</v>
      </c>
      <c r="C6" s="2" t="s">
        <v>27</v>
      </c>
      <c r="D6" s="6">
        <f t="shared" ref="D6:D10" si="0">HLOOKUP(C6,$B$14:$G$16,2,FALSE)</f>
        <v>1850000</v>
      </c>
      <c r="E6" s="6">
        <f t="shared" ref="E6:E10" si="1">HLOOKUP(C6,$B$14:$G$16,3,FALSE)</f>
        <v>500000</v>
      </c>
      <c r="F6" s="8"/>
    </row>
    <row r="7" spans="2:7">
      <c r="B7" s="2" t="s">
        <v>22</v>
      </c>
      <c r="C7" s="2" t="s">
        <v>26</v>
      </c>
      <c r="D7" s="6">
        <f t="shared" si="0"/>
        <v>1500000</v>
      </c>
      <c r="E7" s="6">
        <f t="shared" si="1"/>
        <v>400000</v>
      </c>
      <c r="F7" s="8"/>
    </row>
    <row r="8" spans="2:7">
      <c r="B8" s="2" t="s">
        <v>23</v>
      </c>
      <c r="C8" s="2" t="s">
        <v>28</v>
      </c>
      <c r="D8" s="6">
        <f t="shared" si="0"/>
        <v>2530000</v>
      </c>
      <c r="E8" s="6">
        <f t="shared" si="1"/>
        <v>1000000</v>
      </c>
      <c r="F8" s="8"/>
    </row>
    <row r="9" spans="2:7">
      <c r="B9" s="2" t="s">
        <v>24</v>
      </c>
      <c r="C9" s="2" t="s">
        <v>29</v>
      </c>
      <c r="D9" s="6">
        <f t="shared" si="0"/>
        <v>1200000</v>
      </c>
      <c r="E9" s="6">
        <f t="shared" si="1"/>
        <v>250000</v>
      </c>
      <c r="F9" s="8"/>
    </row>
    <row r="10" spans="2:7">
      <c r="B10" s="2" t="s">
        <v>25</v>
      </c>
      <c r="C10" s="2" t="s">
        <v>30</v>
      </c>
      <c r="D10" s="6">
        <f t="shared" si="0"/>
        <v>1350000</v>
      </c>
      <c r="E10" s="6">
        <f t="shared" si="1"/>
        <v>350000</v>
      </c>
      <c r="F10" s="8"/>
    </row>
    <row r="12" spans="2:7">
      <c r="B12" s="30" t="s">
        <v>31</v>
      </c>
      <c r="C12" s="30"/>
      <c r="D12" s="30"/>
      <c r="E12" s="30"/>
      <c r="F12" s="30"/>
      <c r="G12" s="30"/>
    </row>
    <row r="14" spans="2:7">
      <c r="B14" s="2" t="s">
        <v>17</v>
      </c>
      <c r="C14" s="2" t="s">
        <v>29</v>
      </c>
      <c r="D14" s="2" t="s">
        <v>30</v>
      </c>
      <c r="E14" s="2" t="s">
        <v>26</v>
      </c>
      <c r="F14" s="2" t="s">
        <v>27</v>
      </c>
      <c r="G14" s="2" t="s">
        <v>28</v>
      </c>
    </row>
    <row r="15" spans="2:7">
      <c r="B15" s="2" t="s">
        <v>18</v>
      </c>
      <c r="C15" s="6">
        <v>1200000</v>
      </c>
      <c r="D15" s="6">
        <v>1350000</v>
      </c>
      <c r="E15" s="6">
        <v>1500000</v>
      </c>
      <c r="F15" s="6">
        <v>1850000</v>
      </c>
      <c r="G15" s="6">
        <v>2530000</v>
      </c>
    </row>
    <row r="16" spans="2:7">
      <c r="B16" s="2" t="s">
        <v>19</v>
      </c>
      <c r="C16" s="6">
        <v>250000</v>
      </c>
      <c r="D16" s="6">
        <v>350000</v>
      </c>
      <c r="E16" s="6">
        <v>400000</v>
      </c>
      <c r="F16" s="6">
        <v>500000</v>
      </c>
      <c r="G16" s="6">
        <v>1000000</v>
      </c>
    </row>
  </sheetData>
  <mergeCells count="2">
    <mergeCell ref="B2:F2"/>
    <mergeCell ref="B12:G1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12" sqref="B12:D12"/>
    </sheetView>
  </sheetViews>
  <sheetFormatPr defaultRowHeight="16.5"/>
  <cols>
    <col min="3" max="4" width="10.875" bestFit="1" customWidth="1"/>
  </cols>
  <sheetData>
    <row r="2" spans="2:5">
      <c r="B2" s="28" t="s">
        <v>33</v>
      </c>
      <c r="C2" s="29"/>
      <c r="D2" s="29"/>
      <c r="E2" s="29"/>
    </row>
    <row r="4" spans="2:5">
      <c r="B4" s="2" t="s">
        <v>16</v>
      </c>
      <c r="C4" s="2" t="s">
        <v>34</v>
      </c>
      <c r="D4" s="2" t="s">
        <v>19</v>
      </c>
      <c r="E4" s="2" t="s">
        <v>35</v>
      </c>
    </row>
    <row r="5" spans="2:5">
      <c r="B5" s="2" t="s">
        <v>32</v>
      </c>
      <c r="C5" s="9">
        <v>2</v>
      </c>
      <c r="D5" s="3">
        <f>IFERROR(VLOOKUP(C5,$B$15:$C$19,2,1),0)</f>
        <v>0</v>
      </c>
      <c r="E5" s="3">
        <f>IFERROR(VLOOKUP(C5,$B$15:$D$19,3,1),0)</f>
        <v>0</v>
      </c>
    </row>
    <row r="6" spans="2:5">
      <c r="B6" s="2" t="s">
        <v>21</v>
      </c>
      <c r="C6" s="9">
        <v>5</v>
      </c>
      <c r="D6" s="3">
        <f t="shared" ref="D6:D10" si="0">IFERROR(VLOOKUP(C6,$B$15:$C$19,2,1),0)</f>
        <v>250000</v>
      </c>
      <c r="E6" s="3">
        <f t="shared" ref="E6:E10" si="1">IFERROR(VLOOKUP(C6,$B$15:$D$19,3,1),0)</f>
        <v>3500</v>
      </c>
    </row>
    <row r="7" spans="2:5">
      <c r="B7" s="2" t="s">
        <v>22</v>
      </c>
      <c r="C7" s="9">
        <v>16</v>
      </c>
      <c r="D7" s="3">
        <f t="shared" si="0"/>
        <v>400000</v>
      </c>
      <c r="E7" s="3">
        <f t="shared" si="1"/>
        <v>5500</v>
      </c>
    </row>
    <row r="8" spans="2:5">
      <c r="B8" s="2" t="s">
        <v>23</v>
      </c>
      <c r="C8" s="9">
        <v>22</v>
      </c>
      <c r="D8" s="3">
        <f t="shared" si="0"/>
        <v>500000</v>
      </c>
      <c r="E8" s="3">
        <f t="shared" si="1"/>
        <v>6000</v>
      </c>
    </row>
    <row r="9" spans="2:5">
      <c r="B9" s="2" t="s">
        <v>24</v>
      </c>
      <c r="C9" s="9">
        <v>26</v>
      </c>
      <c r="D9" s="3">
        <f t="shared" si="0"/>
        <v>1000000</v>
      </c>
      <c r="E9" s="3">
        <f t="shared" si="1"/>
        <v>7000</v>
      </c>
    </row>
    <row r="10" spans="2:5">
      <c r="B10" s="2" t="s">
        <v>25</v>
      </c>
      <c r="C10" s="9">
        <v>8</v>
      </c>
      <c r="D10" s="3">
        <f t="shared" si="0"/>
        <v>250000</v>
      </c>
      <c r="E10" s="3">
        <f t="shared" si="1"/>
        <v>3500</v>
      </c>
    </row>
    <row r="12" spans="2:5">
      <c r="B12" s="28" t="s">
        <v>36</v>
      </c>
      <c r="C12" s="29"/>
      <c r="D12" s="29"/>
    </row>
    <row r="14" spans="2:5">
      <c r="B14" s="2" t="s">
        <v>34</v>
      </c>
      <c r="C14" s="2" t="s">
        <v>19</v>
      </c>
      <c r="D14" s="2" t="s">
        <v>35</v>
      </c>
    </row>
    <row r="15" spans="2:5">
      <c r="B15" s="10">
        <v>5</v>
      </c>
      <c r="C15" s="3">
        <v>250000</v>
      </c>
      <c r="D15" s="3">
        <v>3500</v>
      </c>
    </row>
    <row r="16" spans="2:5">
      <c r="B16" s="10">
        <v>10</v>
      </c>
      <c r="C16" s="3">
        <v>350000</v>
      </c>
      <c r="D16" s="3">
        <v>4500</v>
      </c>
    </row>
    <row r="17" spans="2:4">
      <c r="B17" s="10">
        <v>15</v>
      </c>
      <c r="C17" s="3">
        <v>400000</v>
      </c>
      <c r="D17" s="3">
        <v>5500</v>
      </c>
    </row>
    <row r="18" spans="2:4">
      <c r="B18" s="10">
        <v>20</v>
      </c>
      <c r="C18" s="3">
        <v>500000</v>
      </c>
      <c r="D18" s="3">
        <v>6000</v>
      </c>
    </row>
    <row r="19" spans="2:4">
      <c r="B19" s="10">
        <v>25</v>
      </c>
      <c r="C19" s="3">
        <v>1000000</v>
      </c>
      <c r="D19" s="3">
        <v>7000</v>
      </c>
    </row>
  </sheetData>
  <mergeCells count="2">
    <mergeCell ref="B2:E2"/>
    <mergeCell ref="B12:D1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H3" sqref="H3:M3"/>
    </sheetView>
  </sheetViews>
  <sheetFormatPr defaultRowHeight="16.5"/>
  <cols>
    <col min="4" max="5" width="9.125" bestFit="1" customWidth="1"/>
    <col min="6" max="6" width="9.375" bestFit="1" customWidth="1"/>
  </cols>
  <sheetData>
    <row r="2" spans="1:13">
      <c r="A2" s="28" t="s">
        <v>37</v>
      </c>
      <c r="B2" s="29"/>
      <c r="C2" s="29"/>
      <c r="D2" s="29"/>
      <c r="E2" s="29"/>
      <c r="F2" s="29"/>
    </row>
    <row r="3" spans="1:13">
      <c r="H3" s="28" t="s">
        <v>63</v>
      </c>
      <c r="I3" s="29"/>
      <c r="J3" s="29"/>
      <c r="K3" s="29"/>
      <c r="L3" s="29"/>
      <c r="M3" s="29"/>
    </row>
    <row r="4" spans="1:13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44</v>
      </c>
      <c r="H4" s="5"/>
      <c r="I4" s="5" t="s">
        <v>54</v>
      </c>
      <c r="J4" s="5" t="s">
        <v>53</v>
      </c>
      <c r="K4" s="5" t="s">
        <v>52</v>
      </c>
      <c r="L4" s="5" t="s">
        <v>56</v>
      </c>
      <c r="M4" s="5" t="s">
        <v>55</v>
      </c>
    </row>
    <row r="5" spans="1:13">
      <c r="A5" s="5" t="s">
        <v>20</v>
      </c>
      <c r="B5" s="5" t="s">
        <v>52</v>
      </c>
      <c r="C5" s="5" t="s">
        <v>57</v>
      </c>
      <c r="D5" s="6">
        <f>INDEX($I$5:$M$10,MATCH(C5,$H$5:$H$10,0),MATCH(B5,$I$4:$M$4,0))</f>
        <v>50000</v>
      </c>
      <c r="E5" s="6">
        <v>2</v>
      </c>
      <c r="F5" s="6">
        <v>100000</v>
      </c>
      <c r="H5" s="5" t="s">
        <v>62</v>
      </c>
      <c r="I5" s="6">
        <v>10000</v>
      </c>
      <c r="J5" s="6">
        <v>13000</v>
      </c>
      <c r="K5" s="6">
        <v>16000</v>
      </c>
      <c r="L5" s="6">
        <v>19000</v>
      </c>
      <c r="M5" s="6">
        <v>22000</v>
      </c>
    </row>
    <row r="6" spans="1:13">
      <c r="A6" s="5" t="s">
        <v>21</v>
      </c>
      <c r="B6" s="5" t="s">
        <v>53</v>
      </c>
      <c r="C6" s="5" t="s">
        <v>58</v>
      </c>
      <c r="D6" s="6">
        <f t="shared" ref="D6:D17" si="0">INDEX($I$5:$M$10,MATCH(C6,$H$5:$H$10,0),MATCH(B6,$I$4:$M$4,0))</f>
        <v>33000</v>
      </c>
      <c r="E6" s="6">
        <v>3</v>
      </c>
      <c r="F6" s="6">
        <v>99000</v>
      </c>
      <c r="H6" s="5" t="s">
        <v>60</v>
      </c>
      <c r="I6" s="6">
        <v>22000</v>
      </c>
      <c r="J6" s="6">
        <v>25000</v>
      </c>
      <c r="K6" s="6">
        <v>28000</v>
      </c>
      <c r="L6" s="6">
        <v>31000</v>
      </c>
      <c r="M6" s="6">
        <v>34000</v>
      </c>
    </row>
    <row r="7" spans="1:13">
      <c r="A7" s="5" t="s">
        <v>22</v>
      </c>
      <c r="B7" s="5" t="s">
        <v>54</v>
      </c>
      <c r="C7" s="5" t="s">
        <v>59</v>
      </c>
      <c r="D7" s="6">
        <f t="shared" si="0"/>
        <v>25000</v>
      </c>
      <c r="E7" s="6">
        <v>4</v>
      </c>
      <c r="F7" s="6">
        <v>100000</v>
      </c>
      <c r="H7" s="5" t="s">
        <v>59</v>
      </c>
      <c r="I7" s="6">
        <v>25000</v>
      </c>
      <c r="J7" s="6">
        <v>30000</v>
      </c>
      <c r="K7" s="6">
        <v>35000</v>
      </c>
      <c r="L7" s="6">
        <v>40000</v>
      </c>
      <c r="M7" s="6">
        <v>45000</v>
      </c>
    </row>
    <row r="8" spans="1:13">
      <c r="A8" s="5" t="s">
        <v>23</v>
      </c>
      <c r="B8" s="5" t="s">
        <v>52</v>
      </c>
      <c r="C8" s="5" t="s">
        <v>60</v>
      </c>
      <c r="D8" s="6">
        <f t="shared" si="0"/>
        <v>28000</v>
      </c>
      <c r="E8" s="6">
        <v>5</v>
      </c>
      <c r="F8" s="6">
        <v>140000</v>
      </c>
      <c r="H8" s="5" t="s">
        <v>58</v>
      </c>
      <c r="I8" s="6">
        <v>30000</v>
      </c>
      <c r="J8" s="6">
        <v>33000</v>
      </c>
      <c r="K8" s="6">
        <v>36000</v>
      </c>
      <c r="L8" s="6">
        <v>39000</v>
      </c>
      <c r="M8" s="6">
        <v>42000</v>
      </c>
    </row>
    <row r="9" spans="1:13">
      <c r="A9" s="5" t="s">
        <v>24</v>
      </c>
      <c r="B9" s="5" t="s">
        <v>55</v>
      </c>
      <c r="C9" s="5" t="s">
        <v>61</v>
      </c>
      <c r="D9" s="6">
        <f t="shared" si="0"/>
        <v>47000</v>
      </c>
      <c r="E9" s="6">
        <v>3</v>
      </c>
      <c r="F9" s="6">
        <v>141000</v>
      </c>
      <c r="H9" s="5" t="s">
        <v>61</v>
      </c>
      <c r="I9" s="6">
        <v>35000</v>
      </c>
      <c r="J9" s="6">
        <v>38000</v>
      </c>
      <c r="K9" s="6">
        <v>41000</v>
      </c>
      <c r="L9" s="6">
        <v>44000</v>
      </c>
      <c r="M9" s="6">
        <v>47000</v>
      </c>
    </row>
    <row r="10" spans="1:13">
      <c r="A10" s="5" t="s">
        <v>25</v>
      </c>
      <c r="B10" s="5" t="s">
        <v>56</v>
      </c>
      <c r="C10" s="5" t="s">
        <v>60</v>
      </c>
      <c r="D10" s="6">
        <f t="shared" si="0"/>
        <v>31000</v>
      </c>
      <c r="E10" s="6">
        <v>4</v>
      </c>
      <c r="F10" s="6">
        <v>124000</v>
      </c>
      <c r="H10" s="5" t="s">
        <v>57</v>
      </c>
      <c r="I10" s="6">
        <v>40000</v>
      </c>
      <c r="J10" s="6">
        <v>45000</v>
      </c>
      <c r="K10" s="6">
        <v>50000</v>
      </c>
      <c r="L10" s="6">
        <v>55000</v>
      </c>
      <c r="M10" s="6">
        <v>60000</v>
      </c>
    </row>
    <row r="11" spans="1:13">
      <c r="A11" s="5" t="s">
        <v>45</v>
      </c>
      <c r="B11" s="5" t="s">
        <v>56</v>
      </c>
      <c r="C11" s="5" t="s">
        <v>62</v>
      </c>
      <c r="D11" s="6">
        <f t="shared" si="0"/>
        <v>19000</v>
      </c>
      <c r="E11" s="6">
        <v>1</v>
      </c>
      <c r="F11" s="6">
        <v>19000</v>
      </c>
    </row>
    <row r="12" spans="1:13">
      <c r="A12" s="5" t="s">
        <v>46</v>
      </c>
      <c r="B12" s="5" t="s">
        <v>53</v>
      </c>
      <c r="C12" s="5" t="s">
        <v>61</v>
      </c>
      <c r="D12" s="6">
        <f t="shared" si="0"/>
        <v>38000</v>
      </c>
      <c r="E12" s="6">
        <v>3</v>
      </c>
      <c r="F12" s="6">
        <v>114000</v>
      </c>
    </row>
    <row r="13" spans="1:13">
      <c r="A13" s="5" t="s">
        <v>47</v>
      </c>
      <c r="B13" s="5" t="s">
        <v>54</v>
      </c>
      <c r="C13" s="5" t="s">
        <v>60</v>
      </c>
      <c r="D13" s="6">
        <f t="shared" si="0"/>
        <v>22000</v>
      </c>
      <c r="E13" s="6">
        <v>2</v>
      </c>
      <c r="F13" s="6">
        <v>44000</v>
      </c>
    </row>
    <row r="14" spans="1:13">
      <c r="A14" s="5" t="s">
        <v>48</v>
      </c>
      <c r="B14" s="5" t="s">
        <v>52</v>
      </c>
      <c r="C14" s="5" t="s">
        <v>62</v>
      </c>
      <c r="D14" s="6">
        <f t="shared" si="0"/>
        <v>16000</v>
      </c>
      <c r="E14" s="6">
        <v>5</v>
      </c>
      <c r="F14" s="6">
        <v>80000</v>
      </c>
    </row>
    <row r="15" spans="1:13">
      <c r="A15" s="5" t="s">
        <v>49</v>
      </c>
      <c r="B15" s="5" t="s">
        <v>55</v>
      </c>
      <c r="C15" s="5" t="s">
        <v>61</v>
      </c>
      <c r="D15" s="6">
        <f t="shared" si="0"/>
        <v>47000</v>
      </c>
      <c r="E15" s="6">
        <v>3</v>
      </c>
      <c r="F15" s="6">
        <v>141000</v>
      </c>
    </row>
    <row r="16" spans="1:13">
      <c r="A16" s="5" t="s">
        <v>50</v>
      </c>
      <c r="B16" s="5" t="s">
        <v>56</v>
      </c>
      <c r="C16" s="5" t="s">
        <v>57</v>
      </c>
      <c r="D16" s="6">
        <f t="shared" si="0"/>
        <v>55000</v>
      </c>
      <c r="E16" s="6">
        <v>4</v>
      </c>
      <c r="F16" s="6">
        <v>220000</v>
      </c>
    </row>
    <row r="17" spans="1:6">
      <c r="A17" s="5" t="s">
        <v>51</v>
      </c>
      <c r="B17" s="5" t="s">
        <v>52</v>
      </c>
      <c r="C17" s="5" t="s">
        <v>58</v>
      </c>
      <c r="D17" s="6">
        <f t="shared" si="0"/>
        <v>36000</v>
      </c>
      <c r="E17" s="6">
        <v>1</v>
      </c>
      <c r="F17" s="6">
        <v>36000</v>
      </c>
    </row>
  </sheetData>
  <mergeCells count="2">
    <mergeCell ref="A2:F2"/>
    <mergeCell ref="H3:M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B1" sqref="B1:J1"/>
    </sheetView>
  </sheetViews>
  <sheetFormatPr defaultRowHeight="16.5"/>
  <sheetData>
    <row r="1" spans="2:10" ht="31.5">
      <c r="B1" s="31" t="s">
        <v>65</v>
      </c>
      <c r="C1" s="32"/>
      <c r="D1" s="32"/>
      <c r="E1" s="32"/>
      <c r="F1" s="32"/>
      <c r="G1" s="32"/>
      <c r="H1" s="32"/>
      <c r="I1" s="32"/>
      <c r="J1" s="32"/>
    </row>
    <row r="3" spans="2:10">
      <c r="B3" s="4" t="s">
        <v>39</v>
      </c>
      <c r="C3" s="4" t="s">
        <v>67</v>
      </c>
      <c r="D3" s="4" t="s">
        <v>68</v>
      </c>
      <c r="E3" s="4" t="s">
        <v>69</v>
      </c>
      <c r="F3" s="4" t="s">
        <v>71</v>
      </c>
      <c r="G3" s="4" t="s">
        <v>73</v>
      </c>
      <c r="H3" s="4" t="s">
        <v>75</v>
      </c>
      <c r="I3" s="4" t="s">
        <v>77</v>
      </c>
      <c r="J3" s="8"/>
    </row>
    <row r="4" spans="2:10">
      <c r="B4" s="4" t="s">
        <v>81</v>
      </c>
      <c r="C4" s="4" t="s">
        <v>98</v>
      </c>
      <c r="D4" s="2" t="str">
        <f>IF(LEFT(C4,1)="C","컴공과",IF(LEFT(C4,1)="E","영어과","국어과"))</f>
        <v>컴공과</v>
      </c>
      <c r="E4" s="2" t="str">
        <f>"20" &amp; MID(C4,2,2) &amp; "년도"</f>
        <v>2008년도</v>
      </c>
      <c r="F4" s="2">
        <v>20</v>
      </c>
      <c r="G4" s="2">
        <v>40</v>
      </c>
      <c r="H4" s="2">
        <v>40</v>
      </c>
      <c r="I4" s="2">
        <f>SUM(F4:H4)</f>
        <v>100</v>
      </c>
      <c r="J4" s="8"/>
    </row>
    <row r="5" spans="2:10">
      <c r="B5" s="4" t="s">
        <v>83</v>
      </c>
      <c r="C5" s="4" t="s">
        <v>100</v>
      </c>
      <c r="D5" s="2" t="str">
        <f t="shared" ref="D5:D12" si="0">IF(LEFT(C5,1)="C","컴공과",IF(LEFT(C5,1)="E","영어과","국어과"))</f>
        <v>영어과</v>
      </c>
      <c r="E5" s="2" t="str">
        <f t="shared" ref="E5:E12" si="1">"20" &amp; MID(C5,2,2) &amp; "년도"</f>
        <v>2006년도</v>
      </c>
      <c r="F5" s="2">
        <v>15</v>
      </c>
      <c r="G5" s="2">
        <v>30</v>
      </c>
      <c r="H5" s="2">
        <v>20</v>
      </c>
      <c r="I5" s="2">
        <f t="shared" ref="I5:I12" si="2">SUM(F5:H5)</f>
        <v>65</v>
      </c>
      <c r="J5" s="8"/>
    </row>
    <row r="6" spans="2:10">
      <c r="B6" s="4" t="s">
        <v>85</v>
      </c>
      <c r="C6" s="4" t="s">
        <v>102</v>
      </c>
      <c r="D6" s="2" t="str">
        <f t="shared" si="0"/>
        <v>컴공과</v>
      </c>
      <c r="E6" s="2" t="str">
        <f t="shared" si="1"/>
        <v>2010년도</v>
      </c>
      <c r="F6" s="2">
        <v>18</v>
      </c>
      <c r="G6" s="2">
        <v>25</v>
      </c>
      <c r="H6" s="2">
        <v>30</v>
      </c>
      <c r="I6" s="2">
        <f t="shared" si="2"/>
        <v>73</v>
      </c>
      <c r="J6" s="8"/>
    </row>
    <row r="7" spans="2:10">
      <c r="B7" s="4" t="s">
        <v>87</v>
      </c>
      <c r="C7" s="4" t="s">
        <v>104</v>
      </c>
      <c r="D7" s="2" t="str">
        <f t="shared" si="0"/>
        <v>영어과</v>
      </c>
      <c r="E7" s="2" t="str">
        <f t="shared" si="1"/>
        <v>2004년도</v>
      </c>
      <c r="F7" s="2">
        <v>14</v>
      </c>
      <c r="G7" s="2">
        <v>35</v>
      </c>
      <c r="H7" s="2">
        <v>34</v>
      </c>
      <c r="I7" s="2">
        <f t="shared" si="2"/>
        <v>83</v>
      </c>
      <c r="J7" s="8"/>
    </row>
    <row r="8" spans="2:10">
      <c r="B8" s="4" t="s">
        <v>89</v>
      </c>
      <c r="C8" s="4" t="s">
        <v>106</v>
      </c>
      <c r="D8" s="2" t="str">
        <f t="shared" si="0"/>
        <v>국어과</v>
      </c>
      <c r="E8" s="2" t="str">
        <f t="shared" si="1"/>
        <v>2005년도</v>
      </c>
      <c r="F8" s="2">
        <v>19</v>
      </c>
      <c r="G8" s="2">
        <v>40</v>
      </c>
      <c r="H8" s="2">
        <v>38</v>
      </c>
      <c r="I8" s="2">
        <f t="shared" si="2"/>
        <v>97</v>
      </c>
      <c r="J8" s="8"/>
    </row>
    <row r="9" spans="2:10">
      <c r="B9" s="4" t="s">
        <v>90</v>
      </c>
      <c r="C9" s="4" t="s">
        <v>108</v>
      </c>
      <c r="D9" s="2" t="str">
        <f t="shared" si="0"/>
        <v>국어과</v>
      </c>
      <c r="E9" s="2" t="str">
        <f t="shared" si="1"/>
        <v>2010년도</v>
      </c>
      <c r="F9" s="2">
        <v>20</v>
      </c>
      <c r="G9" s="2">
        <v>40</v>
      </c>
      <c r="H9" s="2">
        <v>36</v>
      </c>
      <c r="I9" s="2">
        <f t="shared" si="2"/>
        <v>96</v>
      </c>
      <c r="J9" s="8"/>
    </row>
    <row r="10" spans="2:10">
      <c r="B10" s="4" t="s">
        <v>92</v>
      </c>
      <c r="C10" s="4" t="s">
        <v>110</v>
      </c>
      <c r="D10" s="2" t="str">
        <f t="shared" si="0"/>
        <v>영어과</v>
      </c>
      <c r="E10" s="2" t="str">
        <f t="shared" si="1"/>
        <v>2009년도</v>
      </c>
      <c r="F10" s="2">
        <v>20</v>
      </c>
      <c r="G10" s="2">
        <v>28</v>
      </c>
      <c r="H10" s="2">
        <v>25</v>
      </c>
      <c r="I10" s="2">
        <f t="shared" si="2"/>
        <v>73</v>
      </c>
      <c r="J10" s="8"/>
    </row>
    <row r="11" spans="2:10">
      <c r="B11" s="4" t="s">
        <v>94</v>
      </c>
      <c r="C11" s="4" t="s">
        <v>112</v>
      </c>
      <c r="D11" s="2" t="str">
        <f t="shared" si="0"/>
        <v>국어과</v>
      </c>
      <c r="E11" s="2" t="str">
        <f t="shared" si="1"/>
        <v>2008년도</v>
      </c>
      <c r="F11" s="2">
        <v>19</v>
      </c>
      <c r="G11" s="2">
        <v>40</v>
      </c>
      <c r="H11" s="2">
        <v>35</v>
      </c>
      <c r="I11" s="2">
        <f t="shared" si="2"/>
        <v>94</v>
      </c>
      <c r="J11" s="8"/>
    </row>
    <row r="12" spans="2:10">
      <c r="B12" s="4" t="s">
        <v>96</v>
      </c>
      <c r="C12" s="4" t="s">
        <v>114</v>
      </c>
      <c r="D12" s="2" t="str">
        <f t="shared" si="0"/>
        <v>컴공과</v>
      </c>
      <c r="E12" s="2" t="str">
        <f t="shared" si="1"/>
        <v>2010년도</v>
      </c>
      <c r="F12" s="2">
        <v>18</v>
      </c>
      <c r="G12" s="2">
        <v>34</v>
      </c>
      <c r="H12" s="2">
        <v>40</v>
      </c>
      <c r="I12" s="2">
        <f t="shared" si="2"/>
        <v>92</v>
      </c>
      <c r="J12" s="8"/>
    </row>
    <row r="13" spans="2:10">
      <c r="J13" s="8"/>
    </row>
  </sheetData>
  <mergeCells count="1">
    <mergeCell ref="B1:J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" sqref="E1:G1"/>
    </sheetView>
  </sheetViews>
  <sheetFormatPr defaultRowHeight="16.5"/>
  <cols>
    <col min="1" max="1" width="18.5" customWidth="1"/>
    <col min="2" max="2" width="10.75" customWidth="1"/>
    <col min="3" max="3" width="7.25" customWidth="1"/>
    <col min="4" max="4" width="7.75" customWidth="1"/>
    <col min="5" max="5" width="15.25" customWidth="1"/>
    <col min="6" max="6" width="10.75" customWidth="1"/>
    <col min="7" max="7" width="10.125" customWidth="1"/>
  </cols>
  <sheetData>
    <row r="1" spans="1:7" ht="17.25">
      <c r="A1" s="33" t="s">
        <v>115</v>
      </c>
      <c r="B1" s="33"/>
      <c r="C1" s="14"/>
      <c r="D1" s="14"/>
      <c r="E1" s="33" t="s">
        <v>116</v>
      </c>
      <c r="F1" s="33"/>
      <c r="G1" s="33"/>
    </row>
    <row r="2" spans="1:7">
      <c r="A2" s="15" t="s">
        <v>117</v>
      </c>
      <c r="B2" s="15" t="s">
        <v>118</v>
      </c>
      <c r="C2" s="11"/>
      <c r="D2" s="11"/>
      <c r="E2" s="15" t="s">
        <v>119</v>
      </c>
      <c r="F2" s="15" t="s">
        <v>120</v>
      </c>
      <c r="G2" s="15" t="s">
        <v>121</v>
      </c>
    </row>
    <row r="3" spans="1:7">
      <c r="A3" s="12" t="s">
        <v>122</v>
      </c>
      <c r="B3" s="13" t="s">
        <v>123</v>
      </c>
      <c r="C3" s="11"/>
      <c r="D3" s="11"/>
      <c r="E3" s="16" t="str">
        <f>REPLACE(A3,1,3,"010")</f>
        <v>010-123-4567</v>
      </c>
      <c r="F3" s="17" t="str">
        <f>SUBSTITUTE(B3,0,3,1)</f>
        <v>AAA-310</v>
      </c>
      <c r="G3" s="17" t="str">
        <f>SUBSTITUTE(B3,0,3)</f>
        <v>AAA-313</v>
      </c>
    </row>
    <row r="4" spans="1:7">
      <c r="A4" s="12" t="s">
        <v>124</v>
      </c>
      <c r="B4" s="13" t="s">
        <v>125</v>
      </c>
      <c r="C4" s="11"/>
      <c r="D4" s="11"/>
      <c r="E4" s="16" t="str">
        <f t="shared" ref="E4:E13" si="0">REPLACE(A4,1,3,"010")</f>
        <v>010-455-7890</v>
      </c>
      <c r="F4" s="17" t="str">
        <f t="shared" ref="F4:F13" si="1">SUBSTITUTE(B4,0,3,1)</f>
        <v>AAA-390</v>
      </c>
      <c r="G4" s="17" t="str">
        <f t="shared" ref="G4:G13" si="2">SUBSTITUTE(B4,0,3)</f>
        <v>AAA-393</v>
      </c>
    </row>
    <row r="5" spans="1:7">
      <c r="A5" s="12" t="s">
        <v>126</v>
      </c>
      <c r="B5" s="13" t="s">
        <v>127</v>
      </c>
      <c r="C5" s="11"/>
      <c r="D5" s="11"/>
      <c r="E5" s="16" t="str">
        <f t="shared" si="0"/>
        <v>010-789-0234</v>
      </c>
      <c r="F5" s="17" t="str">
        <f t="shared" si="1"/>
        <v>AAE-301</v>
      </c>
      <c r="G5" s="17" t="str">
        <f t="shared" si="2"/>
        <v>AAE-331</v>
      </c>
    </row>
    <row r="6" spans="1:7">
      <c r="A6" s="12" t="s">
        <v>128</v>
      </c>
      <c r="B6" s="13" t="s">
        <v>129</v>
      </c>
      <c r="C6" s="11"/>
      <c r="D6" s="11"/>
      <c r="E6" s="16" t="str">
        <f t="shared" si="0"/>
        <v>010-456-1212</v>
      </c>
      <c r="F6" s="17" t="str">
        <f t="shared" si="1"/>
        <v>AEA-305</v>
      </c>
      <c r="G6" s="17" t="str">
        <f t="shared" si="2"/>
        <v>AEA-335</v>
      </c>
    </row>
    <row r="7" spans="1:7">
      <c r="A7" s="12" t="s">
        <v>130</v>
      </c>
      <c r="B7" s="13" t="s">
        <v>131</v>
      </c>
      <c r="C7" s="11"/>
      <c r="D7" s="11"/>
      <c r="E7" s="16" t="str">
        <f t="shared" si="0"/>
        <v>010-122-9876</v>
      </c>
      <c r="F7" s="17" t="str">
        <f t="shared" si="1"/>
        <v>AAA-312</v>
      </c>
      <c r="G7" s="17" t="str">
        <f t="shared" si="2"/>
        <v>AAA-312</v>
      </c>
    </row>
    <row r="8" spans="1:7">
      <c r="A8" s="12" t="s">
        <v>132</v>
      </c>
      <c r="B8" s="13" t="s">
        <v>133</v>
      </c>
      <c r="C8" s="11"/>
      <c r="D8" s="11"/>
      <c r="E8" s="16" t="str">
        <f t="shared" si="0"/>
        <v>010-672-9898</v>
      </c>
      <c r="F8" s="17" t="str">
        <f t="shared" si="1"/>
        <v>AAB-310</v>
      </c>
      <c r="G8" s="17" t="str">
        <f t="shared" si="2"/>
        <v>AAB-313</v>
      </c>
    </row>
    <row r="9" spans="1:7">
      <c r="A9" s="12" t="s">
        <v>134</v>
      </c>
      <c r="B9" s="13" t="s">
        <v>135</v>
      </c>
      <c r="C9" s="11"/>
      <c r="D9" s="11"/>
      <c r="E9" s="16" t="str">
        <f t="shared" si="0"/>
        <v>010-610-3456</v>
      </c>
      <c r="F9" s="17" t="str">
        <f t="shared" si="1"/>
        <v>ABA-380</v>
      </c>
      <c r="G9" s="17" t="str">
        <f t="shared" si="2"/>
        <v>ABA-383</v>
      </c>
    </row>
    <row r="10" spans="1:7">
      <c r="A10" s="12" t="s">
        <v>136</v>
      </c>
      <c r="B10" s="13" t="s">
        <v>137</v>
      </c>
      <c r="C10" s="11"/>
      <c r="D10" s="11"/>
      <c r="E10" s="16" t="str">
        <f t="shared" si="0"/>
        <v>010-757-7456</v>
      </c>
      <c r="F10" s="17" t="str">
        <f t="shared" si="1"/>
        <v>ABA-380</v>
      </c>
      <c r="G10" s="17" t="str">
        <f t="shared" si="2"/>
        <v>ABA-383</v>
      </c>
    </row>
    <row r="11" spans="1:7">
      <c r="A11" s="12" t="s">
        <v>138</v>
      </c>
      <c r="B11" s="13" t="s">
        <v>139</v>
      </c>
      <c r="C11" s="11"/>
      <c r="D11" s="11"/>
      <c r="E11" s="16" t="str">
        <f t="shared" si="0"/>
        <v>010-889-9090</v>
      </c>
      <c r="F11" s="17" t="str">
        <f t="shared" si="1"/>
        <v>ABA-370</v>
      </c>
      <c r="G11" s="17" t="str">
        <f t="shared" si="2"/>
        <v>ABA-373</v>
      </c>
    </row>
    <row r="12" spans="1:7">
      <c r="A12" s="12" t="s">
        <v>140</v>
      </c>
      <c r="B12" s="13" t="s">
        <v>141</v>
      </c>
      <c r="C12" s="11"/>
      <c r="D12" s="11"/>
      <c r="E12" s="16" t="str">
        <f t="shared" si="0"/>
        <v>010-456-4545</v>
      </c>
      <c r="F12" s="17" t="str">
        <f t="shared" si="1"/>
        <v>ABE-305</v>
      </c>
      <c r="G12" s="17" t="str">
        <f t="shared" si="2"/>
        <v>ABE-335</v>
      </c>
    </row>
    <row r="13" spans="1:7">
      <c r="A13" s="12" t="s">
        <v>142</v>
      </c>
      <c r="B13" s="13" t="s">
        <v>131</v>
      </c>
      <c r="C13" s="11"/>
      <c r="D13" s="11"/>
      <c r="E13" s="16" t="str">
        <f t="shared" si="0"/>
        <v>010-346-0909</v>
      </c>
      <c r="F13" s="17" t="str">
        <f t="shared" si="1"/>
        <v>AAA-312</v>
      </c>
      <c r="G13" s="17" t="str">
        <f t="shared" si="2"/>
        <v>AAA-312</v>
      </c>
    </row>
  </sheetData>
  <mergeCells count="2">
    <mergeCell ref="A1:B1"/>
    <mergeCell ref="E1:G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B1" sqref="B1:J1"/>
    </sheetView>
  </sheetViews>
  <sheetFormatPr defaultRowHeight="16.5"/>
  <cols>
    <col min="9" max="9" width="19.5" customWidth="1"/>
    <col min="10" max="10" width="11.875" customWidth="1"/>
  </cols>
  <sheetData>
    <row r="1" spans="2:10" ht="26.25">
      <c r="B1" s="34" t="s">
        <v>64</v>
      </c>
      <c r="C1" s="34"/>
      <c r="D1" s="34"/>
      <c r="E1" s="34"/>
      <c r="F1" s="34"/>
      <c r="G1" s="34"/>
      <c r="H1" s="34"/>
      <c r="I1" s="34"/>
      <c r="J1" s="34"/>
    </row>
    <row r="3" spans="2:10">
      <c r="B3" s="2" t="s">
        <v>38</v>
      </c>
      <c r="C3" s="2" t="s">
        <v>66</v>
      </c>
      <c r="D3" s="2" t="s">
        <v>70</v>
      </c>
      <c r="E3" s="2" t="s">
        <v>72</v>
      </c>
      <c r="F3" s="2" t="s">
        <v>74</v>
      </c>
      <c r="G3" s="2" t="s">
        <v>76</v>
      </c>
      <c r="H3" s="2" t="s">
        <v>78</v>
      </c>
      <c r="I3" s="2" t="s">
        <v>143</v>
      </c>
      <c r="J3" s="8"/>
    </row>
    <row r="4" spans="2:10">
      <c r="B4" s="2" t="s">
        <v>80</v>
      </c>
      <c r="C4" s="2" t="s">
        <v>97</v>
      </c>
      <c r="D4" s="2">
        <v>20</v>
      </c>
      <c r="E4" s="2">
        <v>40</v>
      </c>
      <c r="F4" s="2">
        <v>40</v>
      </c>
      <c r="G4" s="2">
        <f>SUM(D4:F4)</f>
        <v>100</v>
      </c>
      <c r="H4" s="2"/>
      <c r="I4" s="5" t="str">
        <f>REPT("★", INT(G4/10))</f>
        <v>★★★★★★★★★★</v>
      </c>
      <c r="J4" s="8"/>
    </row>
    <row r="5" spans="2:10">
      <c r="B5" s="2" t="s">
        <v>82</v>
      </c>
      <c r="C5" s="2" t="s">
        <v>99</v>
      </c>
      <c r="D5" s="2">
        <v>15</v>
      </c>
      <c r="E5" s="2">
        <v>30</v>
      </c>
      <c r="F5" s="2">
        <v>20</v>
      </c>
      <c r="G5" s="2">
        <f t="shared" ref="G5:G12" si="0">SUM(D5:F5)</f>
        <v>65</v>
      </c>
      <c r="H5" s="2"/>
      <c r="I5" s="5" t="str">
        <f t="shared" ref="I5:I12" si="1">REPT("★", INT(G5/10))</f>
        <v>★★★★★★</v>
      </c>
      <c r="J5" s="8"/>
    </row>
    <row r="6" spans="2:10">
      <c r="B6" s="2" t="s">
        <v>84</v>
      </c>
      <c r="C6" s="2" t="s">
        <v>101</v>
      </c>
      <c r="D6" s="2">
        <v>18</v>
      </c>
      <c r="E6" s="2">
        <v>25</v>
      </c>
      <c r="F6" s="2">
        <v>30</v>
      </c>
      <c r="G6" s="2">
        <f t="shared" si="0"/>
        <v>73</v>
      </c>
      <c r="H6" s="2"/>
      <c r="I6" s="5" t="str">
        <f t="shared" si="1"/>
        <v>★★★★★★★</v>
      </c>
      <c r="J6" s="8"/>
    </row>
    <row r="7" spans="2:10">
      <c r="B7" s="2" t="s">
        <v>86</v>
      </c>
      <c r="C7" s="2" t="s">
        <v>103</v>
      </c>
      <c r="D7" s="2">
        <v>14</v>
      </c>
      <c r="E7" s="2">
        <v>35</v>
      </c>
      <c r="F7" s="2">
        <v>34</v>
      </c>
      <c r="G7" s="2">
        <f t="shared" si="0"/>
        <v>83</v>
      </c>
      <c r="H7" s="2"/>
      <c r="I7" s="5" t="str">
        <f t="shared" si="1"/>
        <v>★★★★★★★★</v>
      </c>
      <c r="J7" s="8"/>
    </row>
    <row r="8" spans="2:10">
      <c r="B8" s="2" t="s">
        <v>88</v>
      </c>
      <c r="C8" s="2" t="s">
        <v>105</v>
      </c>
      <c r="D8" s="2">
        <v>19</v>
      </c>
      <c r="E8" s="2">
        <v>40</v>
      </c>
      <c r="F8" s="2">
        <v>38</v>
      </c>
      <c r="G8" s="2">
        <f t="shared" si="0"/>
        <v>97</v>
      </c>
      <c r="H8" s="2"/>
      <c r="I8" s="5" t="str">
        <f t="shared" si="1"/>
        <v>★★★★★★★★★</v>
      </c>
      <c r="J8" s="8"/>
    </row>
    <row r="9" spans="2:10">
      <c r="B9" s="2" t="s">
        <v>144</v>
      </c>
      <c r="C9" s="2" t="s">
        <v>107</v>
      </c>
      <c r="D9" s="2">
        <v>20</v>
      </c>
      <c r="E9" s="2">
        <v>40</v>
      </c>
      <c r="F9" s="2">
        <v>36</v>
      </c>
      <c r="G9" s="2">
        <f t="shared" si="0"/>
        <v>96</v>
      </c>
      <c r="H9" s="2"/>
      <c r="I9" s="5" t="str">
        <f t="shared" si="1"/>
        <v>★★★★★★★★★</v>
      </c>
      <c r="J9" s="8"/>
    </row>
    <row r="10" spans="2:10">
      <c r="B10" s="2" t="s">
        <v>91</v>
      </c>
      <c r="C10" s="2" t="s">
        <v>109</v>
      </c>
      <c r="D10" s="2">
        <v>20</v>
      </c>
      <c r="E10" s="2">
        <v>28</v>
      </c>
      <c r="F10" s="2">
        <v>25</v>
      </c>
      <c r="G10" s="2">
        <f t="shared" si="0"/>
        <v>73</v>
      </c>
      <c r="H10" s="2"/>
      <c r="I10" s="5" t="str">
        <f t="shared" si="1"/>
        <v>★★★★★★★</v>
      </c>
      <c r="J10" s="8"/>
    </row>
    <row r="11" spans="2:10">
      <c r="B11" s="2" t="s">
        <v>93</v>
      </c>
      <c r="C11" s="2" t="s">
        <v>111</v>
      </c>
      <c r="D11" s="2">
        <v>19</v>
      </c>
      <c r="E11" s="2">
        <v>40</v>
      </c>
      <c r="F11" s="2">
        <v>35</v>
      </c>
      <c r="G11" s="2">
        <f t="shared" si="0"/>
        <v>94</v>
      </c>
      <c r="H11" s="2"/>
      <c r="I11" s="5" t="str">
        <f t="shared" si="1"/>
        <v>★★★★★★★★★</v>
      </c>
      <c r="J11" s="8"/>
    </row>
    <row r="12" spans="2:10">
      <c r="B12" s="2" t="s">
        <v>95</v>
      </c>
      <c r="C12" s="2" t="s">
        <v>113</v>
      </c>
      <c r="D12" s="2">
        <v>18</v>
      </c>
      <c r="E12" s="2">
        <v>34</v>
      </c>
      <c r="F12" s="2">
        <v>40</v>
      </c>
      <c r="G12" s="2">
        <f t="shared" si="0"/>
        <v>92</v>
      </c>
      <c r="H12" s="2"/>
      <c r="I12" s="5" t="str">
        <f t="shared" si="1"/>
        <v>★★★★★★★★★</v>
      </c>
      <c r="J12" s="8"/>
    </row>
  </sheetData>
  <mergeCells count="1">
    <mergeCell ref="B1:J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"/>
    </sheetView>
  </sheetViews>
  <sheetFormatPr defaultRowHeight="16.5"/>
  <cols>
    <col min="2" max="2" width="11.25" customWidth="1"/>
    <col min="4" max="4" width="11" customWidth="1"/>
    <col min="6" max="6" width="14.875" customWidth="1"/>
    <col min="8" max="8" width="27.625" customWidth="1"/>
  </cols>
  <sheetData>
    <row r="1" spans="1:8" ht="20.25">
      <c r="A1" s="35" t="s">
        <v>145</v>
      </c>
      <c r="B1" s="35"/>
      <c r="C1" s="35"/>
      <c r="D1" s="35"/>
      <c r="E1" s="35"/>
      <c r="F1" s="35"/>
      <c r="G1" s="35"/>
      <c r="H1" s="35"/>
    </row>
    <row r="2" spans="1:8">
      <c r="A2" s="5" t="s">
        <v>146</v>
      </c>
      <c r="B2" s="5" t="s">
        <v>147</v>
      </c>
      <c r="C2" s="5" t="s">
        <v>148</v>
      </c>
      <c r="D2" s="5" t="s">
        <v>149</v>
      </c>
    </row>
    <row r="3" spans="1:8">
      <c r="A3" s="5" t="s">
        <v>150</v>
      </c>
      <c r="B3" s="19">
        <v>3100000</v>
      </c>
      <c r="C3" s="19">
        <v>550000</v>
      </c>
      <c r="D3" s="19">
        <v>1700000</v>
      </c>
    </row>
    <row r="5" spans="1:8">
      <c r="A5" s="5" t="s">
        <v>151</v>
      </c>
      <c r="B5" s="5" t="s">
        <v>15</v>
      </c>
      <c r="C5" s="5" t="s">
        <v>147</v>
      </c>
      <c r="D5" s="5" t="s">
        <v>148</v>
      </c>
      <c r="E5" s="5" t="s">
        <v>149</v>
      </c>
      <c r="F5" s="5" t="s">
        <v>152</v>
      </c>
      <c r="G5" s="5" t="s">
        <v>153</v>
      </c>
      <c r="H5" s="5" t="s">
        <v>154</v>
      </c>
    </row>
    <row r="6" spans="1:8">
      <c r="A6" s="5" t="s">
        <v>155</v>
      </c>
      <c r="B6" s="5" t="s">
        <v>156</v>
      </c>
      <c r="C6" s="5">
        <v>10</v>
      </c>
      <c r="D6" s="5">
        <v>13</v>
      </c>
      <c r="E6" s="5">
        <v>8</v>
      </c>
      <c r="F6" s="18">
        <f>C6*$B$3+D6*$C$3+E6*$D$3</f>
        <v>51750000</v>
      </c>
      <c r="G6" s="5">
        <f>RANK(F6,$F$6:$F$17)</f>
        <v>11</v>
      </c>
      <c r="H6" s="5" t="str">
        <f>REPT("■", RANK(F6,$F$6:$F$17,2))</f>
        <v>■■</v>
      </c>
    </row>
    <row r="7" spans="1:8">
      <c r="A7" s="5" t="s">
        <v>157</v>
      </c>
      <c r="B7" s="5" t="s">
        <v>158</v>
      </c>
      <c r="C7" s="5">
        <v>15</v>
      </c>
      <c r="D7" s="5">
        <v>10</v>
      </c>
      <c r="E7" s="5">
        <v>28</v>
      </c>
      <c r="F7" s="18">
        <f t="shared" ref="F7:F17" si="0">C7*$B$3+D7*$C$3+E7*$D$3</f>
        <v>99600000</v>
      </c>
      <c r="G7" s="5">
        <f t="shared" ref="G7:G17" si="1">RANK(F7,$F$6:$F$17)</f>
        <v>2</v>
      </c>
      <c r="H7" s="5" t="str">
        <f t="shared" ref="H7:H17" si="2">REPT("■", RANK(F7,$F$6:$F$17,2))</f>
        <v>■■■■■■■■■■■</v>
      </c>
    </row>
    <row r="8" spans="1:8">
      <c r="A8" s="5" t="s">
        <v>159</v>
      </c>
      <c r="B8" s="5" t="s">
        <v>160</v>
      </c>
      <c r="C8" s="5">
        <v>10</v>
      </c>
      <c r="D8" s="5">
        <v>3</v>
      </c>
      <c r="E8" s="5">
        <v>23</v>
      </c>
      <c r="F8" s="18">
        <f t="shared" si="0"/>
        <v>71750000</v>
      </c>
      <c r="G8" s="5">
        <f t="shared" si="1"/>
        <v>8</v>
      </c>
      <c r="H8" s="5" t="str">
        <f t="shared" si="2"/>
        <v>■■■■■</v>
      </c>
    </row>
    <row r="9" spans="1:8">
      <c r="A9" s="5" t="s">
        <v>161</v>
      </c>
      <c r="B9" s="5" t="s">
        <v>162</v>
      </c>
      <c r="C9" s="5">
        <v>12</v>
      </c>
      <c r="D9" s="5">
        <v>12</v>
      </c>
      <c r="E9" s="5">
        <v>25</v>
      </c>
      <c r="F9" s="18">
        <f t="shared" si="0"/>
        <v>86300000</v>
      </c>
      <c r="G9" s="5">
        <f t="shared" si="1"/>
        <v>6</v>
      </c>
      <c r="H9" s="5" t="str">
        <f t="shared" si="2"/>
        <v>■■■■■■■</v>
      </c>
    </row>
    <row r="10" spans="1:8">
      <c r="A10" s="5" t="s">
        <v>163</v>
      </c>
      <c r="B10" s="5" t="s">
        <v>164</v>
      </c>
      <c r="C10" s="5">
        <v>11</v>
      </c>
      <c r="D10" s="5">
        <v>15</v>
      </c>
      <c r="E10" s="5">
        <v>30</v>
      </c>
      <c r="F10" s="18">
        <f t="shared" si="0"/>
        <v>93350000</v>
      </c>
      <c r="G10" s="5">
        <f t="shared" si="1"/>
        <v>3</v>
      </c>
      <c r="H10" s="5" t="str">
        <f t="shared" si="2"/>
        <v>■■■■■■■■■■</v>
      </c>
    </row>
    <row r="11" spans="1:8">
      <c r="A11" s="5" t="s">
        <v>165</v>
      </c>
      <c r="B11" s="5" t="s">
        <v>166</v>
      </c>
      <c r="C11" s="5">
        <v>5</v>
      </c>
      <c r="D11" s="5">
        <v>21</v>
      </c>
      <c r="E11" s="5">
        <v>16</v>
      </c>
      <c r="F11" s="18">
        <f t="shared" si="0"/>
        <v>54250000</v>
      </c>
      <c r="G11" s="5">
        <f t="shared" si="1"/>
        <v>10</v>
      </c>
      <c r="H11" s="5" t="str">
        <f t="shared" si="2"/>
        <v>■■■</v>
      </c>
    </row>
    <row r="12" spans="1:8">
      <c r="A12" s="5" t="s">
        <v>167</v>
      </c>
      <c r="B12" s="5" t="s">
        <v>168</v>
      </c>
      <c r="C12" s="5">
        <v>10</v>
      </c>
      <c r="D12" s="5">
        <v>18</v>
      </c>
      <c r="E12" s="5">
        <v>18</v>
      </c>
      <c r="F12" s="18">
        <f t="shared" si="0"/>
        <v>71500000</v>
      </c>
      <c r="G12" s="5">
        <f t="shared" si="1"/>
        <v>9</v>
      </c>
      <c r="H12" s="5" t="str">
        <f t="shared" si="2"/>
        <v>■■■■</v>
      </c>
    </row>
    <row r="13" spans="1:8">
      <c r="A13" s="5" t="s">
        <v>169</v>
      </c>
      <c r="B13" s="5" t="s">
        <v>170</v>
      </c>
      <c r="C13" s="5">
        <v>15</v>
      </c>
      <c r="D13" s="5">
        <v>20</v>
      </c>
      <c r="E13" s="5">
        <v>20</v>
      </c>
      <c r="F13" s="18">
        <f t="shared" si="0"/>
        <v>91500000</v>
      </c>
      <c r="G13" s="5">
        <f t="shared" si="1"/>
        <v>5</v>
      </c>
      <c r="H13" s="5" t="str">
        <f t="shared" si="2"/>
        <v>■■■■■■■■</v>
      </c>
    </row>
    <row r="14" spans="1:8">
      <c r="A14" s="5" t="s">
        <v>171</v>
      </c>
      <c r="B14" s="5" t="s">
        <v>172</v>
      </c>
      <c r="C14" s="5">
        <v>20</v>
      </c>
      <c r="D14" s="5">
        <v>15</v>
      </c>
      <c r="E14" s="5">
        <v>21</v>
      </c>
      <c r="F14" s="18">
        <f t="shared" si="0"/>
        <v>105950000</v>
      </c>
      <c r="G14" s="5">
        <f t="shared" si="1"/>
        <v>1</v>
      </c>
      <c r="H14" s="5" t="str">
        <f t="shared" si="2"/>
        <v>■■■■■■■■■■■■</v>
      </c>
    </row>
    <row r="15" spans="1:8">
      <c r="A15" s="5" t="s">
        <v>173</v>
      </c>
      <c r="B15" s="5" t="s">
        <v>174</v>
      </c>
      <c r="C15" s="5">
        <v>10</v>
      </c>
      <c r="D15" s="5">
        <v>15</v>
      </c>
      <c r="E15" s="5">
        <v>25</v>
      </c>
      <c r="F15" s="18">
        <f t="shared" si="0"/>
        <v>81750000</v>
      </c>
      <c r="G15" s="5">
        <f t="shared" si="1"/>
        <v>7</v>
      </c>
      <c r="H15" s="5" t="str">
        <f t="shared" si="2"/>
        <v>■■■■■■</v>
      </c>
    </row>
    <row r="16" spans="1:8">
      <c r="A16" s="5" t="s">
        <v>175</v>
      </c>
      <c r="B16" s="5" t="s">
        <v>176</v>
      </c>
      <c r="C16" s="5">
        <v>5</v>
      </c>
      <c r="D16" s="5">
        <v>5</v>
      </c>
      <c r="E16" s="5">
        <v>10</v>
      </c>
      <c r="F16" s="18">
        <f t="shared" si="0"/>
        <v>35250000</v>
      </c>
      <c r="G16" s="5">
        <f t="shared" si="1"/>
        <v>12</v>
      </c>
      <c r="H16" s="5" t="str">
        <f t="shared" si="2"/>
        <v>■</v>
      </c>
    </row>
    <row r="17" spans="1:8">
      <c r="A17" s="5" t="s">
        <v>177</v>
      </c>
      <c r="B17" s="5" t="s">
        <v>178</v>
      </c>
      <c r="C17" s="5">
        <v>20</v>
      </c>
      <c r="D17" s="5">
        <v>10</v>
      </c>
      <c r="E17" s="5">
        <v>15</v>
      </c>
      <c r="F17" s="18">
        <f t="shared" si="0"/>
        <v>93000000</v>
      </c>
      <c r="G17" s="5">
        <f t="shared" si="1"/>
        <v>4</v>
      </c>
      <c r="H17" s="5" t="str">
        <f t="shared" si="2"/>
        <v>■■■■■■■■■</v>
      </c>
    </row>
  </sheetData>
  <mergeCells count="1">
    <mergeCell ref="A1:H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예제 1</vt:lpstr>
      <vt:lpstr>예제 2</vt:lpstr>
      <vt:lpstr>예제 3</vt:lpstr>
      <vt:lpstr>예제 4</vt:lpstr>
      <vt:lpstr>예제 5</vt:lpstr>
      <vt:lpstr>예제 6</vt:lpstr>
      <vt:lpstr>예제 7</vt:lpstr>
      <vt:lpstr>예제 8</vt:lpstr>
      <vt:lpstr>예제 9</vt:lpstr>
      <vt:lpstr>예제 10</vt:lpstr>
      <vt:lpstr>예제 11</vt:lpstr>
      <vt:lpstr>예제 12</vt:lpstr>
      <vt:lpstr>예제 13</vt:lpstr>
      <vt:lpstr>예제 16</vt:lpstr>
      <vt:lpstr>예제 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K</cp:lastModifiedBy>
  <dcterms:created xsi:type="dcterms:W3CDTF">2015-09-15T04:40:49Z</dcterms:created>
  <dcterms:modified xsi:type="dcterms:W3CDTF">2015-10-05T14:02:00Z</dcterms:modified>
</cp:coreProperties>
</file>