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wan/Desktop/capstone/respiratory_project/"/>
    </mc:Choice>
  </mc:AlternateContent>
  <xr:revisionPtr revIDLastSave="0" documentId="13_ncr:1_{E6F85E4A-EB87-C94B-93C1-59AFE7C939F6}" xr6:coauthVersionLast="47" xr6:coauthVersionMax="47" xr10:uidLastSave="{00000000-0000-0000-0000-000000000000}"/>
  <bookViews>
    <workbookView xWindow="740" yWindow="760" windowWidth="30240" windowHeight="18880" activeTab="2" xr2:uid="{DD3D0FBA-0934-D04D-AB85-D0BBDB44D0B7}"/>
  </bookViews>
  <sheets>
    <sheet name="工作表1" sheetId="1" r:id="rId1"/>
    <sheet name="Sheet2" sheetId="3" r:id="rId2"/>
    <sheet name="3-way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119" i="4" l="1"/>
  <c r="P120" i="4"/>
  <c r="P121" i="4"/>
  <c r="P122" i="4"/>
  <c r="P123" i="4"/>
  <c r="O120" i="4"/>
  <c r="O121" i="4"/>
  <c r="O122" i="4"/>
  <c r="O123" i="4"/>
  <c r="O119" i="4"/>
  <c r="P106" i="4"/>
  <c r="P107" i="4"/>
  <c r="P108" i="4"/>
  <c r="P109" i="4"/>
  <c r="P110" i="4"/>
  <c r="O107" i="4"/>
  <c r="O108" i="4"/>
  <c r="O109" i="4"/>
  <c r="O110" i="4"/>
  <c r="O106" i="4"/>
  <c r="O95" i="4"/>
  <c r="P95" i="4"/>
  <c r="O96" i="4"/>
  <c r="P96" i="4"/>
  <c r="O97" i="4"/>
  <c r="P97" i="4"/>
  <c r="O98" i="4"/>
  <c r="P98" i="4"/>
  <c r="P94" i="4"/>
  <c r="O94" i="4"/>
  <c r="N119" i="4"/>
  <c r="N120" i="4"/>
  <c r="N121" i="4"/>
  <c r="N122" i="4"/>
  <c r="N123" i="4"/>
  <c r="M120" i="4"/>
  <c r="M121" i="4"/>
  <c r="M122" i="4"/>
  <c r="M123" i="4"/>
  <c r="M119" i="4"/>
  <c r="N106" i="4"/>
  <c r="N107" i="4"/>
  <c r="N108" i="4"/>
  <c r="N109" i="4"/>
  <c r="N110" i="4"/>
  <c r="M107" i="4"/>
  <c r="M108" i="4"/>
  <c r="M109" i="4"/>
  <c r="M110" i="4"/>
  <c r="M106" i="4"/>
  <c r="M95" i="4"/>
  <c r="N95" i="4"/>
  <c r="M96" i="4"/>
  <c r="N96" i="4"/>
  <c r="M97" i="4"/>
  <c r="N97" i="4"/>
  <c r="M98" i="4"/>
  <c r="N98" i="4"/>
  <c r="N94" i="4"/>
  <c r="M94" i="4"/>
  <c r="K124" i="4"/>
  <c r="J124" i="4"/>
  <c r="K111" i="4"/>
  <c r="J111" i="4"/>
  <c r="K99" i="4"/>
  <c r="J99" i="4"/>
  <c r="H123" i="4"/>
  <c r="H110" i="4"/>
  <c r="L123" i="4"/>
  <c r="L122" i="4"/>
  <c r="L121" i="4"/>
  <c r="L120" i="4"/>
  <c r="L119" i="4"/>
  <c r="L110" i="4"/>
  <c r="L109" i="4"/>
  <c r="L108" i="4"/>
  <c r="L107" i="4"/>
  <c r="L106" i="4"/>
  <c r="L95" i="4"/>
  <c r="L96" i="4"/>
  <c r="L97" i="4"/>
  <c r="L98" i="4"/>
  <c r="L94" i="4"/>
  <c r="H98" i="4"/>
  <c r="Q76" i="4"/>
  <c r="Q77" i="4"/>
  <c r="Q78" i="4"/>
  <c r="P77" i="4"/>
  <c r="P78" i="4"/>
  <c r="P76" i="4"/>
  <c r="Q66" i="4"/>
  <c r="Q67" i="4"/>
  <c r="Q68" i="4"/>
  <c r="P67" i="4"/>
  <c r="P68" i="4"/>
  <c r="P66" i="4"/>
  <c r="Q59" i="4"/>
  <c r="Q60" i="4"/>
  <c r="Q61" i="4"/>
  <c r="P60" i="4"/>
  <c r="P61" i="4"/>
  <c r="P59" i="4"/>
  <c r="N77" i="4"/>
  <c r="O77" i="4"/>
  <c r="N78" i="4"/>
  <c r="O78" i="4"/>
  <c r="O76" i="4"/>
  <c r="N76" i="4"/>
  <c r="O75" i="4"/>
  <c r="N75" i="4"/>
  <c r="M74" i="4"/>
  <c r="N67" i="4"/>
  <c r="O67" i="4"/>
  <c r="N68" i="4"/>
  <c r="O68" i="4"/>
  <c r="O66" i="4"/>
  <c r="N66" i="4"/>
  <c r="M64" i="4"/>
  <c r="O65" i="4"/>
  <c r="N65" i="4"/>
  <c r="O51" i="4"/>
  <c r="N51" i="4"/>
  <c r="R63" i="4"/>
  <c r="Q64" i="4"/>
  <c r="R64" i="4"/>
  <c r="R56" i="4"/>
  <c r="Q56" i="4"/>
  <c r="P57" i="4"/>
  <c r="P58" i="4"/>
  <c r="P62" i="4"/>
  <c r="Q62" i="4" s="1"/>
  <c r="P63" i="4"/>
  <c r="Q63" i="4" s="1"/>
  <c r="P64" i="4"/>
  <c r="P72" i="4"/>
  <c r="R72" i="4" s="1"/>
  <c r="P73" i="4"/>
  <c r="Q73" i="4" s="1"/>
  <c r="P74" i="4"/>
  <c r="Q74" i="4" s="1"/>
  <c r="P56" i="4"/>
  <c r="K7" i="4"/>
  <c r="P4" i="4"/>
  <c r="P5" i="4"/>
  <c r="P7" i="4"/>
  <c r="P8" i="4"/>
  <c r="P9" i="4"/>
  <c r="P3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32" i="4"/>
  <c r="E38" i="4"/>
  <c r="F38" i="4" s="1"/>
  <c r="E39" i="4"/>
  <c r="F39" i="4" s="1"/>
  <c r="Q46" i="4" s="1"/>
  <c r="S46" i="4" s="1"/>
  <c r="E37" i="4"/>
  <c r="G37" i="4" s="1"/>
  <c r="O28" i="4"/>
  <c r="O24" i="4"/>
  <c r="O20" i="4"/>
  <c r="O16" i="4"/>
  <c r="D33" i="4"/>
  <c r="E32" i="4" s="1"/>
  <c r="O9" i="3"/>
  <c r="O8" i="3"/>
  <c r="M9" i="3"/>
  <c r="M8" i="3"/>
  <c r="K9" i="3"/>
  <c r="K8" i="3"/>
  <c r="K14" i="4"/>
  <c r="K15" i="4"/>
  <c r="K16" i="4"/>
  <c r="K17" i="4"/>
  <c r="K18" i="4"/>
  <c r="K19" i="4"/>
  <c r="K20" i="4"/>
  <c r="K21" i="4"/>
  <c r="K22" i="4"/>
  <c r="K23" i="4"/>
  <c r="K24" i="4"/>
  <c r="K13" i="4"/>
  <c r="K5" i="4"/>
  <c r="K6" i="4"/>
  <c r="K8" i="4"/>
  <c r="K9" i="4"/>
  <c r="K4" i="4"/>
  <c r="C16" i="3"/>
  <c r="B17" i="3"/>
  <c r="B18" i="3"/>
  <c r="B19" i="3"/>
  <c r="B16" i="3"/>
  <c r="C10" i="3"/>
  <c r="C5" i="3"/>
  <c r="Q72" i="4" l="1"/>
  <c r="R73" i="4"/>
  <c r="P53" i="4"/>
  <c r="P52" i="4"/>
  <c r="R62" i="4"/>
  <c r="Q58" i="4"/>
  <c r="R58" i="4"/>
  <c r="R57" i="4"/>
  <c r="R74" i="4"/>
  <c r="P55" i="4"/>
  <c r="Q57" i="4"/>
  <c r="G39" i="4"/>
  <c r="F30" i="4"/>
  <c r="Q21" i="4" s="1"/>
  <c r="S21" i="4" s="1"/>
  <c r="Q45" i="4"/>
  <c r="S45" i="4" s="1"/>
  <c r="Q33" i="4"/>
  <c r="S33" i="4" s="1"/>
  <c r="R42" i="4"/>
  <c r="T42" i="4" s="1"/>
  <c r="Q41" i="4"/>
  <c r="S41" i="4" s="1"/>
  <c r="Q42" i="4"/>
  <c r="S42" i="4" s="1"/>
  <c r="G38" i="4"/>
  <c r="R37" i="4" s="1"/>
  <c r="T37" i="4" s="1"/>
  <c r="Q26" i="4"/>
  <c r="S26" i="4" s="1"/>
  <c r="R38" i="4"/>
  <c r="T38" i="4" s="1"/>
  <c r="R46" i="4"/>
  <c r="T46" i="4" s="1"/>
  <c r="E31" i="4"/>
  <c r="P18" i="4" s="1"/>
  <c r="R18" i="4" s="1"/>
  <c r="Q25" i="4"/>
  <c r="S25" i="4" s="1"/>
  <c r="F32" i="4"/>
  <c r="Q19" i="4" s="1"/>
  <c r="S19" i="4" s="1"/>
  <c r="Q34" i="4"/>
  <c r="S34" i="4" s="1"/>
  <c r="F31" i="4"/>
  <c r="Q22" i="4" s="1"/>
  <c r="S22" i="4" s="1"/>
  <c r="Q40" i="4"/>
  <c r="S40" i="4" s="1"/>
  <c r="P27" i="4"/>
  <c r="R27" i="4" s="1"/>
  <c r="P19" i="4"/>
  <c r="R19" i="4" s="1"/>
  <c r="P23" i="4"/>
  <c r="R23" i="4" s="1"/>
  <c r="P15" i="4"/>
  <c r="R15" i="4" s="1"/>
  <c r="R32" i="4"/>
  <c r="T32" i="4" s="1"/>
  <c r="R36" i="4"/>
  <c r="T36" i="4" s="1"/>
  <c r="R44" i="4"/>
  <c r="T44" i="4" s="1"/>
  <c r="R41" i="4"/>
  <c r="T41" i="4" s="1"/>
  <c r="Q18" i="4"/>
  <c r="S18" i="4" s="1"/>
  <c r="Q38" i="4"/>
  <c r="S38" i="4" s="1"/>
  <c r="R40" i="4"/>
  <c r="T40" i="4" s="1"/>
  <c r="Q17" i="4"/>
  <c r="S17" i="4" s="1"/>
  <c r="Q37" i="4"/>
  <c r="S37" i="4" s="1"/>
  <c r="E30" i="4"/>
  <c r="P25" i="4" s="1"/>
  <c r="R25" i="4" s="1"/>
  <c r="Q13" i="4"/>
  <c r="S13" i="4" s="1"/>
  <c r="Q27" i="4"/>
  <c r="S27" i="4" s="1"/>
  <c r="F37" i="4"/>
  <c r="Q32" i="4" s="1"/>
  <c r="S32" i="4" s="1"/>
  <c r="Q3" i="4"/>
  <c r="S3" i="4" s="1"/>
  <c r="R9" i="4"/>
  <c r="T9" i="4" s="1"/>
  <c r="R34" i="4"/>
  <c r="T34" i="4" s="1"/>
  <c r="R7" i="4"/>
  <c r="T7" i="4" s="1"/>
  <c r="Q23" i="4"/>
  <c r="S23" i="4" s="1"/>
  <c r="R5" i="4"/>
  <c r="T5" i="4" s="1"/>
  <c r="P22" i="4"/>
  <c r="R22" i="4" s="1"/>
  <c r="R4" i="4"/>
  <c r="T4" i="4" s="1"/>
  <c r="Q9" i="4"/>
  <c r="S9" i="4" s="1"/>
  <c r="Q4" i="4"/>
  <c r="S4" i="4" s="1"/>
  <c r="Q8" i="4"/>
  <c r="S8" i="4" s="1"/>
  <c r="Q5" i="4"/>
  <c r="S5" i="4" s="1"/>
  <c r="R3" i="4"/>
  <c r="T3" i="4" s="1"/>
  <c r="Q51" i="4" l="1"/>
  <c r="P51" i="4"/>
  <c r="Q53" i="4"/>
  <c r="Q52" i="4"/>
  <c r="Q7" i="4"/>
  <c r="S7" i="4" s="1"/>
  <c r="Q44" i="4"/>
  <c r="S44" i="4" s="1"/>
  <c r="Q36" i="4"/>
  <c r="S36" i="4" s="1"/>
  <c r="P14" i="4"/>
  <c r="R14" i="4" s="1"/>
  <c r="P26" i="4"/>
  <c r="R26" i="4" s="1"/>
  <c r="R8" i="4"/>
  <c r="T8" i="4" s="1"/>
  <c r="Q14" i="4"/>
  <c r="S14" i="4" s="1"/>
  <c r="R33" i="4"/>
  <c r="T33" i="4" s="1"/>
  <c r="R45" i="4"/>
  <c r="T45" i="4" s="1"/>
  <c r="P13" i="4"/>
  <c r="R13" i="4" s="1"/>
  <c r="Q15" i="4"/>
  <c r="S15" i="4" s="1"/>
  <c r="P17" i="4"/>
  <c r="R17" i="4" s="1"/>
  <c r="P21" i="4"/>
  <c r="R21" i="4" s="1"/>
</calcChain>
</file>

<file path=xl/sharedStrings.xml><?xml version="1.0" encoding="utf-8"?>
<sst xmlns="http://schemas.openxmlformats.org/spreadsheetml/2006/main" count="534" uniqueCount="305">
  <si>
    <t>Variables</t>
    <phoneticPr fontId="1" type="noConversion"/>
  </si>
  <si>
    <t>Ever have respirator disease</t>
    <phoneticPr fontId="1" type="noConversion"/>
  </si>
  <si>
    <t>Non-case</t>
    <phoneticPr fontId="1" type="noConversion"/>
  </si>
  <si>
    <t>Total</t>
    <phoneticPr fontId="1" type="noConversion"/>
  </si>
  <si>
    <t>Gender</t>
    <phoneticPr fontId="1" type="noConversion"/>
  </si>
  <si>
    <t>male</t>
    <phoneticPr fontId="1" type="noConversion"/>
  </si>
  <si>
    <t>female</t>
    <phoneticPr fontId="1" type="noConversion"/>
  </si>
  <si>
    <t>Now smoking</t>
    <phoneticPr fontId="1" type="noConversion"/>
  </si>
  <si>
    <t>Quit</t>
    <phoneticPr fontId="1" type="noConversion"/>
  </si>
  <si>
    <t>Never smoking</t>
    <phoneticPr fontId="1" type="noConversion"/>
  </si>
  <si>
    <t>Smoking habit</t>
    <phoneticPr fontId="1" type="noConversion"/>
  </si>
  <si>
    <t>Body Mass</t>
    <phoneticPr fontId="1" type="noConversion"/>
  </si>
  <si>
    <t>Under weight</t>
    <phoneticPr fontId="1" type="noConversion"/>
  </si>
  <si>
    <t>Healthy</t>
    <phoneticPr fontId="1" type="noConversion"/>
  </si>
  <si>
    <t>Overweight</t>
    <phoneticPr fontId="1" type="noConversion"/>
  </si>
  <si>
    <t>Obesity</t>
    <phoneticPr fontId="1" type="noConversion"/>
  </si>
  <si>
    <t>Severe obesity</t>
    <phoneticPr fontId="1" type="noConversion"/>
  </si>
  <si>
    <t>(n=21645)</t>
    <phoneticPr fontId="1" type="noConversion"/>
  </si>
  <si>
    <t>(n = 4026)</t>
    <phoneticPr fontId="1" type="noConversion"/>
  </si>
  <si>
    <t>(n = 17570)</t>
    <phoneticPr fontId="1" type="noConversion"/>
  </si>
  <si>
    <t>5019 (0.23)</t>
    <phoneticPr fontId="1" type="noConversion"/>
  </si>
  <si>
    <t>3913 (0.22)</t>
    <phoneticPr fontId="1" type="noConversion"/>
  </si>
  <si>
    <t>78 (0.02)</t>
    <phoneticPr fontId="1" type="noConversion"/>
  </si>
  <si>
    <t>923 (0.23)</t>
    <phoneticPr fontId="1" type="noConversion"/>
  </si>
  <si>
    <t>6842 (0.32)</t>
    <phoneticPr fontId="1" type="noConversion"/>
  </si>
  <si>
    <t>1649 (0.08)</t>
    <phoneticPr fontId="1" type="noConversion"/>
  </si>
  <si>
    <t>low</t>
    <phoneticPr fontId="1" type="noConversion"/>
  </si>
  <si>
    <t>medium</t>
    <phoneticPr fontId="1" type="noConversion"/>
  </si>
  <si>
    <t>high</t>
    <phoneticPr fontId="1" type="noConversion"/>
  </si>
  <si>
    <t>1593 (0.40)</t>
    <phoneticPr fontId="1" type="noConversion"/>
  </si>
  <si>
    <t>1283 (0.32)</t>
    <phoneticPr fontId="1" type="noConversion"/>
  </si>
  <si>
    <t>760 (0.19)</t>
    <phoneticPr fontId="1" type="noConversion"/>
  </si>
  <si>
    <t>5675 (0.32)</t>
    <phoneticPr fontId="1" type="noConversion"/>
  </si>
  <si>
    <t>5887 (0.34)</t>
    <phoneticPr fontId="1" type="noConversion"/>
  </si>
  <si>
    <t>4090 (0.23)</t>
    <phoneticPr fontId="1" type="noConversion"/>
  </si>
  <si>
    <t>7268 (0.34)</t>
    <phoneticPr fontId="1" type="noConversion"/>
  </si>
  <si>
    <t>7186 (0.33)</t>
    <phoneticPr fontId="1" type="noConversion"/>
  </si>
  <si>
    <t>4859 (0.22)</t>
    <phoneticPr fontId="1" type="noConversion"/>
  </si>
  <si>
    <t>1705 (0.42)</t>
    <phoneticPr fontId="1" type="noConversion"/>
  </si>
  <si>
    <t>2321 (0.58)</t>
    <phoneticPr fontId="1" type="noConversion"/>
  </si>
  <si>
    <t>1030 (0.26)</t>
    <phoneticPr fontId="1" type="noConversion"/>
  </si>
  <si>
    <t>1087 (0.27)</t>
    <phoneticPr fontId="1" type="noConversion"/>
  </si>
  <si>
    <t>1906 (0.47)</t>
    <phoneticPr fontId="1" type="noConversion"/>
  </si>
  <si>
    <t>1107 (0.27)</t>
    <phoneticPr fontId="1" type="noConversion"/>
  </si>
  <si>
    <t>1316 (0.33)</t>
    <phoneticPr fontId="1" type="noConversion"/>
  </si>
  <si>
    <t>541 (0.13)</t>
    <phoneticPr fontId="1" type="noConversion"/>
  </si>
  <si>
    <t>8721 (0.50)</t>
    <phoneticPr fontId="1" type="noConversion"/>
  </si>
  <si>
    <t>8849 (0.50)</t>
    <phoneticPr fontId="1" type="noConversion"/>
  </si>
  <si>
    <t>3157 (0.18)</t>
    <phoneticPr fontId="1" type="noConversion"/>
  </si>
  <si>
    <t>10485 (0.60)</t>
    <phoneticPr fontId="1" type="noConversion"/>
  </si>
  <si>
    <t>295 (0.02)</t>
    <phoneticPr fontId="1" type="noConversion"/>
  </si>
  <si>
    <t>4990 (0.28)</t>
    <phoneticPr fontId="1" type="noConversion"/>
  </si>
  <si>
    <t>5724 (0.33)</t>
    <phoneticPr fontId="1" type="noConversion"/>
  </si>
  <si>
    <t>5210 (0.30)</t>
    <phoneticPr fontId="1" type="noConversion"/>
  </si>
  <si>
    <t>1104 (0.06)</t>
    <phoneticPr fontId="1" type="noConversion"/>
  </si>
  <si>
    <t>10454 (0.48)</t>
    <phoneticPr fontId="1" type="noConversion"/>
  </si>
  <si>
    <t>11191 (0.52)</t>
    <phoneticPr fontId="1" type="noConversion"/>
  </si>
  <si>
    <t>4198 (0.19)</t>
    <phoneticPr fontId="1" type="noConversion"/>
  </si>
  <si>
    <t>12410 (0.57)</t>
    <phoneticPr fontId="1" type="noConversion"/>
  </si>
  <si>
    <t>375 (0.02)</t>
    <phoneticPr fontId="1" type="noConversion"/>
  </si>
  <si>
    <t>5922 (0.27)</t>
    <phoneticPr fontId="1" type="noConversion"/>
  </si>
  <si>
    <t>6549 (0.30)</t>
    <phoneticPr fontId="1" type="noConversion"/>
  </si>
  <si>
    <t>Poverty level</t>
    <phoneticPr fontId="1" type="noConversion"/>
  </si>
  <si>
    <t>n=228, number of events =165</t>
    <phoneticPr fontId="1" type="noConversion"/>
  </si>
  <si>
    <t>sex</t>
    <phoneticPr fontId="1" type="noConversion"/>
  </si>
  <si>
    <t>coef</t>
    <phoneticPr fontId="1" type="noConversion"/>
  </si>
  <si>
    <t>exp(coef)</t>
    <phoneticPr fontId="1" type="noConversion"/>
  </si>
  <si>
    <t>z</t>
    <phoneticPr fontId="1" type="noConversion"/>
  </si>
  <si>
    <t>Pr(&gt;|z|)</t>
    <phoneticPr fontId="1" type="noConversion"/>
  </si>
  <si>
    <t>0.00149**</t>
    <phoneticPr fontId="1" type="noConversion"/>
  </si>
  <si>
    <t>exp(-coef)</t>
    <phoneticPr fontId="1" type="noConversion"/>
  </si>
  <si>
    <t>lower .95</t>
    <phoneticPr fontId="1" type="noConversion"/>
  </si>
  <si>
    <t>upper .95</t>
    <phoneticPr fontId="1" type="noConversion"/>
  </si>
  <si>
    <t>Concordance= 0.579 (se = 0.021)</t>
    <phoneticPr fontId="1" type="noConversion"/>
  </si>
  <si>
    <t>Likelihood ratio test= 10.63 on 1 df, p= 0.001</t>
    <phoneticPr fontId="1" type="noConversion"/>
  </si>
  <si>
    <t>Wald test               = 10.09 on 1 df, p= 0.001</t>
    <phoneticPr fontId="1" type="noConversion"/>
  </si>
  <si>
    <t>Score (logrank) test = 10.33 on 1 df, p= 0.001</t>
    <phoneticPr fontId="1" type="noConversion"/>
  </si>
  <si>
    <t>coxph(formula = Surv(time, status) ~ sex, data = lung)</t>
    <phoneticPr fontId="1" type="noConversion"/>
  </si>
  <si>
    <t>res.cox &lt;- coxph(Surv(time, status) ~ age + sex + ph.ecog, data = lung)</t>
    <phoneticPr fontId="1" type="noConversion"/>
  </si>
  <si>
    <t>n= 227, number of events= 164</t>
    <phoneticPr fontId="1" type="noConversion"/>
  </si>
  <si>
    <t>(1 observation deleted due to missingness)</t>
    <phoneticPr fontId="1" type="noConversion"/>
  </si>
  <si>
    <t>age</t>
    <phoneticPr fontId="1" type="noConversion"/>
  </si>
  <si>
    <t>ph.ecog</t>
    <phoneticPr fontId="1" type="noConversion"/>
  </si>
  <si>
    <t>se(coef)</t>
    <phoneticPr fontId="1" type="noConversion"/>
  </si>
  <si>
    <t>0.000986***</t>
    <phoneticPr fontId="1" type="noConversion"/>
  </si>
  <si>
    <t>0.0000445***</t>
    <phoneticPr fontId="1" type="noConversion"/>
  </si>
  <si>
    <t>Concordance= 0.637  (se = 0.025 )</t>
    <phoneticPr fontId="1" type="noConversion"/>
  </si>
  <si>
    <t>Likelihood ratio test= 30.5  on 3 df,   p=1e-06</t>
    <phoneticPr fontId="1" type="noConversion"/>
  </si>
  <si>
    <t>Wald test            = 29.93  on 3 df,   p=1e-06</t>
    <phoneticPr fontId="1" type="noConversion"/>
  </si>
  <si>
    <t>Score (logrank) test = 30.5  on 3 df,   p=1e-06</t>
    <phoneticPr fontId="1" type="noConversion"/>
  </si>
  <si>
    <t>Now smoking</t>
  </si>
  <si>
    <t>Quit</t>
  </si>
  <si>
    <t>Never smoking</t>
  </si>
  <si>
    <t>38 (0.29)</t>
    <phoneticPr fontId="1" type="noConversion"/>
  </si>
  <si>
    <t>93 (0.70)</t>
    <phoneticPr fontId="1" type="noConversion"/>
  </si>
  <si>
    <t>290 (0.22)</t>
    <phoneticPr fontId="1" type="noConversion"/>
  </si>
  <si>
    <t>1011 (0.78)</t>
    <phoneticPr fontId="1" type="noConversion"/>
  </si>
  <si>
    <t>256 (0.21)</t>
    <phoneticPr fontId="1" type="noConversion"/>
  </si>
  <si>
    <t>990 (0.79)</t>
    <phoneticPr fontId="1" type="noConversion"/>
  </si>
  <si>
    <t>306 (0.27)</t>
    <phoneticPr fontId="1" type="noConversion"/>
  </si>
  <si>
    <t>844 (0.73)</t>
    <phoneticPr fontId="1" type="noConversion"/>
  </si>
  <si>
    <t>118 (0.40)</t>
    <phoneticPr fontId="1" type="noConversion"/>
  </si>
  <si>
    <t>178 (0.60)</t>
    <phoneticPr fontId="1" type="noConversion"/>
  </si>
  <si>
    <t>17 (0.34)</t>
    <phoneticPr fontId="1" type="noConversion"/>
  </si>
  <si>
    <t>33 (0.66)</t>
    <phoneticPr fontId="1" type="noConversion"/>
  </si>
  <si>
    <t>197 (0.18)</t>
    <phoneticPr fontId="1" type="noConversion"/>
  </si>
  <si>
    <t>890 (0.82)</t>
    <phoneticPr fontId="1" type="noConversion"/>
  </si>
  <si>
    <t>323 (0.19)</t>
    <phoneticPr fontId="1" type="noConversion"/>
  </si>
  <si>
    <t>1387 (0.81)</t>
    <phoneticPr fontId="1" type="noConversion"/>
  </si>
  <si>
    <t>377 (0.23)</t>
    <phoneticPr fontId="1" type="noConversion"/>
  </si>
  <si>
    <t>1284 (0.77)</t>
    <phoneticPr fontId="1" type="noConversion"/>
  </si>
  <si>
    <t>156 (0.38)</t>
    <phoneticPr fontId="1" type="noConversion"/>
  </si>
  <si>
    <t>247 (0.61)</t>
    <phoneticPr fontId="1" type="noConversion"/>
  </si>
  <si>
    <t>23 (0.12)</t>
    <phoneticPr fontId="1" type="noConversion"/>
  </si>
  <si>
    <t>169 (0.88)</t>
    <phoneticPr fontId="1" type="noConversion"/>
  </si>
  <si>
    <t>435 (0.12)</t>
    <phoneticPr fontId="1" type="noConversion"/>
  </si>
  <si>
    <t>3085 (0.87)</t>
    <phoneticPr fontId="1" type="noConversion"/>
  </si>
  <si>
    <t>527 (0.14)</t>
    <phoneticPr fontId="1" type="noConversion"/>
  </si>
  <si>
    <t>3343 (0.86)</t>
    <phoneticPr fontId="1" type="noConversion"/>
  </si>
  <si>
    <t>632 (0.17)</t>
    <phoneticPr fontId="1" type="noConversion"/>
  </si>
  <si>
    <t>3076 (0.83)</t>
    <phoneticPr fontId="1" type="noConversion"/>
  </si>
  <si>
    <t>267 (0.28)</t>
    <phoneticPr fontId="1" type="noConversion"/>
  </si>
  <si>
    <t>679 (0.72)</t>
    <phoneticPr fontId="1" type="noConversion"/>
  </si>
  <si>
    <t>Education</t>
  </si>
  <si>
    <t>Age</t>
  </si>
  <si>
    <t>20-39</t>
  </si>
  <si>
    <t>40-59</t>
  </si>
  <si>
    <t>60-80</t>
  </si>
  <si>
    <t>Less than High School</t>
  </si>
  <si>
    <t>College Graduate</t>
  </si>
  <si>
    <t>Postgraduate Degree</t>
  </si>
  <si>
    <t>High School Graduate</t>
  </si>
  <si>
    <t>853 (0.21)</t>
  </si>
  <si>
    <t>922 (0.23)</t>
  </si>
  <si>
    <t>1398 (0.35)</t>
  </si>
  <si>
    <t>847 (0.21)</t>
  </si>
  <si>
    <t>3945 (0.22)</t>
  </si>
  <si>
    <t>3874 (0.22)</t>
  </si>
  <si>
    <t>5226 (0.30)</t>
  </si>
  <si>
    <t>4507 (0.26)</t>
  </si>
  <si>
    <t>4816 (0.22)</t>
  </si>
  <si>
    <t>4807 (0.22)</t>
  </si>
  <si>
    <t>6634 (0.31)</t>
  </si>
  <si>
    <t>5364 (0.25)</t>
  </si>
  <si>
    <t>1273 (0.32)</t>
  </si>
  <si>
    <t>1237 (0.31)</t>
  </si>
  <si>
    <t>1431 (0.36)</t>
  </si>
  <si>
    <t>5561 (0.32)</t>
  </si>
  <si>
    <t>5889 (0.34)</t>
  </si>
  <si>
    <t>5836 (0.33)</t>
  </si>
  <si>
    <t>6840 (0.32)</t>
  </si>
  <si>
    <t>7136 (0.33)</t>
  </si>
  <si>
    <t>7299 (0.34)</t>
  </si>
  <si>
    <t>Ever have respiratory disease</t>
  </si>
  <si>
    <t>#count data valid / total</t>
  </si>
  <si>
    <t># total</t>
  </si>
  <si>
    <t># valid</t>
  </si>
  <si>
    <t>n</t>
  </si>
  <si>
    <t>sum</t>
  </si>
  <si>
    <t>deduction</t>
  </si>
  <si>
    <t>now</t>
    <phoneticPr fontId="1" type="noConversion"/>
  </si>
  <si>
    <t>quit</t>
    <phoneticPr fontId="1" type="noConversion"/>
  </si>
  <si>
    <t>Never</t>
  </si>
  <si>
    <t>Never</t>
    <phoneticPr fontId="1" type="noConversion"/>
  </si>
  <si>
    <t>Now smoke</t>
  </si>
  <si>
    <t>Now smoke</t>
    <phoneticPr fontId="1" type="noConversion"/>
  </si>
  <si>
    <t>Have disease</t>
    <phoneticPr fontId="1" type="noConversion"/>
  </si>
  <si>
    <t>Less than High School</t>
    <phoneticPr fontId="1" type="noConversion"/>
  </si>
  <si>
    <t>High School Gradute</t>
    <phoneticPr fontId="1" type="noConversion"/>
  </si>
  <si>
    <t>College Graduate</t>
    <phoneticPr fontId="1" type="noConversion"/>
  </si>
  <si>
    <t>Postgraduate Degree</t>
    <phoneticPr fontId="1" type="noConversion"/>
  </si>
  <si>
    <t>never</t>
    <phoneticPr fontId="1" type="noConversion"/>
  </si>
  <si>
    <t>2438
Chi-sq=</t>
    <phoneticPr fontId="1" type="noConversion"/>
  </si>
  <si>
    <t>have</t>
    <phoneticPr fontId="1" type="noConversion"/>
  </si>
  <si>
    <t>no</t>
    <phoneticPr fontId="1" type="noConversion"/>
  </si>
  <si>
    <t>High School Graduate</t>
    <phoneticPr fontId="1" type="noConversion"/>
  </si>
  <si>
    <t>484 (599.75)
std rs = -4.73</t>
  </si>
  <si>
    <t>484 (599.75)
std rs = -4.73</t>
    <phoneticPr fontId="1" type="noConversion"/>
  </si>
  <si>
    <t>570 (671.98)
std rs = -3.93</t>
  </si>
  <si>
    <t>570 (671.98)
std rs = -3.93</t>
    <phoneticPr fontId="1" type="noConversion"/>
  </si>
  <si>
    <t>546 (403.51)
std rs = 7.09</t>
  </si>
  <si>
    <t>Gender - Smoking habit - Disease 3 way std rsuare table</t>
  </si>
  <si>
    <t>484 (376.80)
std rs = 5.52</t>
  </si>
  <si>
    <t>1954 (1645.04)
std rs = 7.62</t>
  </si>
  <si>
    <t>1954 (1838.25)
std rs = 2.70</t>
  </si>
  <si>
    <t>570 (450.77)
std rs = 5.62</t>
  </si>
  <si>
    <t>2521 (1968.00)
std rs = 12.47</t>
  </si>
  <si>
    <t>2521 (2419.02)
std rs = 2.07</t>
  </si>
  <si>
    <t>650 (1115.08)
std rs = -13.93</t>
  </si>
  <si>
    <t>4245 (4868.33)
std rs = -8.93</t>
  </si>
  <si>
    <t>650 (752.96)
std rs = -3.75</t>
  </si>
  <si>
    <t>4245 (4142.04)
std rs = 1.60</t>
  </si>
  <si>
    <t>1203 (1761.66)
std rs = -13.31</t>
  </si>
  <si>
    <t>546 (430.25)
std rs = 5.58</t>
  </si>
  <si>
    <t>1203 (1318.75)
std rs = -3.19</t>
  </si>
  <si>
    <t>517 (482.72)
std rs = 1.56</t>
  </si>
  <si>
    <t>1401 (2107.52)
std rs = -15.39</t>
  </si>
  <si>
    <t>517 (416.97)
std rs = 4.90</t>
  </si>
  <si>
    <t>1401 (1501.03)
std rs = -2.58</t>
  </si>
  <si>
    <t>1256 (1194.13)
std rs = 1.79</t>
  </si>
  <si>
    <t>6240 (5213.46)
std rs = 14.22</t>
  </si>
  <si>
    <t>1256 (1153.04)
std rs = 3.03</t>
  </si>
  <si>
    <t>6240 (6342.96)
std rs = -1.29</t>
  </si>
  <si>
    <t>Education - Smoking habit - Disease 3 way std rsuare table</t>
  </si>
  <si>
    <t>287 (166.59)
std rs=9.33</t>
  </si>
  <si>
    <t>880 (745.72)
std rs=4.92</t>
  </si>
  <si>
    <t>268 (203.8)
std rs=4.50</t>
  </si>
  <si>
    <t>899 (912.25)
std rs=-0.44</t>
  </si>
  <si>
    <t>298 (504.84)
std rs=-9.21</t>
  </si>
  <si>
    <t>2161 (2259.8)
std rs=-2.08</t>
  </si>
  <si>
    <t>302 (166.50)
std rs=10.50</t>
  </si>
  <si>
    <t>909 (745.25)
std rs=6.00</t>
  </si>
  <si>
    <t>244 (203.67)
std rs=2.83</t>
  </si>
  <si>
    <t>936 (911.68)
std rs=0.81</t>
  </si>
  <si>
    <t>375 (504.53)
std rs=-5.77</t>
  </si>
  <si>
    <t>2024 (2258.39)
std rs=-4.93</t>
  </si>
  <si>
    <t>358 (226.66)
std rs=8.72</t>
  </si>
  <si>
    <t>1026 (1014.57)
std rs=0.36</t>
  </si>
  <si>
    <t>366 (277.27)
std rs=5.33</t>
  </si>
  <si>
    <t>1195 (1241.14)
std rs=-1.31</t>
  </si>
  <si>
    <t>673 (686.85)
std rs=-0.53</t>
  </si>
  <si>
    <t>3003 (3074.52)
std rs=-1.29</t>
  </si>
  <si>
    <t>81 (186.02)
std rs=-7.7</t>
  </si>
  <si>
    <t>341 (832.69)
std rs=-17.04</t>
  </si>
  <si>
    <t>209 (227.57)
std rs=-1.23</t>
  </si>
  <si>
    <t>879 (1018.64)
std rs=-4.38</t>
  </si>
  <si>
    <t>557 (563.72)
std rs=-0.283</t>
  </si>
  <si>
    <t>3285 (2523.36)
std rs=15.16</t>
  </si>
  <si>
    <t>287 (287.08)
std rs=-0.005</t>
  </si>
  <si>
    <t>880 (879.92)
std rs=0.003</t>
  </si>
  <si>
    <t>268 (253.71)
std rs=0.90</t>
  </si>
  <si>
    <t>899 (913.29)
std rs=--0.47</t>
  </si>
  <si>
    <t>302 (297.91)
std rs=0.24</t>
  </si>
  <si>
    <t>909 (913.09)
std rs=-0.14</t>
  </si>
  <si>
    <t>298 (378.25)
std rs=-4.13</t>
  </si>
  <si>
    <t>2161 (2080.75)
std rs=1.76</t>
  </si>
  <si>
    <t>358 (340.46)
std rs=0.95</t>
  </si>
  <si>
    <t>1026 (1043.54)
std rs=-0.54</t>
  </si>
  <si>
    <t>81 (103.81)
std rs=-2.24</t>
  </si>
  <si>
    <t>341 (318.19)
std rs=1.28</t>
  </si>
  <si>
    <t>244 (256.53)
std rs=-0.78</t>
  </si>
  <si>
    <t>936 (913.09)
std rs=0.41</t>
  </si>
  <si>
    <t>375 (369.02)
std rs=0.31</t>
  </si>
  <si>
    <t>2024 (2029.98)
std rs=-0.13</t>
  </si>
  <si>
    <t>366 (339.36)
std rs=1.45</t>
  </si>
  <si>
    <t>1195 (1221.64)
std rs=-0.76</t>
  </si>
  <si>
    <t>209 (236.53)
std rs=-1.79</t>
  </si>
  <si>
    <t>879 (851.47)
std rs=0.94</t>
  </si>
  <si>
    <t>673 (565.45)
std rs=4.52</t>
  </si>
  <si>
    <t>3003 (3110.55)
std rs=-1.93</t>
  </si>
  <si>
    <t>557 (590.98)
std rs=-1.40</t>
  </si>
  <si>
    <t>3285 (3251.02)
std rs=0.60</t>
  </si>
  <si>
    <t>899 (913.29)
std rs=-0.47</t>
    <phoneticPr fontId="1" type="noConversion"/>
  </si>
  <si>
    <t>Low</t>
    <phoneticPr fontId="1" type="noConversion"/>
  </si>
  <si>
    <t>Medium</t>
    <phoneticPr fontId="1" type="noConversion"/>
  </si>
  <si>
    <t>High</t>
    <phoneticPr fontId="1" type="noConversion"/>
  </si>
  <si>
    <t>Non case</t>
    <phoneticPr fontId="1" type="noConversion"/>
  </si>
  <si>
    <t>561 (495.75)
std rs=2.93</t>
    <phoneticPr fontId="1" type="noConversion"/>
  </si>
  <si>
    <t>1443 (1508.25)
std rs=-1.68</t>
    <phoneticPr fontId="1" type="noConversion"/>
  </si>
  <si>
    <t>274 (315.41)
std rs=-2.33</t>
    <phoneticPr fontId="1" type="noConversion"/>
  </si>
  <si>
    <t>1001 (959.59)
std rs=1.34</t>
    <phoneticPr fontId="1" type="noConversion"/>
  </si>
  <si>
    <t>86 (109.84)
std rs=-2.27</t>
    <phoneticPr fontId="1" type="noConversion"/>
  </si>
  <si>
    <t>358 (334.16)
std rs=1.3</t>
    <phoneticPr fontId="1" type="noConversion"/>
  </si>
  <si>
    <t>397 (343.06)
std rs=2.91</t>
    <phoneticPr fontId="1" type="noConversion"/>
  </si>
  <si>
    <t>1182 (1234.94)
std rs=-1.53</t>
    <phoneticPr fontId="1" type="noConversion"/>
  </si>
  <si>
    <t>375 (379.06)
std rs=-0.22</t>
    <phoneticPr fontId="1" type="noConversion"/>
  </si>
  <si>
    <t>1371 (1366.65)
std rs=0.12</t>
    <phoneticPr fontId="1" type="noConversion"/>
  </si>
  <si>
    <t>1010 (960.41)
std rs=1.60</t>
    <phoneticPr fontId="1" type="noConversion"/>
  </si>
  <si>
    <t>217 (266.59)
std rs=-3.04</t>
    <phoneticPr fontId="1" type="noConversion"/>
  </si>
  <si>
    <t>633 (576.44)
std rs=2.36</t>
    <phoneticPr fontId="1" type="noConversion"/>
  </si>
  <si>
    <t>3045 (3101.56)
std rs=-1.02</t>
    <phoneticPr fontId="1" type="noConversion"/>
  </si>
  <si>
    <t>634 (649.79)
std rs=-0.62</t>
    <phoneticPr fontId="1" type="noConversion"/>
  </si>
  <si>
    <t>3512 (3496.21)
std rs=0.27</t>
    <phoneticPr fontId="1" type="noConversion"/>
  </si>
  <si>
    <t>457 (497.77)
std rs=-1.83</t>
    <phoneticPr fontId="1" type="noConversion"/>
  </si>
  <si>
    <t>2719 (2678.23)
std rs=0.79</t>
    <phoneticPr fontId="1" type="noConversion"/>
  </si>
  <si>
    <t>39 (32.29)
std rs=1.18</t>
    <phoneticPr fontId="1" type="noConversion"/>
  </si>
  <si>
    <t>290 (318.23)
std rs=-1.58</t>
    <phoneticPr fontId="1" type="noConversion"/>
  </si>
  <si>
    <t>93 (99.71)
std rs=-0.67</t>
    <phoneticPr fontId="1" type="noConversion"/>
  </si>
  <si>
    <t>1011 (982.77)
std rs=0.90</t>
    <phoneticPr fontId="1" type="noConversion"/>
  </si>
  <si>
    <t>256 (304.78)
std rs=-1.58</t>
    <phoneticPr fontId="1" type="noConversion"/>
  </si>
  <si>
    <t>990 (941.22)
std rs=1.59</t>
    <phoneticPr fontId="1" type="noConversion"/>
  </si>
  <si>
    <t>306 (281.30)
std rs=1.47</t>
    <phoneticPr fontId="1" type="noConversion"/>
  </si>
  <si>
    <t>844 (868.70)
std rs=1.47</t>
    <phoneticPr fontId="1" type="noConversion"/>
  </si>
  <si>
    <t>118 (72.40)
std rs=5.36</t>
    <phoneticPr fontId="1" type="noConversion"/>
  </si>
  <si>
    <t>178 (223.60)
std rs=-3.05</t>
    <phoneticPr fontId="1" type="noConversion"/>
  </si>
  <si>
    <t>17 (9.71)
std rs=2.34</t>
    <phoneticPr fontId="1" type="noConversion"/>
  </si>
  <si>
    <t>33 (40.29)
std rs=-1.15</t>
    <phoneticPr fontId="1" type="noConversion"/>
  </si>
  <si>
    <t>197 (211.05)
std rs=-0.97</t>
    <phoneticPr fontId="1" type="noConversion"/>
  </si>
  <si>
    <t>890 (875.95)
std rs=0.47</t>
    <phoneticPr fontId="1" type="noConversion"/>
  </si>
  <si>
    <t>323 (448.5)
std rs=-5.93</t>
    <phoneticPr fontId="1" type="noConversion"/>
  </si>
  <si>
    <t>1987  (1861.50)
std rs=2.91</t>
    <phoneticPr fontId="1" type="noConversion"/>
  </si>
  <si>
    <t>377 (322.5)
std rs=3.04</t>
    <phoneticPr fontId="1" type="noConversion"/>
  </si>
  <si>
    <t>1284 (1338.50)
std rs=-1.49</t>
    <phoneticPr fontId="1" type="noConversion"/>
  </si>
  <si>
    <t>156 (78.25)
std rs=8.79</t>
    <phoneticPr fontId="1" type="noConversion"/>
  </si>
  <si>
    <t>247 (324.75)
std rs=-4.31</t>
    <phoneticPr fontId="1" type="noConversion"/>
  </si>
  <si>
    <t>23 (29.56)
std rs=-1.21</t>
    <phoneticPr fontId="1" type="noConversion"/>
  </si>
  <si>
    <t>169 (162.44)
std rs=0.51</t>
    <phoneticPr fontId="1" type="noConversion"/>
  </si>
  <si>
    <t>435 (541.98)
std rs=-4.60</t>
    <phoneticPr fontId="1" type="noConversion"/>
  </si>
  <si>
    <t>3085 (2978.02)
std rs=1.96</t>
    <phoneticPr fontId="1" type="noConversion"/>
  </si>
  <si>
    <t>527 (595.87)
std rs=-2.82</t>
    <phoneticPr fontId="1" type="noConversion"/>
  </si>
  <si>
    <t>3343 (3274.13)
std rs=-2.82</t>
    <phoneticPr fontId="1" type="noConversion"/>
  </si>
  <si>
    <t>632 (570.93)
std rs=2.56</t>
    <phoneticPr fontId="1" type="noConversion"/>
  </si>
  <si>
    <t>3076 (3137.07)
std rs=-1.09</t>
    <phoneticPr fontId="1" type="noConversion"/>
  </si>
  <si>
    <t>267 (145.66)
std rs=10.05</t>
    <phoneticPr fontId="1" type="noConversion"/>
  </si>
  <si>
    <t>679 (800.34)
std rs=-4.29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</si>
</sst>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"/>
  </numFmts>
  <fonts count="6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sz val="12"/>
      <color rgb="FF000000"/>
      <name val="Monaco"/>
      <family val="2"/>
    </font>
    <font>
      <b/>
      <sz val="12"/>
      <color theme="1"/>
      <name val="新細明體"/>
      <family val="2"/>
      <scheme val="minor"/>
    </font>
    <font>
      <sz val="12"/>
      <color theme="1"/>
      <name val="新細明體"/>
      <family val="1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80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2" borderId="0" xfId="0" applyFill="1" applyAlignment="1">
      <alignment horizontal="center" vertical="center"/>
    </xf>
    <xf numFmtId="0" fontId="2" fillId="2" borderId="0" xfId="0" applyFont="1" applyFill="1">
      <alignment vertical="center"/>
    </xf>
    <xf numFmtId="0" fontId="0" fillId="2" borderId="1" xfId="0" applyFill="1" applyBorder="1">
      <alignment vertical="center"/>
    </xf>
    <xf numFmtId="0" fontId="0" fillId="2" borderId="1" xfId="0" applyFill="1" applyBorder="1" applyAlignment="1">
      <alignment horizontal="center" vertical="center"/>
    </xf>
    <xf numFmtId="0" fontId="3" fillId="0" borderId="0" xfId="0" applyFont="1">
      <alignment vertical="center"/>
    </xf>
    <xf numFmtId="0" fontId="0" fillId="2" borderId="0" xfId="0" applyFill="1" applyAlignment="1">
      <alignment horizontal="right" vertical="center"/>
    </xf>
    <xf numFmtId="0" fontId="0" fillId="2" borderId="2" xfId="0" applyFill="1" applyBorder="1">
      <alignment vertical="center"/>
    </xf>
    <xf numFmtId="176" fontId="0" fillId="2" borderId="0" xfId="0" applyNumberFormat="1" applyFill="1" applyAlignment="1">
      <alignment horizontal="right" vertical="center"/>
    </xf>
    <xf numFmtId="2" fontId="0" fillId="2" borderId="0" xfId="0" applyNumberFormat="1" applyFill="1">
      <alignment vertical="center"/>
    </xf>
    <xf numFmtId="0" fontId="4" fillId="2" borderId="0" xfId="0" applyFont="1" applyFill="1">
      <alignment vertical="center"/>
    </xf>
    <xf numFmtId="2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Border="1">
      <alignment vertical="center"/>
    </xf>
    <xf numFmtId="2" fontId="0" fillId="0" borderId="0" xfId="0" applyNumberFormat="1">
      <alignment vertical="center"/>
    </xf>
    <xf numFmtId="0" fontId="0" fillId="2" borderId="3" xfId="0" applyFill="1" applyBorder="1">
      <alignment vertical="center"/>
    </xf>
    <xf numFmtId="0" fontId="0" fillId="2" borderId="4" xfId="0" applyFill="1" applyBorder="1">
      <alignment vertical="center"/>
    </xf>
    <xf numFmtId="0" fontId="0" fillId="2" borderId="5" xfId="0" applyFill="1" applyBorder="1" applyAlignment="1">
      <alignment vertical="center" wrapText="1"/>
    </xf>
    <xf numFmtId="0" fontId="5" fillId="2" borderId="8" xfId="0" applyFont="1" applyFill="1" applyBorder="1" applyAlignment="1">
      <alignment horizontal="center" vertical="center"/>
    </xf>
    <xf numFmtId="0" fontId="0" fillId="2" borderId="9" xfId="0" applyFill="1" applyBorder="1">
      <alignment vertical="center"/>
    </xf>
    <xf numFmtId="0" fontId="5" fillId="2" borderId="10" xfId="0" applyFont="1" applyFill="1" applyBorder="1" applyAlignment="1">
      <alignment horizontal="center" vertical="center"/>
    </xf>
    <xf numFmtId="0" fontId="0" fillId="2" borderId="11" xfId="0" applyFill="1" applyBorder="1">
      <alignment vertical="center"/>
    </xf>
    <xf numFmtId="0" fontId="5" fillId="2" borderId="12" xfId="0" applyFont="1" applyFill="1" applyBorder="1" applyAlignment="1">
      <alignment horizontal="center" vertical="center"/>
    </xf>
    <xf numFmtId="0" fontId="0" fillId="2" borderId="13" xfId="0" applyFill="1" applyBorder="1">
      <alignment vertical="center"/>
    </xf>
    <xf numFmtId="0" fontId="0" fillId="2" borderId="14" xfId="0" applyFill="1" applyBorder="1" applyAlignment="1">
      <alignment vertical="center" wrapText="1"/>
    </xf>
    <xf numFmtId="0" fontId="0" fillId="2" borderId="15" xfId="0" applyFill="1" applyBorder="1">
      <alignment vertical="center"/>
    </xf>
    <xf numFmtId="0" fontId="0" fillId="2" borderId="16" xfId="0" applyFill="1" applyBorder="1">
      <alignment vertical="center"/>
    </xf>
    <xf numFmtId="0" fontId="0" fillId="2" borderId="17" xfId="0" applyFill="1" applyBorder="1">
      <alignment vertical="center"/>
    </xf>
    <xf numFmtId="0" fontId="0" fillId="2" borderId="18" xfId="0" applyFill="1" applyBorder="1">
      <alignment vertical="center"/>
    </xf>
    <xf numFmtId="0" fontId="0" fillId="2" borderId="19" xfId="0" applyFill="1" applyBorder="1">
      <alignment vertical="center"/>
    </xf>
    <xf numFmtId="0" fontId="0" fillId="2" borderId="0" xfId="0" applyFill="1" applyBorder="1">
      <alignment vertical="center"/>
    </xf>
    <xf numFmtId="0" fontId="0" fillId="2" borderId="20" xfId="0" applyFill="1" applyBorder="1" applyAlignment="1">
      <alignment horizontal="center" vertical="center" wrapText="1"/>
    </xf>
    <xf numFmtId="0" fontId="0" fillId="2" borderId="21" xfId="0" applyFill="1" applyBorder="1" applyAlignment="1">
      <alignment horizontal="center" vertical="center" wrapText="1"/>
    </xf>
    <xf numFmtId="0" fontId="0" fillId="2" borderId="22" xfId="0" applyFill="1" applyBorder="1" applyAlignment="1">
      <alignment horizontal="center" vertical="center" wrapText="1"/>
    </xf>
    <xf numFmtId="0" fontId="0" fillId="2" borderId="23" xfId="0" applyFill="1" applyBorder="1">
      <alignment vertical="center"/>
    </xf>
    <xf numFmtId="0" fontId="0" fillId="2" borderId="24" xfId="0" applyFill="1" applyBorder="1">
      <alignment vertical="center"/>
    </xf>
    <xf numFmtId="0" fontId="0" fillId="2" borderId="6" xfId="0" applyFill="1" applyBorder="1">
      <alignment vertical="center"/>
    </xf>
    <xf numFmtId="0" fontId="0" fillId="2" borderId="0" xfId="0" applyFill="1" applyAlignment="1">
      <alignment vertical="center" wrapText="1"/>
    </xf>
    <xf numFmtId="0" fontId="0" fillId="2" borderId="25" xfId="0" applyFill="1" applyBorder="1" applyAlignment="1">
      <alignment vertical="center" wrapText="1"/>
    </xf>
    <xf numFmtId="0" fontId="0" fillId="2" borderId="9" xfId="0" applyFill="1" applyBorder="1" applyAlignment="1">
      <alignment vertical="center" wrapText="1"/>
    </xf>
    <xf numFmtId="0" fontId="0" fillId="2" borderId="11" xfId="0" applyFill="1" applyBorder="1" applyAlignment="1">
      <alignment vertical="center" wrapText="1"/>
    </xf>
    <xf numFmtId="0" fontId="0" fillId="2" borderId="26" xfId="0" applyFill="1" applyBorder="1" applyAlignment="1">
      <alignment vertical="center" wrapText="1"/>
    </xf>
    <xf numFmtId="0" fontId="0" fillId="2" borderId="13" xfId="0" applyFill="1" applyBorder="1" applyAlignment="1">
      <alignment vertical="center" wrapText="1"/>
    </xf>
    <xf numFmtId="0" fontId="0" fillId="2" borderId="27" xfId="0" applyFill="1" applyBorder="1">
      <alignment vertical="center"/>
    </xf>
    <xf numFmtId="0" fontId="0" fillId="2" borderId="7" xfId="0" applyFill="1" applyBorder="1" applyAlignment="1">
      <alignment vertical="center" wrapText="1"/>
    </xf>
    <xf numFmtId="0" fontId="0" fillId="2" borderId="23" xfId="0" applyFill="1" applyBorder="1" applyAlignment="1">
      <alignment vertical="center" wrapText="1"/>
    </xf>
    <xf numFmtId="0" fontId="0" fillId="2" borderId="27" xfId="0" applyFill="1" applyBorder="1" applyAlignment="1">
      <alignment vertical="center" wrapText="1"/>
    </xf>
    <xf numFmtId="176" fontId="0" fillId="2" borderId="0" xfId="0" applyNumberFormat="1" applyFill="1">
      <alignment vertical="center"/>
    </xf>
    <xf numFmtId="0" fontId="0" fillId="2" borderId="28" xfId="0" applyFill="1" applyBorder="1">
      <alignment vertical="center"/>
    </xf>
    <xf numFmtId="0" fontId="0" fillId="2" borderId="20" xfId="0" applyFill="1" applyBorder="1">
      <alignment vertical="center"/>
    </xf>
    <xf numFmtId="0" fontId="0" fillId="2" borderId="8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31" xfId="0" applyFill="1" applyBorder="1" applyAlignment="1">
      <alignment horizontal="center" vertical="center"/>
    </xf>
    <xf numFmtId="0" fontId="0" fillId="2" borderId="32" xfId="0" applyFill="1" applyBorder="1">
      <alignment vertical="center"/>
    </xf>
    <xf numFmtId="0" fontId="0" fillId="2" borderId="33" xfId="0" applyFill="1" applyBorder="1">
      <alignment vertical="center"/>
    </xf>
    <xf numFmtId="0" fontId="0" fillId="0" borderId="0" xfId="0" applyFill="1" applyBorder="1">
      <alignment vertical="center"/>
    </xf>
    <xf numFmtId="0" fontId="0" fillId="2" borderId="34" xfId="0" applyFill="1" applyBorder="1" applyAlignment="1">
      <alignment horizontal="center" vertical="center"/>
    </xf>
    <xf numFmtId="0" fontId="0" fillId="2" borderId="35" xfId="0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2" fontId="0" fillId="0" borderId="0" xfId="0" applyNumberFormat="1" applyBorder="1">
      <alignment vertical="center"/>
    </xf>
    <xf numFmtId="0" fontId="0" fillId="2" borderId="31" xfId="0" applyFill="1" applyBorder="1" applyAlignment="1">
      <alignment vertical="center" wrapText="1"/>
    </xf>
    <xf numFmtId="0" fontId="0" fillId="2" borderId="10" xfId="0" applyFill="1" applyBorder="1" applyAlignment="1">
      <alignment vertical="center" wrapText="1"/>
    </xf>
    <xf numFmtId="0" fontId="0" fillId="2" borderId="12" xfId="0" applyFill="1" applyBorder="1" applyAlignment="1">
      <alignment vertical="center" wrapText="1"/>
    </xf>
    <xf numFmtId="2" fontId="0" fillId="0" borderId="20" xfId="0" applyNumberFormat="1" applyBorder="1">
      <alignment vertical="center"/>
    </xf>
    <xf numFmtId="2" fontId="0" fillId="0" borderId="37" xfId="0" applyNumberFormat="1" applyBorder="1">
      <alignment vertical="center"/>
    </xf>
    <xf numFmtId="2" fontId="0" fillId="0" borderId="28" xfId="0" applyNumberFormat="1" applyBorder="1">
      <alignment vertical="center"/>
    </xf>
    <xf numFmtId="2" fontId="0" fillId="0" borderId="21" xfId="0" applyNumberFormat="1" applyBorder="1">
      <alignment vertical="center"/>
    </xf>
    <xf numFmtId="2" fontId="0" fillId="0" borderId="29" xfId="0" applyNumberFormat="1" applyBorder="1">
      <alignment vertical="center"/>
    </xf>
    <xf numFmtId="2" fontId="0" fillId="0" borderId="22" xfId="0" applyNumberFormat="1" applyBorder="1">
      <alignment vertical="center"/>
    </xf>
    <xf numFmtId="2" fontId="0" fillId="0" borderId="38" xfId="0" applyNumberFormat="1" applyBorder="1">
      <alignment vertical="center"/>
    </xf>
    <xf numFmtId="2" fontId="0" fillId="0" borderId="30" xfId="0" applyNumberFormat="1" applyBorder="1">
      <alignment vertical="center"/>
    </xf>
    <xf numFmtId="0" fontId="0" fillId="2" borderId="37" xfId="0" applyFill="1" applyBorder="1">
      <alignment vertical="center"/>
    </xf>
    <xf numFmtId="0" fontId="0" fillId="0" borderId="28" xfId="0" applyBorder="1">
      <alignment vertical="center"/>
    </xf>
    <xf numFmtId="0" fontId="0" fillId="2" borderId="21" xfId="0" applyFill="1" applyBorder="1">
      <alignment vertical="center"/>
    </xf>
    <xf numFmtId="0" fontId="0" fillId="0" borderId="29" xfId="0" applyBorder="1">
      <alignment vertical="center"/>
    </xf>
    <xf numFmtId="0" fontId="0" fillId="2" borderId="22" xfId="0" applyFill="1" applyBorder="1">
      <alignment vertical="center"/>
    </xf>
    <xf numFmtId="0" fontId="0" fillId="2" borderId="38" xfId="0" applyFill="1" applyBorder="1">
      <alignment vertical="center"/>
    </xf>
    <xf numFmtId="0" fontId="0" fillId="0" borderId="30" xfId="0" applyBorder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51D97-1040-5843-B979-79BD7ECEFBBD}">
  <dimension ref="B4:S62"/>
  <sheetViews>
    <sheetView topLeftCell="E1" zoomScale="130" zoomScaleNormal="130" workbookViewId="0">
      <selection activeCell="J5" sqref="J5:S11"/>
    </sheetView>
  </sheetViews>
  <sheetFormatPr baseColWidth="10" defaultRowHeight="15"/>
  <cols>
    <col min="1" max="1" width="10.83203125" style="1"/>
    <col min="2" max="2" width="15.33203125" style="1" customWidth="1"/>
    <col min="3" max="3" width="4.1640625" style="1" customWidth="1"/>
    <col min="4" max="4" width="24.83203125" style="1" bestFit="1" customWidth="1"/>
    <col min="5" max="6" width="12.33203125" style="1" bestFit="1" customWidth="1"/>
    <col min="7" max="8" width="10.83203125" style="1"/>
    <col min="9" max="9" width="6.83203125" style="1" customWidth="1"/>
    <col min="10" max="10" width="13.1640625" style="1" bestFit="1" customWidth="1"/>
    <col min="11" max="11" width="24.83203125" style="1" bestFit="1" customWidth="1"/>
    <col min="12" max="12" width="9.33203125" style="1" bestFit="1" customWidth="1"/>
    <col min="13" max="13" width="9.33203125" style="1" customWidth="1"/>
    <col min="14" max="14" width="24.83203125" style="1" bestFit="1" customWidth="1"/>
    <col min="15" max="15" width="13.6640625" style="1" bestFit="1" customWidth="1"/>
    <col min="16" max="16" width="13.6640625" style="1" customWidth="1"/>
    <col min="17" max="17" width="24.83203125" style="1" bestFit="1" customWidth="1"/>
    <col min="18" max="16384" width="10.83203125" style="1"/>
  </cols>
  <sheetData>
    <row r="4" spans="2:19">
      <c r="D4" s="2" t="s">
        <v>153</v>
      </c>
      <c r="E4" s="2" t="s">
        <v>2</v>
      </c>
      <c r="F4" s="2" t="s">
        <v>3</v>
      </c>
      <c r="K4" s="13" t="s">
        <v>90</v>
      </c>
      <c r="L4" s="13"/>
      <c r="M4" s="2"/>
      <c r="N4" s="13" t="s">
        <v>91</v>
      </c>
      <c r="O4" s="13"/>
      <c r="P4" s="2"/>
      <c r="Q4" s="13" t="s">
        <v>92</v>
      </c>
      <c r="R4" s="13"/>
    </row>
    <row r="5" spans="2:19">
      <c r="B5" s="4" t="s">
        <v>0</v>
      </c>
      <c r="C5" s="4"/>
      <c r="D5" s="5" t="s">
        <v>18</v>
      </c>
      <c r="E5" s="5" t="s">
        <v>19</v>
      </c>
      <c r="F5" s="5" t="s">
        <v>17</v>
      </c>
      <c r="K5" s="2" t="s">
        <v>1</v>
      </c>
      <c r="L5" s="2" t="s">
        <v>2</v>
      </c>
      <c r="N5" s="2" t="s">
        <v>1</v>
      </c>
      <c r="O5" s="2" t="s">
        <v>2</v>
      </c>
      <c r="P5" s="2"/>
      <c r="Q5" s="2" t="s">
        <v>1</v>
      </c>
      <c r="R5" s="2" t="s">
        <v>2</v>
      </c>
    </row>
    <row r="6" spans="2:19">
      <c r="J6" s="3" t="s">
        <v>11</v>
      </c>
      <c r="M6" s="2"/>
    </row>
    <row r="7" spans="2:19">
      <c r="B7" s="3" t="s">
        <v>4</v>
      </c>
      <c r="J7" s="1" t="s">
        <v>12</v>
      </c>
      <c r="K7" s="2" t="s">
        <v>93</v>
      </c>
      <c r="L7" s="2" t="s">
        <v>94</v>
      </c>
      <c r="M7" s="2">
        <v>133</v>
      </c>
      <c r="N7" s="2" t="s">
        <v>103</v>
      </c>
      <c r="O7" s="2" t="s">
        <v>104</v>
      </c>
      <c r="P7" s="2">
        <v>50</v>
      </c>
      <c r="Q7" s="2" t="s">
        <v>113</v>
      </c>
      <c r="R7" s="2" t="s">
        <v>114</v>
      </c>
      <c r="S7" s="1">
        <v>192</v>
      </c>
    </row>
    <row r="8" spans="2:19">
      <c r="B8" s="1" t="s">
        <v>5</v>
      </c>
      <c r="D8" s="2" t="s">
        <v>38</v>
      </c>
      <c r="E8" s="2" t="s">
        <v>46</v>
      </c>
      <c r="F8" s="2" t="s">
        <v>55</v>
      </c>
      <c r="J8" s="1" t="s">
        <v>13</v>
      </c>
      <c r="K8" s="2" t="s">
        <v>95</v>
      </c>
      <c r="L8" s="2" t="s">
        <v>96</v>
      </c>
      <c r="M8" s="2">
        <v>1304</v>
      </c>
      <c r="N8" s="2" t="s">
        <v>105</v>
      </c>
      <c r="O8" s="2" t="s">
        <v>106</v>
      </c>
      <c r="P8" s="2">
        <v>1087</v>
      </c>
      <c r="Q8" s="2" t="s">
        <v>115</v>
      </c>
      <c r="R8" s="2" t="s">
        <v>116</v>
      </c>
      <c r="S8" s="1">
        <v>3526</v>
      </c>
    </row>
    <row r="9" spans="2:19">
      <c r="B9" s="1" t="s">
        <v>6</v>
      </c>
      <c r="D9" s="2" t="s">
        <v>39</v>
      </c>
      <c r="E9" s="2" t="s">
        <v>47</v>
      </c>
      <c r="F9" s="2" t="s">
        <v>56</v>
      </c>
      <c r="J9" s="1" t="s">
        <v>14</v>
      </c>
      <c r="K9" s="2" t="s">
        <v>97</v>
      </c>
      <c r="L9" s="2" t="s">
        <v>98</v>
      </c>
      <c r="M9" s="2">
        <v>1248</v>
      </c>
      <c r="N9" s="2" t="s">
        <v>107</v>
      </c>
      <c r="O9" s="2" t="s">
        <v>108</v>
      </c>
      <c r="P9" s="2">
        <v>1718</v>
      </c>
      <c r="Q9" s="2" t="s">
        <v>117</v>
      </c>
      <c r="R9" s="2" t="s">
        <v>118</v>
      </c>
      <c r="S9" s="1">
        <v>3871</v>
      </c>
    </row>
    <row r="10" spans="2:19">
      <c r="J10" s="1" t="s">
        <v>15</v>
      </c>
      <c r="K10" s="2" t="s">
        <v>99</v>
      </c>
      <c r="L10" s="2" t="s">
        <v>100</v>
      </c>
      <c r="M10" s="2">
        <v>1153</v>
      </c>
      <c r="N10" s="2" t="s">
        <v>109</v>
      </c>
      <c r="O10" s="2" t="s">
        <v>110</v>
      </c>
      <c r="P10" s="2">
        <v>1669</v>
      </c>
      <c r="Q10" s="2" t="s">
        <v>119</v>
      </c>
      <c r="R10" s="2" t="s">
        <v>120</v>
      </c>
      <c r="S10" s="1">
        <v>3720</v>
      </c>
    </row>
    <row r="11" spans="2:19">
      <c r="B11" s="3" t="s">
        <v>10</v>
      </c>
      <c r="J11" s="1" t="s">
        <v>16</v>
      </c>
      <c r="K11" s="2" t="s">
        <v>101</v>
      </c>
      <c r="L11" s="2" t="s">
        <v>102</v>
      </c>
      <c r="M11" s="2">
        <v>297</v>
      </c>
      <c r="N11" s="2" t="s">
        <v>111</v>
      </c>
      <c r="O11" s="2" t="s">
        <v>112</v>
      </c>
      <c r="P11" s="2">
        <v>406</v>
      </c>
      <c r="Q11" s="2" t="s">
        <v>121</v>
      </c>
      <c r="R11" s="2" t="s">
        <v>122</v>
      </c>
      <c r="S11" s="1">
        <v>946</v>
      </c>
    </row>
    <row r="12" spans="2:19">
      <c r="B12" s="1" t="s">
        <v>7</v>
      </c>
      <c r="D12" s="2" t="s">
        <v>40</v>
      </c>
      <c r="E12" s="2" t="s">
        <v>48</v>
      </c>
      <c r="F12" s="2" t="s">
        <v>57</v>
      </c>
    </row>
    <row r="13" spans="2:19">
      <c r="B13" s="1" t="s">
        <v>8</v>
      </c>
      <c r="D13" s="2" t="s">
        <v>41</v>
      </c>
      <c r="E13" s="2" t="s">
        <v>21</v>
      </c>
      <c r="F13" s="2" t="s">
        <v>20</v>
      </c>
      <c r="K13" s="10"/>
      <c r="L13" s="10"/>
      <c r="N13" s="10"/>
      <c r="O13" s="10"/>
      <c r="Q13" s="10"/>
      <c r="R13" s="10"/>
    </row>
    <row r="14" spans="2:19">
      <c r="B14" s="1" t="s">
        <v>9</v>
      </c>
      <c r="D14" s="2" t="s">
        <v>42</v>
      </c>
      <c r="E14" s="2" t="s">
        <v>49</v>
      </c>
      <c r="F14" s="2" t="s">
        <v>58</v>
      </c>
      <c r="K14" s="10"/>
      <c r="L14" s="10"/>
      <c r="N14" s="10"/>
      <c r="O14" s="10"/>
      <c r="Q14" s="10"/>
      <c r="R14" s="10"/>
    </row>
    <row r="15" spans="2:19">
      <c r="K15" s="10"/>
      <c r="L15" s="10"/>
      <c r="N15" s="10"/>
      <c r="O15" s="10"/>
      <c r="Q15" s="10"/>
      <c r="R15" s="10"/>
    </row>
    <row r="16" spans="2:19">
      <c r="B16" s="3" t="s">
        <v>11</v>
      </c>
      <c r="K16" s="10"/>
      <c r="L16" s="10"/>
      <c r="N16" s="10"/>
      <c r="O16" s="10"/>
      <c r="Q16" s="10"/>
      <c r="R16" s="10"/>
    </row>
    <row r="17" spans="2:18">
      <c r="B17" s="1" t="s">
        <v>12</v>
      </c>
      <c r="D17" s="2" t="s">
        <v>22</v>
      </c>
      <c r="E17" s="2" t="s">
        <v>50</v>
      </c>
      <c r="F17" s="2" t="s">
        <v>59</v>
      </c>
      <c r="K17" s="10"/>
      <c r="L17" s="10"/>
      <c r="N17" s="10"/>
      <c r="O17" s="10"/>
      <c r="Q17" s="10"/>
      <c r="R17" s="10"/>
    </row>
    <row r="18" spans="2:18">
      <c r="B18" s="1" t="s">
        <v>13</v>
      </c>
      <c r="D18" s="2" t="s">
        <v>23</v>
      </c>
      <c r="E18" s="2" t="s">
        <v>51</v>
      </c>
      <c r="F18" s="2" t="s">
        <v>60</v>
      </c>
    </row>
    <row r="19" spans="2:18">
      <c r="B19" s="1" t="s">
        <v>14</v>
      </c>
      <c r="D19" s="2" t="s">
        <v>43</v>
      </c>
      <c r="E19" s="2" t="s">
        <v>52</v>
      </c>
      <c r="F19" s="2" t="s">
        <v>24</v>
      </c>
    </row>
    <row r="20" spans="2:18">
      <c r="B20" s="1" t="s">
        <v>15</v>
      </c>
      <c r="D20" s="2" t="s">
        <v>44</v>
      </c>
      <c r="E20" s="2" t="s">
        <v>53</v>
      </c>
      <c r="F20" s="2" t="s">
        <v>61</v>
      </c>
    </row>
    <row r="21" spans="2:18">
      <c r="B21" s="1" t="s">
        <v>16</v>
      </c>
      <c r="D21" s="2" t="s">
        <v>45</v>
      </c>
      <c r="E21" s="2" t="s">
        <v>54</v>
      </c>
      <c r="F21" s="2" t="s">
        <v>25</v>
      </c>
    </row>
    <row r="23" spans="2:18">
      <c r="B23" s="3" t="s">
        <v>62</v>
      </c>
      <c r="D23" s="2"/>
      <c r="E23" s="2"/>
      <c r="F23" s="2"/>
    </row>
    <row r="24" spans="2:18" ht="16">
      <c r="B24" s="1" t="s">
        <v>26</v>
      </c>
      <c r="D24" s="2" t="s">
        <v>29</v>
      </c>
      <c r="E24" s="2" t="s">
        <v>32</v>
      </c>
      <c r="F24" s="2" t="s">
        <v>35</v>
      </c>
      <c r="I24" s="6" t="s">
        <v>77</v>
      </c>
    </row>
    <row r="25" spans="2:18">
      <c r="B25" s="1" t="s">
        <v>27</v>
      </c>
      <c r="D25" s="2" t="s">
        <v>30</v>
      </c>
      <c r="E25" s="2" t="s">
        <v>33</v>
      </c>
      <c r="F25" s="2" t="s">
        <v>36</v>
      </c>
    </row>
    <row r="26" spans="2:18">
      <c r="B26" s="1" t="s">
        <v>28</v>
      </c>
      <c r="D26" s="2" t="s">
        <v>31</v>
      </c>
      <c r="E26" s="2" t="s">
        <v>34</v>
      </c>
      <c r="F26" s="2" t="s">
        <v>37</v>
      </c>
      <c r="I26" s="1" t="s">
        <v>63</v>
      </c>
    </row>
    <row r="27" spans="2:18">
      <c r="D27" s="2"/>
      <c r="E27" s="2"/>
      <c r="F27" s="2"/>
    </row>
    <row r="28" spans="2:18">
      <c r="B28" s="11" t="s">
        <v>123</v>
      </c>
      <c r="D28" s="2"/>
      <c r="E28" s="2"/>
      <c r="F28" s="2"/>
      <c r="J28" s="2" t="s">
        <v>65</v>
      </c>
      <c r="K28" s="2" t="s">
        <v>66</v>
      </c>
      <c r="L28" s="2" t="s">
        <v>67</v>
      </c>
      <c r="M28" s="2"/>
      <c r="N28" s="2" t="s">
        <v>68</v>
      </c>
    </row>
    <row r="29" spans="2:18">
      <c r="B29" s="1" t="s">
        <v>128</v>
      </c>
      <c r="D29" s="2" t="s">
        <v>132</v>
      </c>
      <c r="E29" s="2" t="s">
        <v>136</v>
      </c>
      <c r="F29" s="2" t="s">
        <v>140</v>
      </c>
      <c r="I29" s="1" t="s">
        <v>64</v>
      </c>
      <c r="J29" s="7">
        <v>-0.53100000000000003</v>
      </c>
      <c r="K29" s="7">
        <v>0.58799999999999997</v>
      </c>
      <c r="L29" s="7">
        <v>-3.1760000000000002</v>
      </c>
      <c r="M29" s="7"/>
      <c r="N29" s="7" t="s">
        <v>69</v>
      </c>
    </row>
    <row r="30" spans="2:18">
      <c r="B30" s="1" t="s">
        <v>131</v>
      </c>
      <c r="D30" s="2" t="s">
        <v>133</v>
      </c>
      <c r="E30" s="2" t="s">
        <v>137</v>
      </c>
      <c r="F30" s="2" t="s">
        <v>141</v>
      </c>
    </row>
    <row r="31" spans="2:18">
      <c r="B31" s="1" t="s">
        <v>129</v>
      </c>
      <c r="D31" s="2" t="s">
        <v>134</v>
      </c>
      <c r="E31" s="2" t="s">
        <v>138</v>
      </c>
      <c r="F31" s="2" t="s">
        <v>142</v>
      </c>
      <c r="I31" s="8"/>
      <c r="J31" s="8"/>
      <c r="K31" s="8"/>
      <c r="L31" s="8"/>
      <c r="M31" s="8"/>
      <c r="N31" s="8"/>
    </row>
    <row r="32" spans="2:18">
      <c r="B32" s="1" t="s">
        <v>130</v>
      </c>
      <c r="D32" s="2" t="s">
        <v>135</v>
      </c>
      <c r="E32" s="2" t="s">
        <v>139</v>
      </c>
      <c r="F32" s="2" t="s">
        <v>143</v>
      </c>
      <c r="J32" s="2" t="s">
        <v>66</v>
      </c>
      <c r="K32" s="2" t="s">
        <v>70</v>
      </c>
      <c r="L32" s="2" t="s">
        <v>71</v>
      </c>
      <c r="M32" s="2"/>
      <c r="N32" s="2" t="s">
        <v>72</v>
      </c>
    </row>
    <row r="33" spans="2:16">
      <c r="D33" s="2"/>
      <c r="E33" s="2"/>
      <c r="F33" s="2"/>
      <c r="I33" s="1" t="s">
        <v>64</v>
      </c>
      <c r="J33" s="7">
        <v>0.58799999999999997</v>
      </c>
      <c r="K33" s="1">
        <v>1.7010000000000001</v>
      </c>
      <c r="L33" s="7">
        <v>0.42399999999999999</v>
      </c>
      <c r="M33" s="7"/>
      <c r="N33" s="7">
        <v>0.81599999999999995</v>
      </c>
    </row>
    <row r="34" spans="2:16">
      <c r="B34" s="11" t="s">
        <v>124</v>
      </c>
      <c r="D34" s="2"/>
      <c r="E34" s="2"/>
      <c r="F34" s="2"/>
    </row>
    <row r="35" spans="2:16">
      <c r="B35" s="1" t="s">
        <v>125</v>
      </c>
      <c r="D35" s="2" t="s">
        <v>144</v>
      </c>
      <c r="E35" s="2" t="s">
        <v>147</v>
      </c>
      <c r="F35" s="2" t="s">
        <v>150</v>
      </c>
      <c r="I35" s="1" t="s">
        <v>73</v>
      </c>
    </row>
    <row r="36" spans="2:16">
      <c r="B36" s="1" t="s">
        <v>126</v>
      </c>
      <c r="D36" s="2" t="s">
        <v>145</v>
      </c>
      <c r="E36" s="2" t="s">
        <v>148</v>
      </c>
      <c r="F36" s="2" t="s">
        <v>151</v>
      </c>
      <c r="I36" s="1" t="s">
        <v>74</v>
      </c>
    </row>
    <row r="37" spans="2:16">
      <c r="B37" s="1" t="s">
        <v>127</v>
      </c>
      <c r="D37" s="2" t="s">
        <v>146</v>
      </c>
      <c r="E37" s="2" t="s">
        <v>149</v>
      </c>
      <c r="F37" s="2" t="s">
        <v>152</v>
      </c>
      <c r="I37" s="1" t="s">
        <v>75</v>
      </c>
    </row>
    <row r="38" spans="2:16">
      <c r="D38" s="2"/>
      <c r="E38" s="2"/>
      <c r="F38" s="2"/>
      <c r="I38" s="1" t="s">
        <v>76</v>
      </c>
    </row>
    <row r="41" spans="2:16">
      <c r="D41" s="12"/>
      <c r="E41" s="12"/>
      <c r="F41" s="12"/>
    </row>
    <row r="42" spans="2:16">
      <c r="D42" s="12"/>
      <c r="E42" s="12"/>
      <c r="F42" s="12"/>
    </row>
    <row r="43" spans="2:16">
      <c r="D43" s="12"/>
      <c r="E43" s="12"/>
      <c r="F43" s="12"/>
    </row>
    <row r="44" spans="2:16" ht="16">
      <c r="D44" s="12"/>
      <c r="E44" s="12"/>
      <c r="F44" s="12"/>
      <c r="I44" s="6" t="s">
        <v>78</v>
      </c>
    </row>
    <row r="45" spans="2:16">
      <c r="D45" s="12"/>
      <c r="E45" s="12"/>
      <c r="F45" s="12"/>
      <c r="I45" s="1" t="s">
        <v>79</v>
      </c>
    </row>
    <row r="46" spans="2:16">
      <c r="D46" s="12"/>
      <c r="E46" s="12"/>
      <c r="F46" s="12"/>
      <c r="I46" s="1" t="s">
        <v>80</v>
      </c>
    </row>
    <row r="47" spans="2:16">
      <c r="D47" s="12"/>
      <c r="E47" s="12"/>
      <c r="F47" s="12"/>
    </row>
    <row r="48" spans="2:16">
      <c r="D48" s="12"/>
      <c r="E48" s="12"/>
      <c r="F48" s="12"/>
      <c r="J48" s="2" t="s">
        <v>65</v>
      </c>
      <c r="K48" s="2" t="s">
        <v>66</v>
      </c>
      <c r="L48" s="2" t="s">
        <v>83</v>
      </c>
      <c r="M48" s="2"/>
      <c r="N48" s="2" t="s">
        <v>67</v>
      </c>
      <c r="O48" s="2" t="s">
        <v>68</v>
      </c>
      <c r="P48" s="2"/>
    </row>
    <row r="49" spans="4:16">
      <c r="D49" s="12"/>
      <c r="E49" s="12"/>
      <c r="F49" s="12"/>
      <c r="I49" s="1" t="s">
        <v>81</v>
      </c>
      <c r="J49" s="9">
        <v>1.1067E-2</v>
      </c>
      <c r="K49" s="9">
        <v>1.011128</v>
      </c>
      <c r="L49" s="9">
        <v>9.2669999999999992E-3</v>
      </c>
      <c r="M49" s="9"/>
      <c r="N49" s="9">
        <v>1.194</v>
      </c>
      <c r="O49" s="9">
        <v>0.23241600000000001</v>
      </c>
      <c r="P49" s="9"/>
    </row>
    <row r="50" spans="4:16">
      <c r="I50" s="1" t="s">
        <v>64</v>
      </c>
      <c r="J50" s="9">
        <v>-0.55261199999999999</v>
      </c>
      <c r="K50" s="9">
        <v>0.57544499999999998</v>
      </c>
      <c r="L50" s="9">
        <v>0.167739</v>
      </c>
      <c r="M50" s="9"/>
      <c r="N50" s="9">
        <v>-3.294</v>
      </c>
      <c r="O50" s="9" t="s">
        <v>84</v>
      </c>
      <c r="P50" s="9"/>
    </row>
    <row r="51" spans="4:16">
      <c r="I51" s="1" t="s">
        <v>82</v>
      </c>
      <c r="J51" s="9">
        <v>0.46372799999999997</v>
      </c>
      <c r="K51" s="9">
        <v>1.5899909999999999</v>
      </c>
      <c r="L51" s="9">
        <v>0.113577</v>
      </c>
      <c r="M51" s="9"/>
      <c r="N51" s="9">
        <v>4.0830000000000002</v>
      </c>
      <c r="O51" s="9" t="s">
        <v>85</v>
      </c>
      <c r="P51" s="9"/>
    </row>
    <row r="53" spans="4:16">
      <c r="I53" s="8"/>
      <c r="J53" s="8"/>
      <c r="K53" s="8"/>
      <c r="L53" s="8"/>
      <c r="M53" s="8"/>
      <c r="N53" s="8"/>
      <c r="O53" s="8"/>
    </row>
    <row r="54" spans="4:16">
      <c r="J54" s="2" t="s">
        <v>66</v>
      </c>
      <c r="K54" s="2" t="s">
        <v>70</v>
      </c>
      <c r="L54" s="2" t="s">
        <v>71</v>
      </c>
      <c r="M54" s="2"/>
      <c r="N54" s="2" t="s">
        <v>72</v>
      </c>
    </row>
    <row r="55" spans="4:16">
      <c r="I55" s="1" t="s">
        <v>81</v>
      </c>
      <c r="J55" s="9">
        <v>1.0111000000000001</v>
      </c>
      <c r="K55" s="9">
        <v>0.98899999999999999</v>
      </c>
      <c r="L55" s="9">
        <v>0.9929</v>
      </c>
      <c r="M55" s="9"/>
      <c r="N55" s="9">
        <v>1.0297000000000001</v>
      </c>
    </row>
    <row r="56" spans="4:16">
      <c r="I56" s="1" t="s">
        <v>64</v>
      </c>
      <c r="J56" s="9">
        <v>0.57540000000000002</v>
      </c>
      <c r="K56" s="9">
        <v>1.7378</v>
      </c>
      <c r="L56" s="9">
        <v>0.41420000000000001</v>
      </c>
      <c r="M56" s="9"/>
      <c r="N56" s="9">
        <v>0.7994</v>
      </c>
    </row>
    <row r="57" spans="4:16">
      <c r="I57" s="1" t="s">
        <v>82</v>
      </c>
      <c r="J57" s="9">
        <v>1.59</v>
      </c>
      <c r="K57" s="9">
        <v>0.62890000000000001</v>
      </c>
      <c r="L57" s="9">
        <v>1.2726999999999999</v>
      </c>
      <c r="M57" s="9"/>
      <c r="N57" s="9">
        <v>1.9863999999999999</v>
      </c>
    </row>
    <row r="59" spans="4:16">
      <c r="I59" s="1" t="s">
        <v>86</v>
      </c>
    </row>
    <row r="60" spans="4:16">
      <c r="I60" s="1" t="s">
        <v>87</v>
      </c>
    </row>
    <row r="61" spans="4:16">
      <c r="I61" s="1" t="s">
        <v>88</v>
      </c>
    </row>
    <row r="62" spans="4:16">
      <c r="I62" s="1" t="s">
        <v>89</v>
      </c>
    </row>
  </sheetData>
  <mergeCells count="3">
    <mergeCell ref="K4:L4"/>
    <mergeCell ref="N4:O4"/>
    <mergeCell ref="Q4:R4"/>
  </mergeCells>
  <phoneticPr fontId="1" type="noConversion"/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E03E2-19FC-5649-BA59-4EFBB777E3F1}">
  <dimension ref="A1:O19"/>
  <sheetViews>
    <sheetView zoomScale="120" zoomScaleNormal="120" workbookViewId="0">
      <selection activeCell="F7" sqref="F7"/>
    </sheetView>
  </sheetViews>
  <sheetFormatPr baseColWidth="10" defaultRowHeight="15"/>
  <cols>
    <col min="1" max="1" width="21.6640625" customWidth="1"/>
  </cols>
  <sheetData>
    <row r="1" spans="1:15">
      <c r="A1" t="s">
        <v>154</v>
      </c>
    </row>
    <row r="3" spans="1:15">
      <c r="E3" s="1"/>
      <c r="F3" s="1"/>
      <c r="G3" s="1"/>
      <c r="H3" s="1"/>
      <c r="I3" s="1"/>
    </row>
    <row r="4" spans="1:15">
      <c r="A4" t="s">
        <v>155</v>
      </c>
      <c r="B4" t="s">
        <v>157</v>
      </c>
      <c r="C4" t="s">
        <v>158</v>
      </c>
      <c r="E4" s="1"/>
      <c r="F4" s="1" t="s">
        <v>160</v>
      </c>
      <c r="G4" s="1" t="s">
        <v>161</v>
      </c>
      <c r="H4" s="1" t="s">
        <v>171</v>
      </c>
      <c r="I4" s="1"/>
    </row>
    <row r="5" spans="1:15">
      <c r="A5">
        <v>1112</v>
      </c>
      <c r="B5">
        <v>6549</v>
      </c>
      <c r="C5">
        <f>SUM(B5:B8)</f>
        <v>26673</v>
      </c>
      <c r="E5" s="3" t="s">
        <v>4</v>
      </c>
      <c r="F5" s="1"/>
      <c r="G5" s="1"/>
      <c r="H5" s="1"/>
      <c r="I5" s="1"/>
    </row>
    <row r="6" spans="1:15" ht="32">
      <c r="A6">
        <v>1314</v>
      </c>
      <c r="B6">
        <v>6979</v>
      </c>
      <c r="E6" s="1" t="s">
        <v>5</v>
      </c>
      <c r="F6" s="38" t="s">
        <v>172</v>
      </c>
      <c r="G6" s="1">
        <v>3091</v>
      </c>
      <c r="H6" s="1">
        <v>4895</v>
      </c>
      <c r="I6" s="1"/>
      <c r="J6" s="1">
        <v>2438</v>
      </c>
      <c r="K6" s="1">
        <v>2021.83</v>
      </c>
      <c r="L6" s="1">
        <v>3091</v>
      </c>
      <c r="M6" s="1">
        <v>2418.7600000000002</v>
      </c>
      <c r="N6" s="1">
        <v>4895</v>
      </c>
      <c r="O6" s="1">
        <v>5983.41</v>
      </c>
    </row>
    <row r="7" spans="1:15">
      <c r="A7">
        <v>1516</v>
      </c>
      <c r="B7">
        <v>6744</v>
      </c>
      <c r="E7" s="1" t="s">
        <v>6</v>
      </c>
      <c r="F7" s="1">
        <v>1749</v>
      </c>
      <c r="G7" s="1">
        <v>1918</v>
      </c>
      <c r="H7" s="1">
        <v>7496</v>
      </c>
      <c r="I7" s="1"/>
      <c r="J7" s="1">
        <v>1749</v>
      </c>
      <c r="K7" s="1">
        <v>2165.17</v>
      </c>
      <c r="L7" s="1">
        <v>1918</v>
      </c>
      <c r="M7" s="1">
        <v>2590.2399999999998</v>
      </c>
      <c r="N7" s="1">
        <v>7496</v>
      </c>
      <c r="O7" s="1">
        <v>6407.59</v>
      </c>
    </row>
    <row r="8" spans="1:15">
      <c r="A8">
        <v>1718</v>
      </c>
      <c r="B8">
        <v>6401</v>
      </c>
      <c r="E8" s="1"/>
      <c r="F8" s="1"/>
      <c r="G8" s="1"/>
      <c r="H8" s="1"/>
      <c r="I8" s="1"/>
      <c r="K8">
        <f>(J6-K6)/K6^0.5</f>
        <v>9.2554694640934709</v>
      </c>
      <c r="M8">
        <f>(L6-M6)/M6^0.5</f>
        <v>13.668723600321842</v>
      </c>
      <c r="O8">
        <f>(N6-O6)/O6^0.5</f>
        <v>-14.070778996854818</v>
      </c>
    </row>
    <row r="9" spans="1:15">
      <c r="A9" t="s">
        <v>156</v>
      </c>
      <c r="E9" s="1"/>
      <c r="F9" s="1"/>
      <c r="G9" s="1"/>
      <c r="H9" s="1"/>
      <c r="I9" s="1"/>
      <c r="K9">
        <f>(J7-K7)/K7^0.5</f>
        <v>-8.9438554175761453</v>
      </c>
      <c r="M9">
        <f>(L7-M7)/M7^0.5</f>
        <v>-13.208525764883309</v>
      </c>
      <c r="O9">
        <f>(N7-O7)/O7^0.5</f>
        <v>13.59706475453757</v>
      </c>
    </row>
    <row r="10" spans="1:15">
      <c r="A10">
        <v>1112</v>
      </c>
      <c r="B10">
        <v>5318</v>
      </c>
      <c r="C10">
        <f>SUM(B10:B13)</f>
        <v>21645</v>
      </c>
      <c r="E10" s="1"/>
      <c r="F10" s="1"/>
      <c r="G10" s="1"/>
      <c r="H10" s="1"/>
      <c r="I10" s="1"/>
    </row>
    <row r="11" spans="1:15">
      <c r="A11">
        <v>1314</v>
      </c>
      <c r="B11">
        <v>5588</v>
      </c>
      <c r="E11" s="1"/>
      <c r="F11" s="1"/>
      <c r="G11" s="1"/>
      <c r="H11" s="1"/>
      <c r="I11" s="1"/>
    </row>
    <row r="12" spans="1:15">
      <c r="A12">
        <v>1516</v>
      </c>
      <c r="B12">
        <v>5474</v>
      </c>
    </row>
    <row r="13" spans="1:15">
      <c r="A13">
        <v>1718</v>
      </c>
      <c r="B13">
        <v>5265</v>
      </c>
    </row>
    <row r="15" spans="1:15">
      <c r="A15" t="s">
        <v>159</v>
      </c>
    </row>
    <row r="16" spans="1:15">
      <c r="A16">
        <v>1112</v>
      </c>
      <c r="B16">
        <f>B5-B10</f>
        <v>1231</v>
      </c>
      <c r="C16">
        <f>SUM(B16:B19)</f>
        <v>5028</v>
      </c>
    </row>
    <row r="17" spans="1:2">
      <c r="A17">
        <v>1314</v>
      </c>
      <c r="B17">
        <f t="shared" ref="B17:B19" si="0">B6-B11</f>
        <v>1391</v>
      </c>
    </row>
    <row r="18" spans="1:2">
      <c r="A18">
        <v>1516</v>
      </c>
      <c r="B18">
        <f t="shared" si="0"/>
        <v>1270</v>
      </c>
    </row>
    <row r="19" spans="1:2">
      <c r="A19">
        <v>1718</v>
      </c>
      <c r="B19">
        <f t="shared" si="0"/>
        <v>1136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0588B1-A798-C94C-AA2A-4787B35A6B3E}">
  <dimension ref="A2:AG124"/>
  <sheetViews>
    <sheetView tabSelected="1" topLeftCell="F90" zoomScale="140" zoomScaleNormal="140" workbookViewId="0">
      <selection activeCell="I96" sqref="I96"/>
    </sheetView>
  </sheetViews>
  <sheetFormatPr baseColWidth="10" defaultRowHeight="15"/>
  <cols>
    <col min="1" max="3" width="10.83203125" style="1"/>
    <col min="4" max="5" width="14.5" style="1" bestFit="1" customWidth="1"/>
    <col min="6" max="6" width="11.5" style="1" bestFit="1" customWidth="1"/>
    <col min="11" max="11" width="7.1640625" bestFit="1" customWidth="1"/>
    <col min="12" max="12" width="9.1640625" customWidth="1"/>
    <col min="13" max="13" width="9.5" customWidth="1"/>
    <col min="14" max="14" width="10.33203125" customWidth="1"/>
    <col min="15" max="16" width="8.6640625" customWidth="1"/>
    <col min="17" max="18" width="12.83203125" bestFit="1" customWidth="1"/>
    <col min="19" max="20" width="12.1640625" bestFit="1" customWidth="1"/>
    <col min="21" max="21" width="10.83203125" style="1"/>
    <col min="22" max="22" width="12.6640625" style="1" customWidth="1"/>
    <col min="23" max="23" width="14.6640625" style="1" customWidth="1"/>
    <col min="24" max="25" width="14.5" style="1" bestFit="1" customWidth="1"/>
    <col min="26" max="28" width="10.83203125" style="1"/>
    <col min="29" max="29" width="12" style="1" customWidth="1"/>
    <col min="30" max="30" width="13.1640625" style="1" customWidth="1"/>
    <col min="31" max="33" width="10.83203125" style="1"/>
  </cols>
  <sheetData>
    <row r="2" spans="2:25" ht="16" thickBot="1">
      <c r="B2" s="1" t="s">
        <v>181</v>
      </c>
      <c r="V2" s="1" t="s">
        <v>181</v>
      </c>
    </row>
    <row r="3" spans="2:25" ht="16" thickBot="1">
      <c r="B3" s="28"/>
      <c r="C3" s="29"/>
      <c r="D3" s="26" t="s">
        <v>166</v>
      </c>
      <c r="E3" s="27" t="s">
        <v>2</v>
      </c>
      <c r="N3" s="14">
        <v>484</v>
      </c>
      <c r="O3" s="14">
        <v>1954</v>
      </c>
      <c r="P3">
        <f>SUM(N3:O3)</f>
        <v>2438</v>
      </c>
      <c r="Q3" s="15">
        <f>$P3*F37</f>
        <v>599.74683544303798</v>
      </c>
      <c r="R3" s="15">
        <f>$P3*G37</f>
        <v>1838.253164556962</v>
      </c>
      <c r="S3" s="15">
        <f>(N3-Q3)/Q3^0.5</f>
        <v>-4.7263419933897177</v>
      </c>
      <c r="T3" s="15">
        <f>(O3-R3)/R3^0.5</f>
        <v>2.6996437955084018</v>
      </c>
      <c r="V3" s="28"/>
      <c r="W3" s="29"/>
      <c r="X3" s="26" t="s">
        <v>166</v>
      </c>
      <c r="Y3" s="27" t="s">
        <v>2</v>
      </c>
    </row>
    <row r="4" spans="2:25" ht="32">
      <c r="B4" s="19" t="s">
        <v>5</v>
      </c>
      <c r="C4" s="20" t="s">
        <v>165</v>
      </c>
      <c r="D4" s="39" t="s">
        <v>182</v>
      </c>
      <c r="E4" s="40" t="s">
        <v>183</v>
      </c>
      <c r="G4" s="14">
        <v>484</v>
      </c>
      <c r="H4">
        <v>376.8</v>
      </c>
      <c r="I4" s="14">
        <v>1954</v>
      </c>
      <c r="J4">
        <v>1645.04</v>
      </c>
      <c r="K4" s="15">
        <f>(G4-H4)/H4^(1/2)</f>
        <v>5.522545952767131</v>
      </c>
      <c r="L4" s="15">
        <v>7.6175274024503929</v>
      </c>
      <c r="N4" s="14">
        <v>570</v>
      </c>
      <c r="O4" s="14">
        <v>2521</v>
      </c>
      <c r="P4">
        <f t="shared" ref="P4:P9" si="0">SUM(N4:O4)</f>
        <v>3091</v>
      </c>
      <c r="Q4" s="15">
        <f t="shared" ref="Q4:R5" si="1">$P4*F38</f>
        <v>671.98340000000007</v>
      </c>
      <c r="R4" s="15">
        <f t="shared" si="1"/>
        <v>2419.0165999999999</v>
      </c>
      <c r="S4" s="15">
        <f t="shared" ref="S4:S5" si="2">(N4-Q4)/Q4^0.5</f>
        <v>-3.9341436567887533</v>
      </c>
      <c r="T4" s="15">
        <f t="shared" ref="T4:T5" si="3">(O4-R4)/R4^0.5</f>
        <v>2.0735287550295349</v>
      </c>
      <c r="V4" s="19" t="s">
        <v>5</v>
      </c>
      <c r="W4" s="20" t="s">
        <v>165</v>
      </c>
      <c r="X4" s="39" t="s">
        <v>177</v>
      </c>
      <c r="Y4" s="40" t="s">
        <v>184</v>
      </c>
    </row>
    <row r="5" spans="2:25" ht="32">
      <c r="B5" s="21"/>
      <c r="C5" s="22" t="s">
        <v>8</v>
      </c>
      <c r="D5" s="18" t="s">
        <v>185</v>
      </c>
      <c r="E5" s="41" t="s">
        <v>186</v>
      </c>
      <c r="G5" s="14">
        <v>570</v>
      </c>
      <c r="H5">
        <v>450.77</v>
      </c>
      <c r="I5" s="14">
        <v>2521</v>
      </c>
      <c r="J5">
        <v>1968</v>
      </c>
      <c r="K5" s="15">
        <f t="shared" ref="K5:K9" si="4">(G5-H5)/H5^(1/2)</f>
        <v>5.6157535657695794</v>
      </c>
      <c r="L5" s="15">
        <v>12.465582699277251</v>
      </c>
      <c r="N5" s="14">
        <v>650</v>
      </c>
      <c r="O5" s="14">
        <v>4245</v>
      </c>
      <c r="P5">
        <f t="shared" si="0"/>
        <v>4895</v>
      </c>
      <c r="Q5" s="15">
        <f t="shared" si="1"/>
        <v>752.95537083366969</v>
      </c>
      <c r="R5" s="15">
        <f t="shared" si="1"/>
        <v>4142.0446291663302</v>
      </c>
      <c r="S5" s="15">
        <f t="shared" si="2"/>
        <v>-3.752013475441188</v>
      </c>
      <c r="T5" s="15">
        <f t="shared" si="3"/>
        <v>1.5997113282303614</v>
      </c>
      <c r="V5" s="21"/>
      <c r="W5" s="22" t="s">
        <v>8</v>
      </c>
      <c r="X5" s="18" t="s">
        <v>179</v>
      </c>
      <c r="Y5" s="41" t="s">
        <v>187</v>
      </c>
    </row>
    <row r="6" spans="2:25" ht="32">
      <c r="B6" s="21"/>
      <c r="C6" s="22" t="s">
        <v>163</v>
      </c>
      <c r="D6" s="18" t="s">
        <v>188</v>
      </c>
      <c r="E6" s="41" t="s">
        <v>189</v>
      </c>
      <c r="G6" s="14">
        <v>650</v>
      </c>
      <c r="H6">
        <v>1115.08</v>
      </c>
      <c r="I6" s="14">
        <v>4245</v>
      </c>
      <c r="J6">
        <v>4868.33</v>
      </c>
      <c r="K6" s="15">
        <f t="shared" si="4"/>
        <v>-13.927547573467454</v>
      </c>
      <c r="L6" s="15">
        <v>-8.9336313006641124</v>
      </c>
      <c r="Q6" s="15"/>
      <c r="R6" s="15"/>
      <c r="S6" s="15"/>
      <c r="T6" s="15"/>
      <c r="V6" s="21"/>
      <c r="W6" s="22" t="s">
        <v>163</v>
      </c>
      <c r="X6" s="18" t="s">
        <v>190</v>
      </c>
      <c r="Y6" s="41" t="s">
        <v>191</v>
      </c>
    </row>
    <row r="7" spans="2:25" ht="32">
      <c r="B7" s="21" t="s">
        <v>6</v>
      </c>
      <c r="C7" s="22" t="s">
        <v>165</v>
      </c>
      <c r="D7" s="18" t="s">
        <v>180</v>
      </c>
      <c r="E7" s="41" t="s">
        <v>192</v>
      </c>
      <c r="G7" s="14">
        <v>546</v>
      </c>
      <c r="H7">
        <v>403.51</v>
      </c>
      <c r="I7" s="14">
        <v>1203</v>
      </c>
      <c r="J7">
        <v>1761.66</v>
      </c>
      <c r="K7" s="15">
        <f>(G7-H7)/H7^(1/2)</f>
        <v>7.0934454849780639</v>
      </c>
      <c r="L7" s="15">
        <v>-13.310259734599983</v>
      </c>
      <c r="N7" s="14">
        <v>546</v>
      </c>
      <c r="O7" s="14">
        <v>1203</v>
      </c>
      <c r="P7">
        <f t="shared" si="0"/>
        <v>1749</v>
      </c>
      <c r="Q7" s="15">
        <f>$P7*F37</f>
        <v>430.25316455696202</v>
      </c>
      <c r="R7" s="15">
        <f>$P7*G37</f>
        <v>1318.746835443038</v>
      </c>
      <c r="S7" s="15">
        <f>(N7-Q7)/Q7^0.5</f>
        <v>5.5801656252438123</v>
      </c>
      <c r="T7" s="15">
        <f>(O7-R7)/R7^0.5</f>
        <v>-3.1873401309443832</v>
      </c>
      <c r="V7" s="21" t="s">
        <v>6</v>
      </c>
      <c r="W7" s="22" t="s">
        <v>165</v>
      </c>
      <c r="X7" s="18" t="s">
        <v>193</v>
      </c>
      <c r="Y7" s="41" t="s">
        <v>194</v>
      </c>
    </row>
    <row r="8" spans="2:25" ht="32">
      <c r="B8" s="21"/>
      <c r="C8" s="22" t="s">
        <v>8</v>
      </c>
      <c r="D8" s="18" t="s">
        <v>195</v>
      </c>
      <c r="E8" s="41" t="s">
        <v>196</v>
      </c>
      <c r="G8" s="14">
        <v>517</v>
      </c>
      <c r="H8">
        <v>482.72</v>
      </c>
      <c r="I8" s="14">
        <v>1401</v>
      </c>
      <c r="J8">
        <v>2107.52</v>
      </c>
      <c r="K8" s="15">
        <f t="shared" si="4"/>
        <v>1.5602463196744509</v>
      </c>
      <c r="L8" s="15">
        <v>-15.389999577736612</v>
      </c>
      <c r="N8" s="14">
        <v>517</v>
      </c>
      <c r="O8" s="14">
        <v>1401</v>
      </c>
      <c r="P8">
        <f t="shared" si="0"/>
        <v>1918</v>
      </c>
      <c r="Q8" s="15">
        <f t="shared" ref="Q8:R9" si="5">$P8*F38</f>
        <v>416.97320000000002</v>
      </c>
      <c r="R8" s="15">
        <f t="shared" si="5"/>
        <v>1501.0267999999999</v>
      </c>
      <c r="S8" s="15">
        <f t="shared" ref="S8:S9" si="6">(N8-Q8)/Q8^(1/2)</f>
        <v>4.8984908824586926</v>
      </c>
      <c r="T8" s="15">
        <f t="shared" ref="T8" si="7">(O8-R8)/R8^0.5</f>
        <v>-2.5817973584927181</v>
      </c>
      <c r="V8" s="21"/>
      <c r="W8" s="22" t="s">
        <v>8</v>
      </c>
      <c r="X8" s="18" t="s">
        <v>197</v>
      </c>
      <c r="Y8" s="41" t="s">
        <v>198</v>
      </c>
    </row>
    <row r="9" spans="2:25" ht="33" thickBot="1">
      <c r="B9" s="23"/>
      <c r="C9" s="24" t="s">
        <v>163</v>
      </c>
      <c r="D9" s="42" t="s">
        <v>199</v>
      </c>
      <c r="E9" s="43" t="s">
        <v>200</v>
      </c>
      <c r="G9" s="14">
        <v>1256</v>
      </c>
      <c r="H9">
        <v>1194.1300000000001</v>
      </c>
      <c r="I9" s="14">
        <v>6240</v>
      </c>
      <c r="J9">
        <v>5213.46</v>
      </c>
      <c r="K9" s="15">
        <f t="shared" si="4"/>
        <v>1.7904174888800208</v>
      </c>
      <c r="L9" s="15">
        <v>14.217160091507179</v>
      </c>
      <c r="N9" s="14">
        <v>1256</v>
      </c>
      <c r="O9" s="14">
        <v>6240</v>
      </c>
      <c r="P9">
        <f t="shared" si="0"/>
        <v>7496</v>
      </c>
      <c r="Q9" s="15">
        <f t="shared" si="5"/>
        <v>1153.0446291663304</v>
      </c>
      <c r="R9" s="15">
        <f t="shared" si="5"/>
        <v>6342.9553708336698</v>
      </c>
      <c r="S9" s="15">
        <f t="shared" si="6"/>
        <v>3.0319773219863553</v>
      </c>
      <c r="T9" s="15">
        <f>(O9-R9)/R9^0.5</f>
        <v>-1.2927161644452252</v>
      </c>
      <c r="V9" s="23"/>
      <c r="W9" s="24" t="s">
        <v>163</v>
      </c>
      <c r="X9" s="42" t="s">
        <v>201</v>
      </c>
      <c r="Y9" s="43" t="s">
        <v>202</v>
      </c>
    </row>
    <row r="10" spans="2:25">
      <c r="I10" s="14"/>
    </row>
    <row r="11" spans="2:25" ht="16" thickBot="1">
      <c r="B11" s="1" t="s">
        <v>203</v>
      </c>
      <c r="I11" s="14"/>
      <c r="V11" s="1" t="s">
        <v>181</v>
      </c>
    </row>
    <row r="12" spans="2:25" ht="16" thickBot="1">
      <c r="B12" s="28"/>
      <c r="C12" s="36"/>
      <c r="D12" s="37" t="s">
        <v>166</v>
      </c>
      <c r="E12" s="29" t="s">
        <v>2</v>
      </c>
      <c r="I12" s="14"/>
      <c r="V12" s="50"/>
      <c r="W12" s="49"/>
      <c r="X12" s="26" t="s">
        <v>166</v>
      </c>
      <c r="Y12" s="27" t="s">
        <v>2</v>
      </c>
    </row>
    <row r="13" spans="2:25" ht="32">
      <c r="B13" s="32" t="s">
        <v>167</v>
      </c>
      <c r="C13" s="20" t="s">
        <v>165</v>
      </c>
      <c r="D13" s="39" t="s">
        <v>204</v>
      </c>
      <c r="E13" s="40" t="s">
        <v>205</v>
      </c>
      <c r="G13" s="16">
        <v>287</v>
      </c>
      <c r="H13" s="30">
        <v>166.59</v>
      </c>
      <c r="I13" s="16">
        <v>880</v>
      </c>
      <c r="J13" s="30">
        <v>745.72</v>
      </c>
      <c r="K13">
        <f>(G13-H13)/H13^(1/2)</f>
        <v>9.3290644259651962</v>
      </c>
      <c r="L13">
        <v>4.9172629995068107</v>
      </c>
      <c r="N13" s="16">
        <v>287</v>
      </c>
      <c r="O13" s="16">
        <v>880</v>
      </c>
      <c r="P13" s="15">
        <f>$O$16*E30</f>
        <v>228.78811752711096</v>
      </c>
      <c r="Q13" s="15">
        <f>$O$16*F30</f>
        <v>701.24668643989253</v>
      </c>
      <c r="R13" s="15">
        <f>(N13-P13)/P13^0.5</f>
        <v>3.8485303107933859</v>
      </c>
      <c r="S13" s="15">
        <f>(O13-Q13)/Q13^0.5</f>
        <v>6.7502318537506518</v>
      </c>
      <c r="V13" s="51" t="s">
        <v>164</v>
      </c>
      <c r="W13" s="20" t="s">
        <v>5</v>
      </c>
      <c r="X13" s="39" t="s">
        <v>176</v>
      </c>
      <c r="Y13" s="40" t="s">
        <v>184</v>
      </c>
    </row>
    <row r="14" spans="2:25" ht="32">
      <c r="B14" s="33"/>
      <c r="C14" s="22" t="s">
        <v>8</v>
      </c>
      <c r="D14" s="18" t="s">
        <v>206</v>
      </c>
      <c r="E14" s="41" t="s">
        <v>207</v>
      </c>
      <c r="G14" s="16">
        <v>268</v>
      </c>
      <c r="H14" s="30">
        <v>203.8</v>
      </c>
      <c r="I14" s="16">
        <v>899</v>
      </c>
      <c r="J14" s="30">
        <v>912.25</v>
      </c>
      <c r="K14">
        <f t="shared" ref="K14:K24" si="8">(G14-H14)/H14^(1/2)</f>
        <v>4.4971040730853602</v>
      </c>
      <c r="L14">
        <v>-0.43869121976353231</v>
      </c>
      <c r="N14" s="16">
        <v>268</v>
      </c>
      <c r="O14" s="16">
        <v>899</v>
      </c>
      <c r="P14" s="15">
        <f t="shared" ref="P14:Q14" si="9">$O$16*E31</f>
        <v>241.4492075261841</v>
      </c>
      <c r="Q14" s="15">
        <f t="shared" si="9"/>
        <v>869.17272221707299</v>
      </c>
      <c r="R14" s="15">
        <f t="shared" ref="R14:S27" si="10">(N14-P14)/P14^0.5</f>
        <v>1.708695186667696</v>
      </c>
      <c r="S14" s="15">
        <f t="shared" si="10"/>
        <v>1.0117205577578989</v>
      </c>
      <c r="V14" s="52"/>
      <c r="W14" s="22" t="s">
        <v>6</v>
      </c>
      <c r="X14" s="18" t="s">
        <v>193</v>
      </c>
      <c r="Y14" s="41" t="s">
        <v>194</v>
      </c>
    </row>
    <row r="15" spans="2:25" ht="33" thickBot="1">
      <c r="B15" s="34"/>
      <c r="C15" s="24" t="s">
        <v>163</v>
      </c>
      <c r="D15" s="42" t="s">
        <v>208</v>
      </c>
      <c r="E15" s="43" t="s">
        <v>209</v>
      </c>
      <c r="G15" s="16">
        <v>298</v>
      </c>
      <c r="H15" s="30">
        <v>504.84</v>
      </c>
      <c r="I15" s="16">
        <v>2161</v>
      </c>
      <c r="J15" s="30">
        <v>2259.8000000000002</v>
      </c>
      <c r="K15">
        <f t="shared" si="8"/>
        <v>-9.2057176419281852</v>
      </c>
      <c r="L15">
        <v>-2.0783655849573113</v>
      </c>
      <c r="N15" s="16">
        <v>298</v>
      </c>
      <c r="O15" s="16">
        <v>2161</v>
      </c>
      <c r="P15" s="15">
        <f t="shared" ref="P15:Q15" si="11">$O$16*E32</f>
        <v>423.36907961812955</v>
      </c>
      <c r="Q15" s="15">
        <f t="shared" si="11"/>
        <v>2328.9741866716099</v>
      </c>
      <c r="R15" s="15">
        <f t="shared" si="10"/>
        <v>-6.0929956671397001</v>
      </c>
      <c r="S15" s="15">
        <f t="shared" si="10"/>
        <v>-3.4806488363746806</v>
      </c>
      <c r="V15" s="52" t="s">
        <v>91</v>
      </c>
      <c r="W15" s="22" t="s">
        <v>5</v>
      </c>
      <c r="X15" s="18" t="s">
        <v>178</v>
      </c>
      <c r="Y15" s="41" t="s">
        <v>187</v>
      </c>
    </row>
    <row r="16" spans="2:25" ht="32">
      <c r="B16" s="33" t="s">
        <v>168</v>
      </c>
      <c r="C16" s="35" t="s">
        <v>165</v>
      </c>
      <c r="D16" s="25" t="s">
        <v>210</v>
      </c>
      <c r="E16" s="46" t="s">
        <v>211</v>
      </c>
      <c r="G16" s="16">
        <v>302</v>
      </c>
      <c r="H16" s="31">
        <v>166.49</v>
      </c>
      <c r="I16" s="16">
        <v>909</v>
      </c>
      <c r="J16" s="31">
        <v>745.25</v>
      </c>
      <c r="K16">
        <f t="shared" si="8"/>
        <v>10.50212706804343</v>
      </c>
      <c r="L16">
        <v>5.9983294666492766</v>
      </c>
      <c r="O16">
        <f>SUM(N13:O15)</f>
        <v>4793</v>
      </c>
      <c r="P16" s="15"/>
      <c r="Q16" s="15"/>
      <c r="R16" s="15"/>
      <c r="S16" s="15"/>
      <c r="V16" s="52"/>
      <c r="W16" s="22" t="s">
        <v>6</v>
      </c>
      <c r="X16" s="18" t="s">
        <v>197</v>
      </c>
      <c r="Y16" s="41" t="s">
        <v>198</v>
      </c>
    </row>
    <row r="17" spans="2:30" ht="32">
      <c r="B17" s="33"/>
      <c r="C17" s="22" t="s">
        <v>8</v>
      </c>
      <c r="D17" s="18" t="s">
        <v>212</v>
      </c>
      <c r="E17" s="41" t="s">
        <v>213</v>
      </c>
      <c r="G17" s="16">
        <v>244</v>
      </c>
      <c r="H17" s="31">
        <v>203.67</v>
      </c>
      <c r="I17" s="16">
        <v>936</v>
      </c>
      <c r="J17" s="31">
        <v>911.68</v>
      </c>
      <c r="K17">
        <f t="shared" si="8"/>
        <v>2.8259514105470611</v>
      </c>
      <c r="L17">
        <v>0.80545699373769886</v>
      </c>
      <c r="N17" s="16">
        <v>302</v>
      </c>
      <c r="O17" s="16">
        <v>909</v>
      </c>
      <c r="P17" s="15">
        <f>$O$20*E30</f>
        <v>228.64491611826861</v>
      </c>
      <c r="Q17" s="15">
        <f>$O$20*F30</f>
        <v>700.80776717026606</v>
      </c>
      <c r="R17" s="15">
        <f t="shared" si="10"/>
        <v>4.8512029461848769</v>
      </c>
      <c r="S17" s="15">
        <f t="shared" si="10"/>
        <v>7.8643904959934323</v>
      </c>
      <c r="V17" s="52" t="s">
        <v>162</v>
      </c>
      <c r="W17" s="22" t="s">
        <v>5</v>
      </c>
      <c r="X17" s="18" t="s">
        <v>190</v>
      </c>
      <c r="Y17" s="41" t="s">
        <v>191</v>
      </c>
    </row>
    <row r="18" spans="2:30" ht="33" thickBot="1">
      <c r="B18" s="33"/>
      <c r="C18" s="44" t="s">
        <v>163</v>
      </c>
      <c r="D18" s="45" t="s">
        <v>214</v>
      </c>
      <c r="E18" s="47" t="s">
        <v>215</v>
      </c>
      <c r="G18" s="16">
        <v>375</v>
      </c>
      <c r="H18" s="31">
        <v>504.53</v>
      </c>
      <c r="I18" s="16">
        <v>2024</v>
      </c>
      <c r="J18" s="31">
        <v>2258.39</v>
      </c>
      <c r="K18">
        <f t="shared" si="8"/>
        <v>-5.766693483374624</v>
      </c>
      <c r="L18">
        <v>-4.9321878381394848</v>
      </c>
      <c r="N18" s="16">
        <v>244</v>
      </c>
      <c r="O18" s="16">
        <v>936</v>
      </c>
      <c r="P18" s="15">
        <f t="shared" ref="P18:Q19" si="12">$O$20*E31</f>
        <v>241.29808137918252</v>
      </c>
      <c r="Q18" s="15">
        <f t="shared" si="12"/>
        <v>868.6286958939661</v>
      </c>
      <c r="R18" s="15">
        <f t="shared" si="10"/>
        <v>0.17393834358931698</v>
      </c>
      <c r="S18" s="15">
        <f t="shared" si="10"/>
        <v>2.2859033694637954</v>
      </c>
      <c r="V18" s="53"/>
      <c r="W18" s="24" t="s">
        <v>6</v>
      </c>
      <c r="X18" s="42" t="s">
        <v>201</v>
      </c>
      <c r="Y18" s="43" t="s">
        <v>202</v>
      </c>
    </row>
    <row r="19" spans="2:30" ht="32">
      <c r="B19" s="32" t="s">
        <v>169</v>
      </c>
      <c r="C19" s="20" t="s">
        <v>165</v>
      </c>
      <c r="D19" s="39" t="s">
        <v>216</v>
      </c>
      <c r="E19" s="40" t="s">
        <v>217</v>
      </c>
      <c r="G19" s="16">
        <v>358</v>
      </c>
      <c r="H19" s="31">
        <v>226.66</v>
      </c>
      <c r="I19" s="16">
        <v>1026</v>
      </c>
      <c r="J19" s="31">
        <v>1014.57</v>
      </c>
      <c r="K19">
        <f t="shared" si="8"/>
        <v>8.7238777232755087</v>
      </c>
      <c r="L19">
        <v>0.35884361421931354</v>
      </c>
      <c r="N19" s="16">
        <v>375</v>
      </c>
      <c r="O19" s="16">
        <v>2024</v>
      </c>
      <c r="P19" s="15">
        <f t="shared" si="12"/>
        <v>423.10408749652424</v>
      </c>
      <c r="Q19" s="15">
        <f t="shared" si="12"/>
        <v>2327.5164519417926</v>
      </c>
      <c r="R19" s="15">
        <f t="shared" si="10"/>
        <v>-2.3386130579858806</v>
      </c>
      <c r="S19" s="15">
        <f t="shared" si="10"/>
        <v>-6.2912342624173672</v>
      </c>
    </row>
    <row r="20" spans="2:30" ht="32">
      <c r="B20" s="33"/>
      <c r="C20" s="22" t="s">
        <v>8</v>
      </c>
      <c r="D20" s="18" t="s">
        <v>218</v>
      </c>
      <c r="E20" s="41" t="s">
        <v>219</v>
      </c>
      <c r="G20" s="16">
        <v>366</v>
      </c>
      <c r="H20" s="31">
        <v>277.27</v>
      </c>
      <c r="I20" s="16">
        <v>1195</v>
      </c>
      <c r="J20" s="31">
        <v>1241.1400000000001</v>
      </c>
      <c r="K20">
        <f t="shared" si="8"/>
        <v>5.3286726346006148</v>
      </c>
      <c r="L20">
        <v>-1.3096860568081659</v>
      </c>
      <c r="O20">
        <f>SUM(N17:O19)</f>
        <v>4790</v>
      </c>
      <c r="P20" s="15"/>
      <c r="Q20" s="15"/>
      <c r="R20" s="15"/>
      <c r="S20" s="15"/>
    </row>
    <row r="21" spans="2:30" ht="33" thickBot="1">
      <c r="B21" s="34"/>
      <c r="C21" s="24" t="s">
        <v>163</v>
      </c>
      <c r="D21" s="42" t="s">
        <v>220</v>
      </c>
      <c r="E21" s="43" t="s">
        <v>221</v>
      </c>
      <c r="G21" s="16">
        <v>673</v>
      </c>
      <c r="H21" s="31">
        <v>686.85</v>
      </c>
      <c r="I21" s="16">
        <v>3003</v>
      </c>
      <c r="J21" s="31">
        <v>3074.52</v>
      </c>
      <c r="K21">
        <f t="shared" si="8"/>
        <v>-0.52846815482821774</v>
      </c>
      <c r="L21">
        <v>-1.289848920492489</v>
      </c>
      <c r="N21" s="16">
        <v>358</v>
      </c>
      <c r="O21" s="16">
        <v>1026</v>
      </c>
      <c r="P21" s="15">
        <f>$O$24*E30</f>
        <v>316.04550931504309</v>
      </c>
      <c r="Q21" s="15">
        <f>$O$24*F30</f>
        <v>968.69482806562246</v>
      </c>
      <c r="R21" s="15">
        <f t="shared" si="10"/>
        <v>2.3599545625004894</v>
      </c>
      <c r="S21" s="15">
        <f t="shared" si="10"/>
        <v>1.8411973001318158</v>
      </c>
    </row>
    <row r="22" spans="2:30" ht="32">
      <c r="B22" s="33" t="s">
        <v>170</v>
      </c>
      <c r="C22" s="35" t="s">
        <v>165</v>
      </c>
      <c r="D22" s="25" t="s">
        <v>222</v>
      </c>
      <c r="E22" s="46" t="s">
        <v>223</v>
      </c>
      <c r="G22" s="16">
        <v>81</v>
      </c>
      <c r="H22" s="31">
        <v>186.02</v>
      </c>
      <c r="I22" s="16">
        <v>341</v>
      </c>
      <c r="J22" s="31">
        <v>832.69</v>
      </c>
      <c r="K22">
        <f t="shared" si="8"/>
        <v>-7.7000260410044774</v>
      </c>
      <c r="L22">
        <v>-17.039219640129922</v>
      </c>
      <c r="N22" s="16">
        <v>366</v>
      </c>
      <c r="O22" s="16">
        <v>1195</v>
      </c>
      <c r="P22" s="15">
        <f t="shared" ref="P22:Q23" si="13">$O$24*E31</f>
        <v>333.53540643247754</v>
      </c>
      <c r="Q22" s="15">
        <f t="shared" si="13"/>
        <v>1200.6660950968578</v>
      </c>
      <c r="R22" s="15">
        <f t="shared" si="10"/>
        <v>1.7776202894905155</v>
      </c>
      <c r="S22" s="15">
        <f t="shared" si="10"/>
        <v>-0.16352069929400501</v>
      </c>
    </row>
    <row r="23" spans="2:30" ht="32">
      <c r="B23" s="33"/>
      <c r="C23" s="22" t="s">
        <v>8</v>
      </c>
      <c r="D23" s="18" t="s">
        <v>224</v>
      </c>
      <c r="E23" s="41" t="s">
        <v>225</v>
      </c>
      <c r="G23" s="16">
        <v>209</v>
      </c>
      <c r="H23" s="31">
        <v>227.57</v>
      </c>
      <c r="I23" s="16">
        <v>879</v>
      </c>
      <c r="J23" s="31">
        <v>1018.64</v>
      </c>
      <c r="K23">
        <f t="shared" si="8"/>
        <v>-1.2309896429964289</v>
      </c>
      <c r="L23">
        <v>-4.3752157837979402</v>
      </c>
      <c r="N23" s="16">
        <v>673</v>
      </c>
      <c r="O23" s="16">
        <v>3003</v>
      </c>
      <c r="P23" s="15">
        <f t="shared" si="13"/>
        <v>584.83761238298268</v>
      </c>
      <c r="Q23" s="15">
        <f t="shared" si="13"/>
        <v>3217.2205487070164</v>
      </c>
      <c r="R23" s="15">
        <f t="shared" si="10"/>
        <v>3.6455721306853364</v>
      </c>
      <c r="S23" s="15">
        <f t="shared" si="10"/>
        <v>-3.7767715019863441</v>
      </c>
    </row>
    <row r="24" spans="2:30" ht="33" thickBot="1">
      <c r="B24" s="34"/>
      <c r="C24" s="24" t="s">
        <v>163</v>
      </c>
      <c r="D24" s="42" t="s">
        <v>226</v>
      </c>
      <c r="E24" s="43" t="s">
        <v>227</v>
      </c>
      <c r="G24" s="16">
        <v>557</v>
      </c>
      <c r="H24" s="31">
        <v>563.72</v>
      </c>
      <c r="I24" s="16">
        <v>3285</v>
      </c>
      <c r="J24" s="31">
        <v>2523.36</v>
      </c>
      <c r="K24">
        <f t="shared" si="8"/>
        <v>-0.2830333106958573</v>
      </c>
      <c r="L24">
        <v>15.162127249175247</v>
      </c>
      <c r="O24">
        <f>SUM(N21:O23)</f>
        <v>6621</v>
      </c>
      <c r="P24" s="15"/>
      <c r="Q24" s="15"/>
      <c r="R24" s="15"/>
      <c r="S24" s="15"/>
    </row>
    <row r="25" spans="2:30">
      <c r="N25" s="16">
        <v>81</v>
      </c>
      <c r="O25" s="16">
        <v>341</v>
      </c>
      <c r="P25" s="15">
        <f>$O$28*E30</f>
        <v>255.47131337473354</v>
      </c>
      <c r="Q25" s="15">
        <f>$O$28*F30</f>
        <v>783.03197701362501</v>
      </c>
      <c r="R25" s="15">
        <f t="shared" si="10"/>
        <v>-10.915734401167798</v>
      </c>
      <c r="S25" s="15">
        <f t="shared" si="10"/>
        <v>-15.796611555458583</v>
      </c>
    </row>
    <row r="26" spans="2:30">
      <c r="N26" s="16">
        <v>209</v>
      </c>
      <c r="O26" s="16">
        <v>879</v>
      </c>
      <c r="P26" s="15">
        <f t="shared" ref="P26:Q27" si="14">$O$28*E31</f>
        <v>269.60904625081105</v>
      </c>
      <c r="Q26" s="15">
        <f t="shared" si="14"/>
        <v>970.54296042265264</v>
      </c>
      <c r="R26" s="15">
        <f t="shared" si="10"/>
        <v>-3.6912224615897067</v>
      </c>
      <c r="S26" s="15">
        <f t="shared" si="10"/>
        <v>-2.9384450325996938</v>
      </c>
    </row>
    <row r="27" spans="2:30">
      <c r="N27" s="16">
        <v>557</v>
      </c>
      <c r="O27" s="16">
        <v>3285</v>
      </c>
      <c r="P27" s="15">
        <f t="shared" si="14"/>
        <v>472.74594494392437</v>
      </c>
      <c r="Q27" s="15">
        <f t="shared" si="14"/>
        <v>2600.5987579942534</v>
      </c>
      <c r="R27" s="15">
        <f t="shared" si="10"/>
        <v>3.8750463900060739</v>
      </c>
      <c r="S27" s="15">
        <f t="shared" si="10"/>
        <v>13.420667402496216</v>
      </c>
    </row>
    <row r="28" spans="2:30">
      <c r="O28">
        <f>SUM(N25:O27)</f>
        <v>5352</v>
      </c>
    </row>
    <row r="29" spans="2:30">
      <c r="C29" s="1" t="s">
        <v>173</v>
      </c>
      <c r="D29" s="1" t="s">
        <v>174</v>
      </c>
    </row>
    <row r="30" spans="2:30" ht="16" thickBot="1">
      <c r="B30" s="1" t="s">
        <v>7</v>
      </c>
      <c r="C30" s="2">
        <v>1030</v>
      </c>
      <c r="D30" s="2">
        <v>3157</v>
      </c>
      <c r="E30" s="48">
        <f>C30/$D$33</f>
        <v>4.7733802947446474E-2</v>
      </c>
      <c r="F30" s="48">
        <f>D30/$D$33</f>
        <v>0.14630642320882381</v>
      </c>
      <c r="V30" s="1" t="s">
        <v>203</v>
      </c>
      <c r="AA30" s="1" t="s">
        <v>203</v>
      </c>
    </row>
    <row r="31" spans="2:30" ht="16" thickBot="1">
      <c r="B31" s="1" t="s">
        <v>8</v>
      </c>
      <c r="C31" s="2">
        <v>1087</v>
      </c>
      <c r="D31" s="2">
        <v>3913</v>
      </c>
      <c r="E31" s="48">
        <f t="shared" ref="E31:F32" si="15">C31/$D$33</f>
        <v>5.0375382333858562E-2</v>
      </c>
      <c r="F31" s="48">
        <f t="shared" si="15"/>
        <v>0.18134210770228937</v>
      </c>
      <c r="V31" s="28"/>
      <c r="W31" s="36"/>
      <c r="X31" s="37" t="s">
        <v>166</v>
      </c>
      <c r="Y31" s="29" t="s">
        <v>2</v>
      </c>
      <c r="AA31" s="28"/>
      <c r="AB31" s="36"/>
      <c r="AC31" s="37" t="s">
        <v>166</v>
      </c>
      <c r="AD31" s="29" t="s">
        <v>2</v>
      </c>
    </row>
    <row r="32" spans="2:30" ht="34" customHeight="1">
      <c r="B32" s="1" t="s">
        <v>9</v>
      </c>
      <c r="C32" s="2">
        <v>1906</v>
      </c>
      <c r="D32" s="2">
        <v>10485</v>
      </c>
      <c r="E32" s="48">
        <f t="shared" si="15"/>
        <v>8.8330707201779587E-2</v>
      </c>
      <c r="F32" s="48">
        <f t="shared" si="15"/>
        <v>0.4859115766058022</v>
      </c>
      <c r="N32" s="16">
        <v>287</v>
      </c>
      <c r="O32" s="16">
        <v>880</v>
      </c>
      <c r="P32">
        <f>N32+O32</f>
        <v>1167</v>
      </c>
      <c r="Q32" s="15">
        <f>$P32*F37</f>
        <v>287.08144256030567</v>
      </c>
      <c r="R32" s="15">
        <f>$P32*G37</f>
        <v>879.91855743969427</v>
      </c>
      <c r="S32" s="15">
        <f>(N32-Q32)/Q32^0.5</f>
        <v>-4.8067203733523824E-3</v>
      </c>
      <c r="T32" s="15">
        <f>(O32-R32)/R32^0.5</f>
        <v>2.7455551990995439E-3</v>
      </c>
      <c r="V32" s="32" t="s">
        <v>167</v>
      </c>
      <c r="W32" s="20" t="s">
        <v>165</v>
      </c>
      <c r="X32" s="39" t="s">
        <v>228</v>
      </c>
      <c r="Y32" s="40" t="s">
        <v>229</v>
      </c>
      <c r="AA32" s="51" t="s">
        <v>165</v>
      </c>
      <c r="AB32" s="40" t="s">
        <v>167</v>
      </c>
      <c r="AC32" s="39" t="s">
        <v>228</v>
      </c>
      <c r="AD32" s="40" t="s">
        <v>229</v>
      </c>
    </row>
    <row r="33" spans="3:30" ht="34" customHeight="1" thickBot="1">
      <c r="D33" s="1">
        <f>SUM(C30:D32)</f>
        <v>21578</v>
      </c>
      <c r="N33" s="16">
        <v>268</v>
      </c>
      <c r="O33" s="16">
        <v>899</v>
      </c>
      <c r="P33">
        <f t="shared" ref="P33:P46" si="16">N33+O33</f>
        <v>1167</v>
      </c>
      <c r="Q33" s="15">
        <f t="shared" ref="Q33:R34" si="17">$P33*F38</f>
        <v>253.70580000000001</v>
      </c>
      <c r="R33" s="15">
        <f t="shared" si="17"/>
        <v>913.29419999999993</v>
      </c>
      <c r="S33" s="15">
        <f t="shared" ref="S33:T34" si="18">(N33-Q33)/Q33^0.5</f>
        <v>0.89741775256850265</v>
      </c>
      <c r="T33" s="15">
        <f t="shared" si="18"/>
        <v>-0.47299277239501197</v>
      </c>
      <c r="V33" s="33"/>
      <c r="W33" s="22" t="s">
        <v>8</v>
      </c>
      <c r="X33" s="18" t="s">
        <v>230</v>
      </c>
      <c r="Y33" s="41" t="s">
        <v>252</v>
      </c>
      <c r="AA33" s="52"/>
      <c r="AB33" s="41" t="s">
        <v>175</v>
      </c>
      <c r="AC33" s="25" t="s">
        <v>232</v>
      </c>
      <c r="AD33" s="46" t="s">
        <v>233</v>
      </c>
    </row>
    <row r="34" spans="3:30" ht="34" customHeight="1" thickBot="1">
      <c r="N34" s="16">
        <v>298</v>
      </c>
      <c r="O34" s="16">
        <v>2161</v>
      </c>
      <c r="P34">
        <f t="shared" si="16"/>
        <v>2459</v>
      </c>
      <c r="Q34" s="15">
        <f t="shared" si="17"/>
        <v>378.2466306189977</v>
      </c>
      <c r="R34" s="15">
        <f t="shared" si="17"/>
        <v>2080.7533693810024</v>
      </c>
      <c r="S34" s="15">
        <f>(N34-Q34)/Q34^0.5</f>
        <v>-4.1260954685609601</v>
      </c>
      <c r="T34" s="15">
        <f t="shared" si="18"/>
        <v>1.7592052122469457</v>
      </c>
      <c r="V34" s="34"/>
      <c r="W34" s="24" t="s">
        <v>163</v>
      </c>
      <c r="X34" s="42" t="s">
        <v>234</v>
      </c>
      <c r="Y34" s="43" t="s">
        <v>235</v>
      </c>
      <c r="AA34" s="52"/>
      <c r="AB34" s="41" t="s">
        <v>169</v>
      </c>
      <c r="AC34" s="39" t="s">
        <v>236</v>
      </c>
      <c r="AD34" s="40" t="s">
        <v>237</v>
      </c>
    </row>
    <row r="35" spans="3:30" ht="34" customHeight="1">
      <c r="P35">
        <f t="shared" si="16"/>
        <v>0</v>
      </c>
      <c r="S35" s="15"/>
      <c r="T35" s="15"/>
      <c r="V35" s="33" t="s">
        <v>168</v>
      </c>
      <c r="W35" s="35" t="s">
        <v>165</v>
      </c>
      <c r="X35" s="25" t="s">
        <v>232</v>
      </c>
      <c r="Y35" s="46" t="s">
        <v>233</v>
      </c>
      <c r="AA35" s="52"/>
      <c r="AB35" s="41" t="s">
        <v>170</v>
      </c>
      <c r="AC35" s="25" t="s">
        <v>238</v>
      </c>
      <c r="AD35" s="46" t="s">
        <v>239</v>
      </c>
    </row>
    <row r="36" spans="3:30" ht="34" customHeight="1">
      <c r="N36" s="16">
        <v>302</v>
      </c>
      <c r="O36" s="16">
        <v>909</v>
      </c>
      <c r="P36">
        <f t="shared" si="16"/>
        <v>1211</v>
      </c>
      <c r="Q36" s="15">
        <f>$P36*F37</f>
        <v>297.90542154287078</v>
      </c>
      <c r="R36" s="15">
        <f>$P36*G37</f>
        <v>913.09457845712916</v>
      </c>
      <c r="S36" s="15">
        <f>(N36-Q36)/Q36^0.5</f>
        <v>0.23723021020089452</v>
      </c>
      <c r="T36" s="15">
        <f>(O36-R36)/R36^0.5</f>
        <v>-0.13550375025161274</v>
      </c>
      <c r="V36" s="33"/>
      <c r="W36" s="22" t="s">
        <v>8</v>
      </c>
      <c r="X36" s="18" t="s">
        <v>240</v>
      </c>
      <c r="Y36" s="41" t="s">
        <v>241</v>
      </c>
      <c r="AA36" s="52" t="s">
        <v>8</v>
      </c>
      <c r="AB36" s="41" t="s">
        <v>167</v>
      </c>
      <c r="AC36" s="18" t="s">
        <v>230</v>
      </c>
      <c r="AD36" s="41" t="s">
        <v>231</v>
      </c>
    </row>
    <row r="37" spans="3:30" ht="34" customHeight="1" thickBot="1">
      <c r="C37" s="2">
        <v>1030</v>
      </c>
      <c r="D37" s="2">
        <v>3157</v>
      </c>
      <c r="E37" s="1">
        <f>C37+D37</f>
        <v>4187</v>
      </c>
      <c r="F37" s="48">
        <f>C37/$E37</f>
        <v>0.24599952233102459</v>
      </c>
      <c r="G37" s="48">
        <f>D37/$E37</f>
        <v>0.75400047766897538</v>
      </c>
      <c r="N37" s="16">
        <v>244</v>
      </c>
      <c r="O37" s="16">
        <v>936</v>
      </c>
      <c r="P37">
        <f t="shared" si="16"/>
        <v>1180</v>
      </c>
      <c r="Q37" s="15">
        <f t="shared" ref="Q37:R38" si="19">$P37*F38</f>
        <v>256.53200000000004</v>
      </c>
      <c r="R37" s="15">
        <f t="shared" si="19"/>
        <v>923.46799999999996</v>
      </c>
      <c r="S37" s="15">
        <f t="shared" ref="S37:S38" si="20">(N37-Q37)/Q37^0.5</f>
        <v>-0.78243742055901744</v>
      </c>
      <c r="T37" s="15">
        <f t="shared" ref="T37:T38" si="21">(O37-R37)/R37^0.5</f>
        <v>0.41239126785333258</v>
      </c>
      <c r="V37" s="33"/>
      <c r="W37" s="44" t="s">
        <v>163</v>
      </c>
      <c r="X37" s="45" t="s">
        <v>242</v>
      </c>
      <c r="Y37" s="47" t="s">
        <v>243</v>
      </c>
      <c r="AA37" s="52"/>
      <c r="AB37" s="41" t="s">
        <v>175</v>
      </c>
      <c r="AC37" s="18" t="s">
        <v>240</v>
      </c>
      <c r="AD37" s="41" t="s">
        <v>241</v>
      </c>
    </row>
    <row r="38" spans="3:30" ht="34" customHeight="1">
      <c r="C38" s="2">
        <v>1087</v>
      </c>
      <c r="D38" s="2">
        <v>3913</v>
      </c>
      <c r="E38" s="1">
        <f t="shared" ref="E38:E39" si="22">C38+D38</f>
        <v>5000</v>
      </c>
      <c r="F38" s="48">
        <f t="shared" ref="F38:F39" si="23">C38/$E38</f>
        <v>0.21740000000000001</v>
      </c>
      <c r="G38" s="48">
        <f t="shared" ref="G38:G39" si="24">D38/$E38</f>
        <v>0.78259999999999996</v>
      </c>
      <c r="N38" s="16">
        <v>375</v>
      </c>
      <c r="O38" s="16">
        <v>2024</v>
      </c>
      <c r="P38">
        <f t="shared" si="16"/>
        <v>2399</v>
      </c>
      <c r="Q38" s="15">
        <f t="shared" si="19"/>
        <v>369.01735130336539</v>
      </c>
      <c r="R38" s="15">
        <f t="shared" si="19"/>
        <v>2029.9826486966347</v>
      </c>
      <c r="S38" s="15">
        <f>(N38-Q38)/Q38^0.5</f>
        <v>0.31143692881801582</v>
      </c>
      <c r="T38" s="15">
        <f t="shared" si="21"/>
        <v>-0.13278448660179021</v>
      </c>
      <c r="V38" s="32" t="s">
        <v>169</v>
      </c>
      <c r="W38" s="20" t="s">
        <v>165</v>
      </c>
      <c r="X38" s="39" t="s">
        <v>236</v>
      </c>
      <c r="Y38" s="40" t="s">
        <v>237</v>
      </c>
      <c r="AA38" s="52"/>
      <c r="AB38" s="41" t="s">
        <v>169</v>
      </c>
      <c r="AC38" s="18" t="s">
        <v>244</v>
      </c>
      <c r="AD38" s="41" t="s">
        <v>245</v>
      </c>
    </row>
    <row r="39" spans="3:30" ht="34" customHeight="1">
      <c r="C39" s="2">
        <v>1906</v>
      </c>
      <c r="D39" s="2">
        <v>10485</v>
      </c>
      <c r="E39" s="1">
        <f t="shared" si="22"/>
        <v>12391</v>
      </c>
      <c r="F39" s="48">
        <f t="shared" si="23"/>
        <v>0.15382132192720524</v>
      </c>
      <c r="G39" s="48">
        <f t="shared" si="24"/>
        <v>0.84617867807279479</v>
      </c>
      <c r="P39">
        <f t="shared" si="16"/>
        <v>0</v>
      </c>
      <c r="S39" s="15"/>
      <c r="T39" s="15"/>
      <c r="V39" s="33"/>
      <c r="W39" s="22" t="s">
        <v>8</v>
      </c>
      <c r="X39" s="18" t="s">
        <v>244</v>
      </c>
      <c r="Y39" s="41" t="s">
        <v>245</v>
      </c>
      <c r="AA39" s="52"/>
      <c r="AB39" s="41" t="s">
        <v>170</v>
      </c>
      <c r="AC39" s="18" t="s">
        <v>246</v>
      </c>
      <c r="AD39" s="41" t="s">
        <v>247</v>
      </c>
    </row>
    <row r="40" spans="3:30" ht="34" customHeight="1" thickBot="1">
      <c r="N40" s="16">
        <v>358</v>
      </c>
      <c r="O40" s="16">
        <v>1026</v>
      </c>
      <c r="P40">
        <f t="shared" si="16"/>
        <v>1384</v>
      </c>
      <c r="Q40" s="15">
        <f>$P40*F37</f>
        <v>340.46333890613806</v>
      </c>
      <c r="R40" s="15">
        <f>$P40*G37</f>
        <v>1043.536661093862</v>
      </c>
      <c r="S40" s="15">
        <f>(N40-Q40)/Q40^0.5</f>
        <v>0.9504116082347045</v>
      </c>
      <c r="T40" s="15">
        <f>(O40-R40)/R40^0.5</f>
        <v>-0.54286651387870177</v>
      </c>
      <c r="V40" s="34"/>
      <c r="W40" s="24" t="s">
        <v>163</v>
      </c>
      <c r="X40" s="42" t="s">
        <v>248</v>
      </c>
      <c r="Y40" s="43" t="s">
        <v>249</v>
      </c>
      <c r="AA40" s="52" t="s">
        <v>163</v>
      </c>
      <c r="AB40" s="41" t="s">
        <v>167</v>
      </c>
      <c r="AC40" s="42" t="s">
        <v>234</v>
      </c>
      <c r="AD40" s="43" t="s">
        <v>235</v>
      </c>
    </row>
    <row r="41" spans="3:30" ht="34" customHeight="1">
      <c r="N41" s="16">
        <v>366</v>
      </c>
      <c r="O41" s="16">
        <v>1195</v>
      </c>
      <c r="P41">
        <f t="shared" si="16"/>
        <v>1561</v>
      </c>
      <c r="Q41" s="15">
        <f t="shared" ref="Q41:R42" si="25">$P41*F38</f>
        <v>339.3614</v>
      </c>
      <c r="R41" s="15">
        <f t="shared" si="25"/>
        <v>1221.6386</v>
      </c>
      <c r="S41" s="15">
        <f t="shared" ref="S41:S42" si="26">(N41-Q41)/Q41^0.5</f>
        <v>1.446039562944943</v>
      </c>
      <c r="T41" s="15">
        <f t="shared" ref="T41:T42" si="27">(O41-R41)/R41^0.5</f>
        <v>-0.7621492442205654</v>
      </c>
      <c r="V41" s="33" t="s">
        <v>170</v>
      </c>
      <c r="W41" s="35" t="s">
        <v>165</v>
      </c>
      <c r="X41" s="25" t="s">
        <v>238</v>
      </c>
      <c r="Y41" s="46" t="s">
        <v>239</v>
      </c>
      <c r="AA41" s="52"/>
      <c r="AB41" s="41" t="s">
        <v>175</v>
      </c>
      <c r="AC41" s="45" t="s">
        <v>242</v>
      </c>
      <c r="AD41" s="47" t="s">
        <v>243</v>
      </c>
    </row>
    <row r="42" spans="3:30" ht="34" customHeight="1" thickBot="1">
      <c r="N42" s="16">
        <v>673</v>
      </c>
      <c r="O42" s="16">
        <v>3003</v>
      </c>
      <c r="P42">
        <f t="shared" si="16"/>
        <v>3676</v>
      </c>
      <c r="Q42" s="15">
        <f t="shared" si="25"/>
        <v>565.44717940440648</v>
      </c>
      <c r="R42" s="15">
        <f t="shared" si="25"/>
        <v>3110.5528205955939</v>
      </c>
      <c r="S42" s="15">
        <f>(N42-Q42)/Q42^0.5</f>
        <v>4.5229916222266198</v>
      </c>
      <c r="T42" s="15">
        <f t="shared" si="27"/>
        <v>-1.9284261591614242</v>
      </c>
      <c r="V42" s="33"/>
      <c r="W42" s="22" t="s">
        <v>8</v>
      </c>
      <c r="X42" s="18" t="s">
        <v>246</v>
      </c>
      <c r="Y42" s="41" t="s">
        <v>247</v>
      </c>
      <c r="AA42" s="52"/>
      <c r="AB42" s="41" t="s">
        <v>169</v>
      </c>
      <c r="AC42" s="42" t="s">
        <v>248</v>
      </c>
      <c r="AD42" s="43" t="s">
        <v>249</v>
      </c>
    </row>
    <row r="43" spans="3:30" ht="34" customHeight="1" thickBot="1">
      <c r="P43">
        <f t="shared" si="16"/>
        <v>0</v>
      </c>
      <c r="Q43" s="15"/>
      <c r="R43" s="15"/>
      <c r="S43" s="15"/>
      <c r="T43" s="15"/>
      <c r="V43" s="34"/>
      <c r="W43" s="24" t="s">
        <v>163</v>
      </c>
      <c r="X43" s="42" t="s">
        <v>250</v>
      </c>
      <c r="Y43" s="43" t="s">
        <v>251</v>
      </c>
      <c r="AA43" s="53"/>
      <c r="AB43" s="43" t="s">
        <v>170</v>
      </c>
      <c r="AC43" s="42" t="s">
        <v>250</v>
      </c>
      <c r="AD43" s="43" t="s">
        <v>251</v>
      </c>
    </row>
    <row r="44" spans="3:30">
      <c r="N44" s="16">
        <v>81</v>
      </c>
      <c r="O44" s="16">
        <v>341</v>
      </c>
      <c r="P44">
        <f t="shared" si="16"/>
        <v>422</v>
      </c>
      <c r="Q44" s="15">
        <f>$P44*F37</f>
        <v>103.81179842369238</v>
      </c>
      <c r="R44" s="15">
        <f>$P44*G37</f>
        <v>318.18820157630762</v>
      </c>
      <c r="S44" s="15">
        <f>(N44-Q44)/Q44^0.5</f>
        <v>-2.2389075862932906</v>
      </c>
      <c r="T44" s="15">
        <f>(O44-R44)/R44^0.5</f>
        <v>1.278843761730931</v>
      </c>
    </row>
    <row r="45" spans="3:30">
      <c r="N45" s="16">
        <v>209</v>
      </c>
      <c r="O45" s="16">
        <v>879</v>
      </c>
      <c r="P45">
        <f t="shared" si="16"/>
        <v>1088</v>
      </c>
      <c r="Q45" s="15">
        <f t="shared" ref="Q45:R45" si="28">$P45*F38</f>
        <v>236.53120000000001</v>
      </c>
      <c r="R45" s="15">
        <f t="shared" si="28"/>
        <v>851.46879999999999</v>
      </c>
      <c r="S45" s="15">
        <f t="shared" ref="S45:S46" si="29">(N45-Q45)/Q45^0.5</f>
        <v>-1.7901149675224464</v>
      </c>
      <c r="T45" s="15">
        <f t="shared" ref="T45:T46" si="30">(O45-R45)/R45^0.5</f>
        <v>0.94349753943564862</v>
      </c>
    </row>
    <row r="46" spans="3:30">
      <c r="N46" s="16">
        <v>557</v>
      </c>
      <c r="O46" s="16">
        <v>3285</v>
      </c>
      <c r="P46">
        <f t="shared" si="16"/>
        <v>3842</v>
      </c>
      <c r="Q46" s="15">
        <f t="shared" ref="Q46:R46" si="31">$P46*F39</f>
        <v>590.98151884432252</v>
      </c>
      <c r="R46" s="15">
        <f t="shared" si="31"/>
        <v>3251.0184811556774</v>
      </c>
      <c r="S46" s="15">
        <f>(N46-Q46)/Q46^0.5</f>
        <v>-1.3978347614898161</v>
      </c>
      <c r="T46" s="15">
        <f t="shared" si="30"/>
        <v>0.59598189547720348</v>
      </c>
    </row>
    <row r="51" spans="13:24">
      <c r="N51" s="14">
        <f>SUM(N56:N58)</f>
        <v>921</v>
      </c>
      <c r="O51" s="14">
        <f>SUM(O56:O58)</f>
        <v>2802</v>
      </c>
      <c r="P51" s="61">
        <f>N$51*$P56/$P$55</f>
        <v>495.75181305398871</v>
      </c>
      <c r="Q51" s="61">
        <f>O$51*$P56/$P$55</f>
        <v>1508.2481869460112</v>
      </c>
    </row>
    <row r="52" spans="13:24">
      <c r="P52" s="61">
        <f t="shared" ref="P52:Q52" si="32">N$51*$P57/$P$55</f>
        <v>315.41095890410958</v>
      </c>
      <c r="Q52" s="61">
        <f t="shared" si="32"/>
        <v>959.58904109589037</v>
      </c>
    </row>
    <row r="53" spans="13:24">
      <c r="M53" s="14"/>
      <c r="P53" s="61">
        <f>N$51*$P58/$P$55</f>
        <v>109.8372280419017</v>
      </c>
      <c r="Q53" s="61">
        <f t="shared" ref="P53:Q53" si="33">O$51*$P58/$P$55</f>
        <v>334.16277195809829</v>
      </c>
    </row>
    <row r="54" spans="13:24" ht="16" thickBot="1">
      <c r="M54" s="14"/>
      <c r="N54" s="14"/>
      <c r="O54" s="14"/>
      <c r="P54" s="14"/>
    </row>
    <row r="55" spans="13:24" ht="16" thickBot="1">
      <c r="M55" s="14"/>
      <c r="N55" s="57"/>
      <c r="O55" s="57"/>
      <c r="P55" s="57">
        <f>SUM(P56:P58)</f>
        <v>3723</v>
      </c>
      <c r="U55" s="28"/>
      <c r="V55" s="36"/>
      <c r="W55" s="28" t="s">
        <v>166</v>
      </c>
      <c r="X55" s="29" t="s">
        <v>256</v>
      </c>
    </row>
    <row r="56" spans="13:24" ht="32">
      <c r="M56" s="14"/>
      <c r="N56" s="57">
        <v>561</v>
      </c>
      <c r="O56" s="57">
        <v>1443</v>
      </c>
      <c r="P56" s="57">
        <f>SUM(N56:O56)</f>
        <v>2004</v>
      </c>
      <c r="Q56" s="15">
        <f>$P56*F37</f>
        <v>492.98304275137326</v>
      </c>
      <c r="R56" s="15">
        <f>$P56*G37</f>
        <v>1511.0169572486266</v>
      </c>
      <c r="U56" s="58" t="s">
        <v>165</v>
      </c>
      <c r="V56" s="55" t="s">
        <v>253</v>
      </c>
      <c r="W56" s="62" t="s">
        <v>257</v>
      </c>
      <c r="X56" s="46" t="s">
        <v>258</v>
      </c>
    </row>
    <row r="57" spans="13:24" ht="32">
      <c r="M57" s="14"/>
      <c r="N57" s="57">
        <v>274</v>
      </c>
      <c r="O57" s="57">
        <v>1001</v>
      </c>
      <c r="P57" s="57">
        <f t="shared" ref="P57:P64" si="34">SUM(N57:O57)</f>
        <v>1275</v>
      </c>
      <c r="Q57" s="15">
        <f t="shared" ref="Q57:R57" si="35">$P57*F38</f>
        <v>277.185</v>
      </c>
      <c r="R57" s="15">
        <f t="shared" si="35"/>
        <v>997.81499999999994</v>
      </c>
      <c r="U57" s="59"/>
      <c r="V57" s="17" t="s">
        <v>254</v>
      </c>
      <c r="W57" s="63" t="s">
        <v>259</v>
      </c>
      <c r="X57" s="41" t="s">
        <v>260</v>
      </c>
    </row>
    <row r="58" spans="13:24" ht="33" thickBot="1">
      <c r="M58" s="14"/>
      <c r="N58" s="57">
        <v>86</v>
      </c>
      <c r="O58" s="57">
        <v>358</v>
      </c>
      <c r="P58" s="57">
        <f t="shared" si="34"/>
        <v>444</v>
      </c>
      <c r="Q58" s="15">
        <f t="shared" ref="Q58:R58" si="36">$P58*F39</f>
        <v>68.296666935679127</v>
      </c>
      <c r="R58" s="15">
        <f t="shared" si="36"/>
        <v>375.70333306432087</v>
      </c>
      <c r="U58" s="54"/>
      <c r="V58" s="17" t="s">
        <v>255</v>
      </c>
      <c r="W58" s="63" t="s">
        <v>261</v>
      </c>
      <c r="X58" s="41" t="s">
        <v>262</v>
      </c>
    </row>
    <row r="59" spans="13:24" ht="32">
      <c r="M59" s="14"/>
      <c r="N59" s="65">
        <v>495.75181305398871</v>
      </c>
      <c r="O59" s="66">
        <v>1508.2481869460112</v>
      </c>
      <c r="P59" s="65">
        <f>(N56-N59)/N59^0.5</f>
        <v>2.930463340614144</v>
      </c>
      <c r="Q59" s="67">
        <f>(O56-O59)/O59^0.5</f>
        <v>-1.68008804861926</v>
      </c>
      <c r="U59" s="60" t="s">
        <v>8</v>
      </c>
      <c r="V59" s="17" t="s">
        <v>253</v>
      </c>
      <c r="W59" s="63" t="s">
        <v>263</v>
      </c>
      <c r="X59" s="41" t="s">
        <v>264</v>
      </c>
    </row>
    <row r="60" spans="13:24" ht="32">
      <c r="M60" s="14"/>
      <c r="N60" s="68">
        <v>315.41095890410958</v>
      </c>
      <c r="O60" s="61">
        <v>959.58904109589037</v>
      </c>
      <c r="P60" s="68">
        <f t="shared" ref="P60:Q61" si="37">(N57-N60)/N60^0.5</f>
        <v>-2.3317226837522949</v>
      </c>
      <c r="Q60" s="69">
        <f t="shared" si="37"/>
        <v>1.3368191164082843</v>
      </c>
      <c r="U60" s="59"/>
      <c r="V60" s="17" t="s">
        <v>254</v>
      </c>
      <c r="W60" s="63" t="s">
        <v>265</v>
      </c>
      <c r="X60" s="41" t="s">
        <v>266</v>
      </c>
    </row>
    <row r="61" spans="13:24" ht="33" thickBot="1">
      <c r="M61" s="14"/>
      <c r="N61" s="70">
        <v>109.8372280419017</v>
      </c>
      <c r="O61" s="71">
        <v>334.16277195809829</v>
      </c>
      <c r="P61" s="70">
        <f t="shared" si="37"/>
        <v>-2.2744739607436464</v>
      </c>
      <c r="Q61" s="72">
        <f t="shared" si="37"/>
        <v>1.3039973799980311</v>
      </c>
      <c r="U61" s="54"/>
      <c r="V61" s="17" t="s">
        <v>255</v>
      </c>
      <c r="W61" s="63" t="s">
        <v>268</v>
      </c>
      <c r="X61" s="41" t="s">
        <v>267</v>
      </c>
    </row>
    <row r="62" spans="13:24" ht="32">
      <c r="M62" s="14"/>
      <c r="N62" s="57">
        <v>397</v>
      </c>
      <c r="O62" s="57">
        <v>1182</v>
      </c>
      <c r="P62" s="57">
        <f>SUM(N62:O62)</f>
        <v>1579</v>
      </c>
      <c r="Q62" s="15">
        <f>$P62*F37</f>
        <v>388.43324576068784</v>
      </c>
      <c r="R62" s="15">
        <f>$P62*G37</f>
        <v>1190.5667542393121</v>
      </c>
      <c r="U62" s="52" t="s">
        <v>163</v>
      </c>
      <c r="V62" s="17" t="s">
        <v>253</v>
      </c>
      <c r="W62" s="63" t="s">
        <v>269</v>
      </c>
      <c r="X62" s="41" t="s">
        <v>270</v>
      </c>
    </row>
    <row r="63" spans="13:24" ht="32">
      <c r="M63" s="14"/>
      <c r="N63" s="57">
        <v>375</v>
      </c>
      <c r="O63" s="57">
        <v>1371</v>
      </c>
      <c r="P63" s="57">
        <f>SUM(N63:O63)</f>
        <v>1746</v>
      </c>
      <c r="Q63" s="15">
        <f>$P63*F38</f>
        <v>379.5804</v>
      </c>
      <c r="R63" s="15">
        <f>$P63*G38</f>
        <v>1366.4195999999999</v>
      </c>
      <c r="U63" s="52"/>
      <c r="V63" s="17" t="s">
        <v>254</v>
      </c>
      <c r="W63" s="63" t="s">
        <v>271</v>
      </c>
      <c r="X63" s="41" t="s">
        <v>272</v>
      </c>
    </row>
    <row r="64" spans="13:24" ht="33" thickBot="1">
      <c r="M64" s="14">
        <f>SUM(N62:O64)</f>
        <v>4552</v>
      </c>
      <c r="N64" s="57">
        <v>217</v>
      </c>
      <c r="O64" s="57">
        <v>1010</v>
      </c>
      <c r="P64" s="57">
        <f>SUM(N64:O64)</f>
        <v>1227</v>
      </c>
      <c r="Q64" s="15">
        <f>$P64*F39</f>
        <v>188.73876200468084</v>
      </c>
      <c r="R64" s="15">
        <f>$P64*G39</f>
        <v>1038.2612379953191</v>
      </c>
      <c r="U64" s="53"/>
      <c r="V64" s="56" t="s">
        <v>255</v>
      </c>
      <c r="W64" s="64" t="s">
        <v>273</v>
      </c>
      <c r="X64" s="43" t="s">
        <v>274</v>
      </c>
    </row>
    <row r="65" spans="13:18" ht="16" thickBot="1">
      <c r="M65" s="14"/>
      <c r="N65">
        <f>SUM(N62:N64)</f>
        <v>989</v>
      </c>
      <c r="O65">
        <f>SUM(O62:O64)</f>
        <v>3563</v>
      </c>
    </row>
    <row r="66" spans="13:18">
      <c r="M66" s="14"/>
      <c r="N66" s="65">
        <f>N$65*$P62/$M$64</f>
        <v>343.06480667838315</v>
      </c>
      <c r="O66" s="66">
        <f>O$65*$P62/$M$64</f>
        <v>1235.9351933216169</v>
      </c>
      <c r="P66" s="65">
        <f>(N62-N66)/N66^0.5</f>
        <v>2.9119516227485005</v>
      </c>
      <c r="Q66" s="67">
        <f>(O62-O66)/O66^0.5</f>
        <v>-1.5341731940699492</v>
      </c>
    </row>
    <row r="67" spans="13:18">
      <c r="M67" s="14"/>
      <c r="N67" s="68">
        <f t="shared" ref="N67:O67" si="38">N$65*$P63/$M$64</f>
        <v>379.34841827768014</v>
      </c>
      <c r="O67" s="61">
        <f t="shared" si="38"/>
        <v>1366.6515817223199</v>
      </c>
      <c r="P67" s="68">
        <f t="shared" ref="P67:Q68" si="39">(N63-N67)/N67^0.5</f>
        <v>-0.22326064431544174</v>
      </c>
      <c r="Q67" s="69">
        <f t="shared" si="39"/>
        <v>0.1176257507589502</v>
      </c>
    </row>
    <row r="68" spans="13:18" ht="16" thickBot="1">
      <c r="N68" s="70">
        <f t="shared" ref="N68:O68" si="40">N$65*$P64/$M$64</f>
        <v>266.58677504393671</v>
      </c>
      <c r="O68" s="71">
        <f t="shared" si="40"/>
        <v>960.41322495606323</v>
      </c>
      <c r="P68" s="70">
        <f t="shared" si="39"/>
        <v>-3.0370123899896457</v>
      </c>
      <c r="Q68" s="72">
        <f t="shared" si="39"/>
        <v>1.6000619523969473</v>
      </c>
    </row>
    <row r="72" spans="13:18">
      <c r="N72" s="57">
        <v>633</v>
      </c>
      <c r="O72" s="57">
        <v>3045</v>
      </c>
      <c r="P72" s="57">
        <f>SUM(N72:O72)</f>
        <v>3678</v>
      </c>
      <c r="Q72" s="15">
        <f>$P72*F37</f>
        <v>904.78624313350849</v>
      </c>
      <c r="R72" s="15">
        <f>$P72*G37</f>
        <v>2773.2137568664916</v>
      </c>
    </row>
    <row r="73" spans="13:18">
      <c r="N73" s="57">
        <v>634</v>
      </c>
      <c r="O73" s="57">
        <v>3512</v>
      </c>
      <c r="P73" s="57">
        <f>SUM(N73:O73)</f>
        <v>4146</v>
      </c>
      <c r="Q73" s="15">
        <f>$P73*F38</f>
        <v>901.34040000000005</v>
      </c>
      <c r="R73" s="15">
        <f>$P73*G38</f>
        <v>3244.6596</v>
      </c>
    </row>
    <row r="74" spans="13:18">
      <c r="M74">
        <f>SUM(N72:O74)</f>
        <v>11000</v>
      </c>
      <c r="N74" s="57">
        <v>457</v>
      </c>
      <c r="O74" s="57">
        <v>2719</v>
      </c>
      <c r="P74" s="57">
        <f>SUM(N74:O74)</f>
        <v>3176</v>
      </c>
      <c r="Q74" s="15">
        <f>$P74*F39</f>
        <v>488.53651844080383</v>
      </c>
      <c r="R74" s="15">
        <f>$P74*G39</f>
        <v>2687.4634815591962</v>
      </c>
    </row>
    <row r="75" spans="13:18" ht="16" thickBot="1">
      <c r="N75">
        <f>SUM(N72:N74)</f>
        <v>1724</v>
      </c>
      <c r="O75">
        <f>SUM(O72:O74)</f>
        <v>9276</v>
      </c>
    </row>
    <row r="76" spans="13:18">
      <c r="N76" s="65">
        <f>N$75*$P72/$M$74</f>
        <v>576.4429090909091</v>
      </c>
      <c r="O76" s="66">
        <f>O$75*$P72/$M$74</f>
        <v>3101.5570909090911</v>
      </c>
      <c r="P76" s="65">
        <f>(N72-N76)/N76^0.5</f>
        <v>2.3556399564000969</v>
      </c>
      <c r="Q76" s="67">
        <f>(O72-O76)/O76^0.5</f>
        <v>-1.0155403249172972</v>
      </c>
    </row>
    <row r="77" spans="13:18">
      <c r="N77" s="68">
        <f t="shared" ref="N77:O77" si="41">N$75*$P73/$M$74</f>
        <v>649.79127272727271</v>
      </c>
      <c r="O77" s="61">
        <f t="shared" si="41"/>
        <v>3496.2087272727272</v>
      </c>
      <c r="P77" s="68">
        <f t="shared" ref="P77:Q78" si="42">(N73-N77)/N77^0.5</f>
        <v>-0.61948414725149181</v>
      </c>
      <c r="Q77" s="69">
        <f t="shared" si="42"/>
        <v>0.26706591152508224</v>
      </c>
    </row>
    <row r="78" spans="13:18" ht="16" thickBot="1">
      <c r="N78" s="70">
        <f t="shared" ref="N78:O78" si="43">N$75*$P74/$M$74</f>
        <v>497.76581818181819</v>
      </c>
      <c r="O78" s="71">
        <f t="shared" si="43"/>
        <v>2678.2341818181817</v>
      </c>
      <c r="P78" s="70">
        <f t="shared" si="42"/>
        <v>-1.8271896566562082</v>
      </c>
      <c r="Q78" s="72">
        <f t="shared" si="42"/>
        <v>0.78772003020439685</v>
      </c>
    </row>
    <row r="84" spans="8:24">
      <c r="H84" s="1"/>
      <c r="I84" s="2" t="s">
        <v>1</v>
      </c>
      <c r="J84" s="2" t="s">
        <v>2</v>
      </c>
      <c r="K84" s="1"/>
      <c r="L84" s="2" t="s">
        <v>1</v>
      </c>
      <c r="M84" s="2" t="s">
        <v>2</v>
      </c>
      <c r="N84" s="2"/>
      <c r="O84" s="2" t="s">
        <v>1</v>
      </c>
      <c r="P84" s="2" t="s">
        <v>2</v>
      </c>
      <c r="Q84" s="1"/>
    </row>
    <row r="85" spans="8:24">
      <c r="H85" s="3" t="s">
        <v>11</v>
      </c>
      <c r="I85" s="1"/>
      <c r="J85" s="1"/>
      <c r="K85" s="2"/>
      <c r="L85" s="1"/>
      <c r="M85" s="1"/>
      <c r="N85" s="1"/>
      <c r="O85" s="1"/>
      <c r="P85" s="1"/>
      <c r="Q85" s="1"/>
    </row>
    <row r="86" spans="8:24">
      <c r="H86" s="1" t="s">
        <v>12</v>
      </c>
      <c r="I86" s="2" t="s">
        <v>93</v>
      </c>
      <c r="J86" s="2" t="s">
        <v>94</v>
      </c>
      <c r="K86" s="2">
        <v>133</v>
      </c>
      <c r="L86" s="2" t="s">
        <v>103</v>
      </c>
      <c r="M86" s="2" t="s">
        <v>104</v>
      </c>
      <c r="N86" s="2">
        <v>50</v>
      </c>
      <c r="O86" s="2" t="s">
        <v>113</v>
      </c>
      <c r="P86" s="2" t="s">
        <v>114</v>
      </c>
      <c r="Q86" s="1">
        <v>192</v>
      </c>
    </row>
    <row r="87" spans="8:24">
      <c r="H87" s="1" t="s">
        <v>13</v>
      </c>
      <c r="I87" s="2" t="s">
        <v>95</v>
      </c>
      <c r="J87" s="2" t="s">
        <v>96</v>
      </c>
      <c r="K87" s="2">
        <v>1304</v>
      </c>
      <c r="L87" s="2" t="s">
        <v>105</v>
      </c>
      <c r="M87" s="2" t="s">
        <v>106</v>
      </c>
      <c r="N87" s="2">
        <v>1087</v>
      </c>
      <c r="O87" s="2" t="s">
        <v>115</v>
      </c>
      <c r="P87" s="2" t="s">
        <v>116</v>
      </c>
      <c r="Q87" s="1">
        <v>3526</v>
      </c>
    </row>
    <row r="88" spans="8:24">
      <c r="H88" s="1" t="s">
        <v>14</v>
      </c>
      <c r="I88" s="2" t="s">
        <v>97</v>
      </c>
      <c r="J88" s="2" t="s">
        <v>98</v>
      </c>
      <c r="K88" s="2">
        <v>1248</v>
      </c>
      <c r="L88" s="2" t="s">
        <v>107</v>
      </c>
      <c r="M88" s="2" t="s">
        <v>108</v>
      </c>
      <c r="N88" s="2">
        <v>1718</v>
      </c>
      <c r="O88" s="2" t="s">
        <v>117</v>
      </c>
      <c r="P88" s="2" t="s">
        <v>118</v>
      </c>
      <c r="Q88" s="1">
        <v>3871</v>
      </c>
    </row>
    <row r="89" spans="8:24">
      <c r="H89" s="1" t="s">
        <v>15</v>
      </c>
      <c r="I89" s="2" t="s">
        <v>99</v>
      </c>
      <c r="J89" s="2" t="s">
        <v>100</v>
      </c>
      <c r="K89" s="2">
        <v>1153</v>
      </c>
      <c r="L89" s="2" t="s">
        <v>109</v>
      </c>
      <c r="M89" s="2" t="s">
        <v>110</v>
      </c>
      <c r="N89" s="2">
        <v>1669</v>
      </c>
      <c r="O89" s="2" t="s">
        <v>119</v>
      </c>
      <c r="P89" s="2" t="s">
        <v>120</v>
      </c>
      <c r="Q89" s="1">
        <v>3720</v>
      </c>
    </row>
    <row r="90" spans="8:24">
      <c r="H90" s="1" t="s">
        <v>16</v>
      </c>
      <c r="I90" s="2" t="s">
        <v>101</v>
      </c>
      <c r="J90" s="2" t="s">
        <v>102</v>
      </c>
      <c r="K90" s="2">
        <v>297</v>
      </c>
      <c r="L90" s="2" t="s">
        <v>111</v>
      </c>
      <c r="M90" s="2" t="s">
        <v>112</v>
      </c>
      <c r="N90" s="2">
        <v>406</v>
      </c>
      <c r="O90" s="2" t="s">
        <v>121</v>
      </c>
      <c r="P90" s="2" t="s">
        <v>122</v>
      </c>
      <c r="Q90" s="1">
        <v>946</v>
      </c>
    </row>
    <row r="92" spans="8:24" ht="16" thickBot="1"/>
    <row r="93" spans="8:24" ht="16" thickBot="1">
      <c r="U93" s="50"/>
      <c r="V93" s="73"/>
      <c r="W93" s="50" t="s">
        <v>166</v>
      </c>
      <c r="X93" s="49" t="s">
        <v>256</v>
      </c>
    </row>
    <row r="94" spans="8:24" ht="32">
      <c r="I94" s="1" t="s">
        <v>12</v>
      </c>
      <c r="J94" s="50">
        <v>39</v>
      </c>
      <c r="K94" s="73">
        <v>93</v>
      </c>
      <c r="L94" s="74">
        <f>SUM(J94:K94)</f>
        <v>132</v>
      </c>
      <c r="M94" s="15">
        <f>$L94*J$99/$H$98</f>
        <v>32.287999999999997</v>
      </c>
      <c r="N94" s="15">
        <f>$L94*K$99/$H$98</f>
        <v>99.712000000000003</v>
      </c>
      <c r="O94" s="15">
        <f>(J94-M94)/M94^0.5</f>
        <v>1.1812215880348804</v>
      </c>
      <c r="P94" s="15">
        <f>(K94-N94)/N94^0.5</f>
        <v>-0.67216862072362071</v>
      </c>
      <c r="U94" s="51" t="s">
        <v>165</v>
      </c>
      <c r="V94" s="20" t="s">
        <v>12</v>
      </c>
      <c r="W94" s="39" t="s">
        <v>275</v>
      </c>
      <c r="X94" s="40" t="s">
        <v>277</v>
      </c>
    </row>
    <row r="95" spans="8:24" ht="32">
      <c r="I95" s="1" t="s">
        <v>13</v>
      </c>
      <c r="J95" s="75">
        <v>290</v>
      </c>
      <c r="K95" s="31">
        <v>1011</v>
      </c>
      <c r="L95" s="76">
        <f t="shared" ref="L95:L98" si="44">SUM(J95:K95)</f>
        <v>1301</v>
      </c>
      <c r="M95" s="15">
        <f t="shared" ref="M95:M98" si="45">$L95*J$99/$H$98</f>
        <v>318.23248484848483</v>
      </c>
      <c r="N95" s="15">
        <f t="shared" ref="N95:N98" si="46">$L95*K$99/$H$98</f>
        <v>982.76751515151511</v>
      </c>
      <c r="O95" s="15">
        <f t="shared" ref="O95:O98" si="47">(J95-M95)/M95^0.5</f>
        <v>-1.5826207253978886</v>
      </c>
      <c r="P95" s="15">
        <f t="shared" ref="P95:P98" si="48">(K95-N95)/N95^0.5</f>
        <v>0.9005829227089136</v>
      </c>
      <c r="U95" s="52"/>
      <c r="V95" s="22" t="s">
        <v>13</v>
      </c>
      <c r="W95" s="18" t="s">
        <v>276</v>
      </c>
      <c r="X95" s="41" t="s">
        <v>278</v>
      </c>
    </row>
    <row r="96" spans="8:24" ht="32">
      <c r="I96" s="1" t="s">
        <v>14</v>
      </c>
      <c r="J96" s="75">
        <v>256</v>
      </c>
      <c r="K96" s="31">
        <v>990</v>
      </c>
      <c r="L96" s="76">
        <f t="shared" si="44"/>
        <v>1246</v>
      </c>
      <c r="M96" s="15">
        <f t="shared" si="45"/>
        <v>304.77915151515151</v>
      </c>
      <c r="N96" s="15">
        <f t="shared" si="46"/>
        <v>941.22084848484849</v>
      </c>
      <c r="O96" s="15">
        <f t="shared" si="47"/>
        <v>-2.7940978677730492</v>
      </c>
      <c r="P96" s="15">
        <f t="shared" si="48"/>
        <v>1.5899683251406689</v>
      </c>
      <c r="U96" s="52"/>
      <c r="V96" s="22" t="s">
        <v>14</v>
      </c>
      <c r="W96" s="18" t="s">
        <v>279</v>
      </c>
      <c r="X96" s="41" t="s">
        <v>280</v>
      </c>
    </row>
    <row r="97" spans="8:24" ht="32">
      <c r="I97" s="1" t="s">
        <v>15</v>
      </c>
      <c r="J97" s="75">
        <v>306</v>
      </c>
      <c r="K97" s="31">
        <v>844</v>
      </c>
      <c r="L97" s="76">
        <f t="shared" si="44"/>
        <v>1150</v>
      </c>
      <c r="M97" s="15">
        <f t="shared" si="45"/>
        <v>281.29696969696971</v>
      </c>
      <c r="N97" s="15">
        <f t="shared" si="46"/>
        <v>868.70303030303035</v>
      </c>
      <c r="O97" s="15">
        <f t="shared" si="47"/>
        <v>1.4728811506204302</v>
      </c>
      <c r="P97" s="15">
        <f t="shared" si="48"/>
        <v>-0.83813613087565908</v>
      </c>
      <c r="U97" s="52"/>
      <c r="V97" s="22" t="s">
        <v>15</v>
      </c>
      <c r="W97" s="18" t="s">
        <v>281</v>
      </c>
      <c r="X97" s="41" t="s">
        <v>282</v>
      </c>
    </row>
    <row r="98" spans="8:24" ht="33" thickBot="1">
      <c r="H98">
        <f>SUM(J94:K98)</f>
        <v>4125</v>
      </c>
      <c r="I98" s="1" t="s">
        <v>16</v>
      </c>
      <c r="J98" s="77">
        <v>118</v>
      </c>
      <c r="K98" s="78">
        <v>178</v>
      </c>
      <c r="L98" s="79">
        <f t="shared" si="44"/>
        <v>296</v>
      </c>
      <c r="M98" s="15">
        <f t="shared" si="45"/>
        <v>72.403393939393936</v>
      </c>
      <c r="N98" s="15">
        <f t="shared" si="46"/>
        <v>223.59660606060606</v>
      </c>
      <c r="O98" s="15">
        <f t="shared" si="47"/>
        <v>5.358621168466196</v>
      </c>
      <c r="P98" s="15">
        <f t="shared" si="48"/>
        <v>-3.0492983164831551</v>
      </c>
      <c r="U98" s="53"/>
      <c r="V98" s="24" t="s">
        <v>16</v>
      </c>
      <c r="W98" s="42" t="s">
        <v>283</v>
      </c>
      <c r="X98" s="43" t="s">
        <v>284</v>
      </c>
    </row>
    <row r="99" spans="8:24" ht="32">
      <c r="J99">
        <f>SUM(J94:J98)</f>
        <v>1009</v>
      </c>
      <c r="K99">
        <f>SUM(K94:K98)</f>
        <v>3116</v>
      </c>
      <c r="O99" s="15"/>
      <c r="P99" s="15"/>
      <c r="U99" s="51" t="s">
        <v>8</v>
      </c>
      <c r="V99" s="20" t="s">
        <v>12</v>
      </c>
      <c r="W99" s="39" t="s">
        <v>285</v>
      </c>
      <c r="X99" s="40" t="s">
        <v>286</v>
      </c>
    </row>
    <row r="100" spans="8:24" ht="32">
      <c r="O100" s="15"/>
      <c r="P100" s="15"/>
      <c r="U100" s="52"/>
      <c r="V100" s="22" t="s">
        <v>13</v>
      </c>
      <c r="W100" s="18" t="s">
        <v>287</v>
      </c>
      <c r="X100" s="41" t="s">
        <v>288</v>
      </c>
    </row>
    <row r="101" spans="8:24" ht="32">
      <c r="O101" s="15"/>
      <c r="P101" s="15"/>
      <c r="U101" s="52"/>
      <c r="V101" s="22" t="s">
        <v>14</v>
      </c>
      <c r="W101" s="18" t="s">
        <v>289</v>
      </c>
      <c r="X101" s="41" t="s">
        <v>290</v>
      </c>
    </row>
    <row r="102" spans="8:24" ht="32">
      <c r="O102" s="15"/>
      <c r="P102" s="15"/>
      <c r="U102" s="52"/>
      <c r="V102" s="22" t="s">
        <v>15</v>
      </c>
      <c r="W102" s="18" t="s">
        <v>291</v>
      </c>
      <c r="X102" s="41" t="s">
        <v>292</v>
      </c>
    </row>
    <row r="103" spans="8:24" ht="33" thickBot="1">
      <c r="O103" s="15"/>
      <c r="P103" s="15"/>
      <c r="U103" s="53"/>
      <c r="V103" s="24" t="s">
        <v>16</v>
      </c>
      <c r="W103" s="42" t="s">
        <v>293</v>
      </c>
      <c r="X103" s="43" t="s">
        <v>294</v>
      </c>
    </row>
    <row r="104" spans="8:24" ht="32">
      <c r="O104" s="15"/>
      <c r="P104" s="15"/>
      <c r="U104" s="51" t="s">
        <v>163</v>
      </c>
      <c r="V104" s="20" t="s">
        <v>12</v>
      </c>
      <c r="W104" s="39" t="s">
        <v>295</v>
      </c>
      <c r="X104" s="40" t="s">
        <v>296</v>
      </c>
    </row>
    <row r="105" spans="8:24" ht="33" thickBot="1">
      <c r="O105" s="15"/>
      <c r="P105" s="15"/>
      <c r="U105" s="52"/>
      <c r="V105" s="22" t="s">
        <v>13</v>
      </c>
      <c r="W105" s="18" t="s">
        <v>297</v>
      </c>
      <c r="X105" s="41" t="s">
        <v>298</v>
      </c>
    </row>
    <row r="106" spans="8:24" ht="32">
      <c r="I106" s="1" t="s">
        <v>12</v>
      </c>
      <c r="J106" s="50">
        <v>17</v>
      </c>
      <c r="K106" s="73">
        <v>33</v>
      </c>
      <c r="L106" s="74">
        <f>SUM(J106:K106)</f>
        <v>50</v>
      </c>
      <c r="M106" s="15">
        <f>$L106*J$111/$H$110</f>
        <v>9.707857013246235</v>
      </c>
      <c r="N106" s="15">
        <f>$L106*K$111/$H$110</f>
        <v>40.292142986753767</v>
      </c>
      <c r="O106" s="15">
        <f>(J106-M106)/M106^0.5</f>
        <v>2.3404183275272978</v>
      </c>
      <c r="P106" s="15">
        <f>(K106-N106)/N106^0.5</f>
        <v>-1.148801496438637</v>
      </c>
      <c r="U106" s="52"/>
      <c r="V106" s="22" t="s">
        <v>14</v>
      </c>
      <c r="W106" s="18" t="s">
        <v>299</v>
      </c>
      <c r="X106" s="41" t="s">
        <v>300</v>
      </c>
    </row>
    <row r="107" spans="8:24" ht="32">
      <c r="I107" s="1" t="s">
        <v>13</v>
      </c>
      <c r="J107" s="75">
        <v>197</v>
      </c>
      <c r="K107" s="31">
        <v>890</v>
      </c>
      <c r="L107" s="76">
        <f t="shared" ref="L107:L110" si="49">SUM(J107:K107)</f>
        <v>1087</v>
      </c>
      <c r="M107" s="15">
        <f t="shared" ref="M107:N110" si="50">$L107*J$111/$H$110</f>
        <v>211.04881146797314</v>
      </c>
      <c r="N107" s="15">
        <f t="shared" si="50"/>
        <v>875.95118853202689</v>
      </c>
      <c r="O107" s="15">
        <f t="shared" ref="O107:P110" si="51">(J107-M107)/M107^0.5</f>
        <v>-0.96704821810097541</v>
      </c>
      <c r="P107" s="15">
        <f t="shared" si="51"/>
        <v>0.4746785764818609</v>
      </c>
      <c r="U107" s="52"/>
      <c r="V107" s="22" t="s">
        <v>15</v>
      </c>
      <c r="W107" s="18" t="s">
        <v>301</v>
      </c>
      <c r="X107" s="41" t="s">
        <v>302</v>
      </c>
    </row>
    <row r="108" spans="8:24" ht="33" thickBot="1">
      <c r="I108" s="1" t="s">
        <v>14</v>
      </c>
      <c r="J108" s="75">
        <v>323</v>
      </c>
      <c r="K108" s="31">
        <v>1987</v>
      </c>
      <c r="L108" s="76">
        <f t="shared" si="49"/>
        <v>2310</v>
      </c>
      <c r="M108" s="15">
        <f t="shared" si="50"/>
        <v>448.50299401197606</v>
      </c>
      <c r="N108" s="15">
        <f t="shared" si="50"/>
        <v>1861.4970059880241</v>
      </c>
      <c r="O108" s="15">
        <f t="shared" si="51"/>
        <v>-5.9261332610055559</v>
      </c>
      <c r="P108" s="15">
        <f t="shared" si="51"/>
        <v>2.9088606418198326</v>
      </c>
      <c r="U108" s="53"/>
      <c r="V108" s="24" t="s">
        <v>16</v>
      </c>
      <c r="W108" s="42" t="s">
        <v>303</v>
      </c>
      <c r="X108" s="43" t="s">
        <v>304</v>
      </c>
    </row>
    <row r="109" spans="8:24">
      <c r="I109" s="1" t="s">
        <v>15</v>
      </c>
      <c r="J109" s="75">
        <v>377</v>
      </c>
      <c r="K109" s="31">
        <v>1284</v>
      </c>
      <c r="L109" s="76">
        <f t="shared" si="49"/>
        <v>1661</v>
      </c>
      <c r="M109" s="15">
        <f t="shared" si="50"/>
        <v>322.49500998003992</v>
      </c>
      <c r="N109" s="15">
        <f t="shared" si="50"/>
        <v>1338.5049900199601</v>
      </c>
      <c r="O109" s="15">
        <f t="shared" si="51"/>
        <v>3.035112301243593</v>
      </c>
      <c r="P109" s="15">
        <f t="shared" si="51"/>
        <v>-1.4897941588125294</v>
      </c>
    </row>
    <row r="110" spans="8:24" ht="16" thickBot="1">
      <c r="H110">
        <f>SUM(J106:K110)</f>
        <v>5511</v>
      </c>
      <c r="I110" s="1" t="s">
        <v>16</v>
      </c>
      <c r="J110" s="77">
        <v>156</v>
      </c>
      <c r="K110" s="78">
        <v>247</v>
      </c>
      <c r="L110" s="79">
        <f t="shared" si="49"/>
        <v>403</v>
      </c>
      <c r="M110" s="15">
        <f t="shared" si="50"/>
        <v>78.245327526764655</v>
      </c>
      <c r="N110" s="15">
        <f t="shared" si="50"/>
        <v>324.75467247323536</v>
      </c>
      <c r="O110" s="15">
        <f t="shared" si="51"/>
        <v>8.7901703159484956</v>
      </c>
      <c r="P110" s="15">
        <f t="shared" si="51"/>
        <v>-4.3146819925910602</v>
      </c>
    </row>
    <row r="111" spans="8:24">
      <c r="J111">
        <f>SUM(J106:J110)</f>
        <v>1070</v>
      </c>
      <c r="K111">
        <f>SUM(K106:K110)</f>
        <v>4441</v>
      </c>
      <c r="M111" s="15"/>
      <c r="N111" s="15"/>
      <c r="O111" s="15"/>
      <c r="P111" s="15"/>
    </row>
    <row r="112" spans="8:24">
      <c r="M112" s="15"/>
      <c r="N112" s="15"/>
      <c r="O112" s="15"/>
      <c r="P112" s="15"/>
    </row>
    <row r="113" spans="8:16">
      <c r="M113" s="15"/>
      <c r="N113" s="15"/>
      <c r="O113" s="15"/>
      <c r="P113" s="15"/>
    </row>
    <row r="114" spans="8:16">
      <c r="M114" s="15"/>
      <c r="N114" s="15"/>
      <c r="O114" s="15"/>
      <c r="P114" s="15"/>
    </row>
    <row r="115" spans="8:16">
      <c r="M115" s="15"/>
      <c r="N115" s="15"/>
      <c r="O115" s="15"/>
      <c r="P115" s="15"/>
    </row>
    <row r="116" spans="8:16">
      <c r="M116" s="15"/>
      <c r="N116" s="15"/>
      <c r="O116" s="15"/>
      <c r="P116" s="15"/>
    </row>
    <row r="117" spans="8:16">
      <c r="M117" s="15"/>
      <c r="N117" s="15"/>
      <c r="O117" s="15"/>
      <c r="P117" s="15"/>
    </row>
    <row r="118" spans="8:16" ht="16" thickBot="1">
      <c r="M118" s="15"/>
      <c r="N118" s="15"/>
      <c r="O118" s="15"/>
      <c r="P118" s="15"/>
    </row>
    <row r="119" spans="8:16">
      <c r="I119" s="1" t="s">
        <v>12</v>
      </c>
      <c r="J119" s="50">
        <v>23</v>
      </c>
      <c r="K119" s="73">
        <v>169</v>
      </c>
      <c r="L119" s="74">
        <f>SUM(J119:K119)</f>
        <v>192</v>
      </c>
      <c r="M119" s="15">
        <f>$L119*J$124/$H$123</f>
        <v>29.562602157567834</v>
      </c>
      <c r="N119" s="15">
        <f>$L119*K$124/$H$123</f>
        <v>162.43739784243218</v>
      </c>
      <c r="O119" s="15">
        <f>(J119-M119)/M119^0.5</f>
        <v>-1.2069929892839948</v>
      </c>
      <c r="P119" s="15">
        <f>(K119-N119)/N119^0.5</f>
        <v>0.51491206159409653</v>
      </c>
    </row>
    <row r="120" spans="8:16">
      <c r="I120" s="1" t="s">
        <v>13</v>
      </c>
      <c r="J120" s="75">
        <v>435</v>
      </c>
      <c r="K120" s="31">
        <v>3085</v>
      </c>
      <c r="L120" s="76">
        <f t="shared" ref="L120:L123" si="52">SUM(J120:K120)</f>
        <v>3520</v>
      </c>
      <c r="M120" s="15">
        <f t="shared" ref="M120:N123" si="53">$L120*J$124/$H$123</f>
        <v>541.98103955541023</v>
      </c>
      <c r="N120" s="15">
        <f t="shared" si="53"/>
        <v>2978.0189604445895</v>
      </c>
      <c r="O120" s="15">
        <f t="shared" ref="O120:P123" si="54">(J120-M120)/M120^0.5</f>
        <v>-4.5953094988677528</v>
      </c>
      <c r="P120" s="15">
        <f t="shared" si="54"/>
        <v>1.9603927352789259</v>
      </c>
    </row>
    <row r="121" spans="8:16">
      <c r="I121" s="1" t="s">
        <v>14</v>
      </c>
      <c r="J121" s="75">
        <v>527</v>
      </c>
      <c r="K121" s="31">
        <v>3343</v>
      </c>
      <c r="L121" s="76">
        <f t="shared" si="52"/>
        <v>3870</v>
      </c>
      <c r="M121" s="15">
        <f t="shared" si="53"/>
        <v>595.87119973847666</v>
      </c>
      <c r="N121" s="15">
        <f t="shared" si="53"/>
        <v>3274.1288002615233</v>
      </c>
      <c r="O121" s="15">
        <f t="shared" si="54"/>
        <v>-2.8213791390320941</v>
      </c>
      <c r="P121" s="15">
        <f t="shared" si="54"/>
        <v>1.2036210333577777</v>
      </c>
    </row>
    <row r="122" spans="8:16">
      <c r="I122" s="1" t="s">
        <v>15</v>
      </c>
      <c r="J122" s="75">
        <v>632</v>
      </c>
      <c r="K122" s="31">
        <v>3076</v>
      </c>
      <c r="L122" s="76">
        <f t="shared" si="52"/>
        <v>3708</v>
      </c>
      <c r="M122" s="15">
        <f t="shared" si="53"/>
        <v>570.92775416802874</v>
      </c>
      <c r="N122" s="15">
        <f t="shared" si="53"/>
        <v>3137.072245831971</v>
      </c>
      <c r="O122" s="15">
        <f t="shared" si="54"/>
        <v>2.5559556448005671</v>
      </c>
      <c r="P122" s="15">
        <f t="shared" si="54"/>
        <v>-1.0903894240413525</v>
      </c>
    </row>
    <row r="123" spans="8:16" ht="16" thickBot="1">
      <c r="H123">
        <f>SUM(J119:K123)</f>
        <v>12236</v>
      </c>
      <c r="I123" s="1" t="s">
        <v>16</v>
      </c>
      <c r="J123" s="77">
        <v>267</v>
      </c>
      <c r="K123" s="78">
        <v>679</v>
      </c>
      <c r="L123" s="79">
        <f t="shared" si="52"/>
        <v>946</v>
      </c>
      <c r="M123" s="15">
        <f t="shared" si="53"/>
        <v>145.65740438051651</v>
      </c>
      <c r="N123" s="15">
        <f t="shared" si="53"/>
        <v>800.34259561948352</v>
      </c>
      <c r="O123" s="15">
        <f t="shared" si="54"/>
        <v>10.054187899445727</v>
      </c>
      <c r="P123" s="15">
        <f t="shared" si="54"/>
        <v>-4.2891902976413396</v>
      </c>
    </row>
    <row r="124" spans="8:16">
      <c r="J124">
        <f>SUM(J119:J123)</f>
        <v>1884</v>
      </c>
      <c r="K124">
        <f>SUM(K119:K123)</f>
        <v>10352</v>
      </c>
    </row>
  </sheetData>
  <mergeCells count="24">
    <mergeCell ref="U104:U108"/>
    <mergeCell ref="U62:U64"/>
    <mergeCell ref="U56:U58"/>
    <mergeCell ref="U59:U61"/>
    <mergeCell ref="U94:U98"/>
    <mergeCell ref="U99:U103"/>
    <mergeCell ref="AA32:AA35"/>
    <mergeCell ref="AA36:AA39"/>
    <mergeCell ref="AA40:AA43"/>
    <mergeCell ref="V4:V6"/>
    <mergeCell ref="V7:V9"/>
    <mergeCell ref="V32:V34"/>
    <mergeCell ref="V35:V37"/>
    <mergeCell ref="V38:V40"/>
    <mergeCell ref="V41:V43"/>
    <mergeCell ref="V13:V14"/>
    <mergeCell ref="V15:V16"/>
    <mergeCell ref="V17:V18"/>
    <mergeCell ref="B4:B6"/>
    <mergeCell ref="B7:B9"/>
    <mergeCell ref="B13:B15"/>
    <mergeCell ref="B16:B18"/>
    <mergeCell ref="B19:B21"/>
    <mergeCell ref="B22:B24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Sheet2</vt:lpstr>
      <vt:lpstr>3-way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2024-09-30T11:01:10Z</dcterms:created>
  <dcterms:modified xsi:type="dcterms:W3CDTF">2025-02-11T21:46:57Z</dcterms:modified>
</cp:coreProperties>
</file>