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/Desktop/capstone/respiratory_project/"/>
    </mc:Choice>
  </mc:AlternateContent>
  <xr:revisionPtr revIDLastSave="0" documentId="13_ncr:1_{20E43D19-718E-AC4A-9C63-F471C27CD631}" xr6:coauthVersionLast="47" xr6:coauthVersionMax="47" xr10:uidLastSave="{00000000-0000-0000-0000-000000000000}"/>
  <bookViews>
    <workbookView xWindow="-38400" yWindow="0" windowWidth="38400" windowHeight="21600" activeTab="4" xr2:uid="{DD3D0FBA-0934-D04D-AB85-D0BBDB44D0B7}"/>
  </bookViews>
  <sheets>
    <sheet name="工作表1" sheetId="1" r:id="rId1"/>
    <sheet name="Sheet2" sheetId="3" r:id="rId2"/>
    <sheet name="3-way" sheetId="4" r:id="rId3"/>
    <sheet name="工作表2" sheetId="5" r:id="rId4"/>
    <sheet name="工作表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44" i="4" l="1"/>
  <c r="N142" i="4"/>
  <c r="N143" i="4"/>
  <c r="M143" i="4"/>
  <c r="M144" i="4"/>
  <c r="M142" i="4"/>
  <c r="N136" i="4"/>
  <c r="N137" i="4"/>
  <c r="N138" i="4"/>
  <c r="M137" i="4"/>
  <c r="M138" i="4"/>
  <c r="M136" i="4"/>
  <c r="N129" i="4"/>
  <c r="N130" i="4"/>
  <c r="N131" i="4"/>
  <c r="M130" i="4"/>
  <c r="M131" i="4"/>
  <c r="M129" i="4"/>
  <c r="L144" i="4"/>
  <c r="L143" i="4"/>
  <c r="L142" i="4"/>
  <c r="L138" i="4"/>
  <c r="L137" i="4"/>
  <c r="L136" i="4"/>
  <c r="K145" i="4"/>
  <c r="J145" i="4"/>
  <c r="K139" i="4"/>
  <c r="J139" i="4"/>
  <c r="I144" i="4"/>
  <c r="I138" i="4"/>
  <c r="L130" i="4"/>
  <c r="L131" i="4"/>
  <c r="L129" i="4"/>
  <c r="K132" i="4"/>
  <c r="J132" i="4"/>
  <c r="I131" i="4"/>
  <c r="M106" i="4"/>
  <c r="P119" i="4"/>
  <c r="P120" i="4"/>
  <c r="P121" i="4"/>
  <c r="P122" i="4"/>
  <c r="P123" i="4"/>
  <c r="O120" i="4"/>
  <c r="O121" i="4"/>
  <c r="O122" i="4"/>
  <c r="O123" i="4"/>
  <c r="O119" i="4"/>
  <c r="P106" i="4"/>
  <c r="P107" i="4"/>
  <c r="P108" i="4"/>
  <c r="P109" i="4"/>
  <c r="P110" i="4"/>
  <c r="O107" i="4"/>
  <c r="O108" i="4"/>
  <c r="O109" i="4"/>
  <c r="O110" i="4"/>
  <c r="O106" i="4"/>
  <c r="O95" i="4"/>
  <c r="P95" i="4"/>
  <c r="O96" i="4"/>
  <c r="P96" i="4"/>
  <c r="O97" i="4"/>
  <c r="P97" i="4"/>
  <c r="O98" i="4"/>
  <c r="P98" i="4"/>
  <c r="P94" i="4"/>
  <c r="O94" i="4"/>
  <c r="N119" i="4"/>
  <c r="N120" i="4"/>
  <c r="N121" i="4"/>
  <c r="N122" i="4"/>
  <c r="N123" i="4"/>
  <c r="M120" i="4"/>
  <c r="M121" i="4"/>
  <c r="M122" i="4"/>
  <c r="M123" i="4"/>
  <c r="M119" i="4"/>
  <c r="N106" i="4"/>
  <c r="N107" i="4"/>
  <c r="N108" i="4"/>
  <c r="N109" i="4"/>
  <c r="N110" i="4"/>
  <c r="M107" i="4"/>
  <c r="M108" i="4"/>
  <c r="M109" i="4"/>
  <c r="M110" i="4"/>
  <c r="M95" i="4"/>
  <c r="N95" i="4"/>
  <c r="M96" i="4"/>
  <c r="N96" i="4"/>
  <c r="M97" i="4"/>
  <c r="N97" i="4"/>
  <c r="M98" i="4"/>
  <c r="N98" i="4"/>
  <c r="N94" i="4"/>
  <c r="M94" i="4"/>
  <c r="K124" i="4"/>
  <c r="J124" i="4"/>
  <c r="K111" i="4"/>
  <c r="J111" i="4"/>
  <c r="K99" i="4"/>
  <c r="J99" i="4"/>
  <c r="H123" i="4"/>
  <c r="H110" i="4"/>
  <c r="L123" i="4"/>
  <c r="L122" i="4"/>
  <c r="L121" i="4"/>
  <c r="L120" i="4"/>
  <c r="L119" i="4"/>
  <c r="L110" i="4"/>
  <c r="L109" i="4"/>
  <c r="L108" i="4"/>
  <c r="L107" i="4"/>
  <c r="L106" i="4"/>
  <c r="L95" i="4"/>
  <c r="L96" i="4"/>
  <c r="L97" i="4"/>
  <c r="L98" i="4"/>
  <c r="L94" i="4"/>
  <c r="H98" i="4"/>
  <c r="Q76" i="4"/>
  <c r="Q77" i="4"/>
  <c r="Q78" i="4"/>
  <c r="P77" i="4"/>
  <c r="P78" i="4"/>
  <c r="P76" i="4"/>
  <c r="Q66" i="4"/>
  <c r="Q67" i="4"/>
  <c r="Q68" i="4"/>
  <c r="P67" i="4"/>
  <c r="P68" i="4"/>
  <c r="P66" i="4"/>
  <c r="Q59" i="4"/>
  <c r="Q60" i="4"/>
  <c r="Q61" i="4"/>
  <c r="P60" i="4"/>
  <c r="P61" i="4"/>
  <c r="P59" i="4"/>
  <c r="N77" i="4"/>
  <c r="O77" i="4"/>
  <c r="N78" i="4"/>
  <c r="O78" i="4"/>
  <c r="O76" i="4"/>
  <c r="N76" i="4"/>
  <c r="O75" i="4"/>
  <c r="N75" i="4"/>
  <c r="M74" i="4"/>
  <c r="N67" i="4"/>
  <c r="O67" i="4"/>
  <c r="N68" i="4"/>
  <c r="O68" i="4"/>
  <c r="O66" i="4"/>
  <c r="N66" i="4"/>
  <c r="M64" i="4"/>
  <c r="O65" i="4"/>
  <c r="N65" i="4"/>
  <c r="O51" i="4"/>
  <c r="N51" i="4"/>
  <c r="R63" i="4"/>
  <c r="Q64" i="4"/>
  <c r="R64" i="4"/>
  <c r="R56" i="4"/>
  <c r="Q56" i="4"/>
  <c r="P57" i="4"/>
  <c r="P58" i="4"/>
  <c r="P62" i="4"/>
  <c r="Q62" i="4" s="1"/>
  <c r="P63" i="4"/>
  <c r="Q63" i="4" s="1"/>
  <c r="P64" i="4"/>
  <c r="P72" i="4"/>
  <c r="R72" i="4" s="1"/>
  <c r="P73" i="4"/>
  <c r="Q73" i="4" s="1"/>
  <c r="P74" i="4"/>
  <c r="Q74" i="4" s="1"/>
  <c r="P56" i="4"/>
  <c r="K7" i="4"/>
  <c r="P4" i="4"/>
  <c r="P5" i="4"/>
  <c r="P7" i="4"/>
  <c r="P8" i="4"/>
  <c r="P9" i="4"/>
  <c r="P3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32" i="4"/>
  <c r="E38" i="4"/>
  <c r="F38" i="4" s="1"/>
  <c r="E39" i="4"/>
  <c r="F39" i="4" s="1"/>
  <c r="Q46" i="4" s="1"/>
  <c r="S46" i="4" s="1"/>
  <c r="E37" i="4"/>
  <c r="G37" i="4" s="1"/>
  <c r="O28" i="4"/>
  <c r="O24" i="4"/>
  <c r="O20" i="4"/>
  <c r="O16" i="4"/>
  <c r="D33" i="4"/>
  <c r="E32" i="4" s="1"/>
  <c r="O9" i="3"/>
  <c r="O8" i="3"/>
  <c r="M9" i="3"/>
  <c r="M8" i="3"/>
  <c r="K9" i="3"/>
  <c r="K8" i="3"/>
  <c r="K14" i="4"/>
  <c r="K15" i="4"/>
  <c r="K16" i="4"/>
  <c r="K17" i="4"/>
  <c r="K18" i="4"/>
  <c r="K19" i="4"/>
  <c r="K20" i="4"/>
  <c r="K21" i="4"/>
  <c r="K22" i="4"/>
  <c r="K23" i="4"/>
  <c r="K24" i="4"/>
  <c r="K13" i="4"/>
  <c r="K5" i="4"/>
  <c r="K6" i="4"/>
  <c r="K8" i="4"/>
  <c r="K9" i="4"/>
  <c r="K4" i="4"/>
  <c r="C16" i="3"/>
  <c r="B17" i="3"/>
  <c r="B18" i="3"/>
  <c r="B19" i="3"/>
  <c r="B16" i="3"/>
  <c r="C10" i="3"/>
  <c r="C5" i="3"/>
  <c r="Q72" i="4" l="1"/>
  <c r="R73" i="4"/>
  <c r="P53" i="4"/>
  <c r="P52" i="4"/>
  <c r="R62" i="4"/>
  <c r="Q58" i="4"/>
  <c r="R58" i="4"/>
  <c r="R57" i="4"/>
  <c r="R74" i="4"/>
  <c r="P55" i="4"/>
  <c r="Q57" i="4"/>
  <c r="G39" i="4"/>
  <c r="F30" i="4"/>
  <c r="Q21" i="4" s="1"/>
  <c r="S21" i="4" s="1"/>
  <c r="Q45" i="4"/>
  <c r="S45" i="4" s="1"/>
  <c r="Q33" i="4"/>
  <c r="S33" i="4" s="1"/>
  <c r="R42" i="4"/>
  <c r="T42" i="4" s="1"/>
  <c r="Q41" i="4"/>
  <c r="S41" i="4" s="1"/>
  <c r="Q42" i="4"/>
  <c r="S42" i="4" s="1"/>
  <c r="G38" i="4"/>
  <c r="R37" i="4" s="1"/>
  <c r="T37" i="4" s="1"/>
  <c r="Q26" i="4"/>
  <c r="S26" i="4" s="1"/>
  <c r="R38" i="4"/>
  <c r="T38" i="4" s="1"/>
  <c r="R46" i="4"/>
  <c r="T46" i="4" s="1"/>
  <c r="E31" i="4"/>
  <c r="P18" i="4" s="1"/>
  <c r="R18" i="4" s="1"/>
  <c r="Q25" i="4"/>
  <c r="S25" i="4" s="1"/>
  <c r="F32" i="4"/>
  <c r="Q19" i="4" s="1"/>
  <c r="S19" i="4" s="1"/>
  <c r="Q34" i="4"/>
  <c r="S34" i="4" s="1"/>
  <c r="F31" i="4"/>
  <c r="Q22" i="4" s="1"/>
  <c r="S22" i="4" s="1"/>
  <c r="Q40" i="4"/>
  <c r="S40" i="4" s="1"/>
  <c r="P27" i="4"/>
  <c r="R27" i="4" s="1"/>
  <c r="P19" i="4"/>
  <c r="R19" i="4" s="1"/>
  <c r="P23" i="4"/>
  <c r="R23" i="4" s="1"/>
  <c r="P15" i="4"/>
  <c r="R15" i="4" s="1"/>
  <c r="R32" i="4"/>
  <c r="T32" i="4" s="1"/>
  <c r="R36" i="4"/>
  <c r="T36" i="4" s="1"/>
  <c r="R44" i="4"/>
  <c r="T44" i="4" s="1"/>
  <c r="R41" i="4"/>
  <c r="T41" i="4" s="1"/>
  <c r="Q18" i="4"/>
  <c r="S18" i="4" s="1"/>
  <c r="Q38" i="4"/>
  <c r="S38" i="4" s="1"/>
  <c r="R40" i="4"/>
  <c r="T40" i="4" s="1"/>
  <c r="Q17" i="4"/>
  <c r="S17" i="4" s="1"/>
  <c r="Q37" i="4"/>
  <c r="S37" i="4" s="1"/>
  <c r="E30" i="4"/>
  <c r="P25" i="4" s="1"/>
  <c r="R25" i="4" s="1"/>
  <c r="Q13" i="4"/>
  <c r="S13" i="4" s="1"/>
  <c r="Q27" i="4"/>
  <c r="S27" i="4" s="1"/>
  <c r="F37" i="4"/>
  <c r="Q32" i="4" s="1"/>
  <c r="S32" i="4" s="1"/>
  <c r="Q3" i="4"/>
  <c r="S3" i="4" s="1"/>
  <c r="R9" i="4"/>
  <c r="T9" i="4" s="1"/>
  <c r="R34" i="4"/>
  <c r="T34" i="4" s="1"/>
  <c r="R7" i="4"/>
  <c r="T7" i="4" s="1"/>
  <c r="Q23" i="4"/>
  <c r="S23" i="4" s="1"/>
  <c r="R5" i="4"/>
  <c r="T5" i="4" s="1"/>
  <c r="P22" i="4"/>
  <c r="R22" i="4" s="1"/>
  <c r="R4" i="4"/>
  <c r="T4" i="4" s="1"/>
  <c r="Q9" i="4"/>
  <c r="S9" i="4" s="1"/>
  <c r="Q4" i="4"/>
  <c r="S4" i="4" s="1"/>
  <c r="Q8" i="4"/>
  <c r="S8" i="4" s="1"/>
  <c r="Q5" i="4"/>
  <c r="S5" i="4" s="1"/>
  <c r="R3" i="4"/>
  <c r="T3" i="4" s="1"/>
  <c r="Q51" i="4" l="1"/>
  <c r="P51" i="4"/>
  <c r="Q53" i="4"/>
  <c r="Q52" i="4"/>
  <c r="Q7" i="4"/>
  <c r="S7" i="4" s="1"/>
  <c r="Q44" i="4"/>
  <c r="S44" i="4" s="1"/>
  <c r="Q36" i="4"/>
  <c r="S36" i="4" s="1"/>
  <c r="P14" i="4"/>
  <c r="R14" i="4" s="1"/>
  <c r="P26" i="4"/>
  <c r="R26" i="4" s="1"/>
  <c r="R8" i="4"/>
  <c r="T8" i="4" s="1"/>
  <c r="Q14" i="4"/>
  <c r="S14" i="4" s="1"/>
  <c r="R33" i="4"/>
  <c r="T33" i="4" s="1"/>
  <c r="R45" i="4"/>
  <c r="T45" i="4" s="1"/>
  <c r="P13" i="4"/>
  <c r="R13" i="4" s="1"/>
  <c r="Q15" i="4"/>
  <c r="S15" i="4" s="1"/>
  <c r="P17" i="4"/>
  <c r="R17" i="4" s="1"/>
  <c r="P21" i="4"/>
  <c r="R21" i="4" s="1"/>
</calcChain>
</file>

<file path=xl/sharedStrings.xml><?xml version="1.0" encoding="utf-8"?>
<sst xmlns="http://schemas.openxmlformats.org/spreadsheetml/2006/main" count="971" uniqueCount="441">
  <si>
    <t>Variables</t>
    <phoneticPr fontId="1" type="noConversion"/>
  </si>
  <si>
    <t>Ever have respirator disease</t>
    <phoneticPr fontId="1" type="noConversion"/>
  </si>
  <si>
    <t>Non-case</t>
    <phoneticPr fontId="1" type="noConversion"/>
  </si>
  <si>
    <t>Total</t>
    <phoneticPr fontId="1" type="noConversion"/>
  </si>
  <si>
    <t>Gender</t>
    <phoneticPr fontId="1" type="noConversion"/>
  </si>
  <si>
    <t>male</t>
    <phoneticPr fontId="1" type="noConversion"/>
  </si>
  <si>
    <t>female</t>
    <phoneticPr fontId="1" type="noConversion"/>
  </si>
  <si>
    <t>Now smoking</t>
    <phoneticPr fontId="1" type="noConversion"/>
  </si>
  <si>
    <t>Quit</t>
    <phoneticPr fontId="1" type="noConversion"/>
  </si>
  <si>
    <t>Never smoking</t>
    <phoneticPr fontId="1" type="noConversion"/>
  </si>
  <si>
    <t>Smoking habit</t>
    <phoneticPr fontId="1" type="noConversion"/>
  </si>
  <si>
    <t>Body Mass</t>
    <phoneticPr fontId="1" type="noConversion"/>
  </si>
  <si>
    <t>Under weight</t>
    <phoneticPr fontId="1" type="noConversion"/>
  </si>
  <si>
    <t>Healthy</t>
    <phoneticPr fontId="1" type="noConversion"/>
  </si>
  <si>
    <t>Overweight</t>
    <phoneticPr fontId="1" type="noConversion"/>
  </si>
  <si>
    <t>Obesity</t>
    <phoneticPr fontId="1" type="noConversion"/>
  </si>
  <si>
    <t>Severe obesity</t>
    <phoneticPr fontId="1" type="noConversion"/>
  </si>
  <si>
    <t>(n=21645)</t>
    <phoneticPr fontId="1" type="noConversion"/>
  </si>
  <si>
    <t>(n = 4026)</t>
    <phoneticPr fontId="1" type="noConversion"/>
  </si>
  <si>
    <t>(n = 17570)</t>
    <phoneticPr fontId="1" type="noConversion"/>
  </si>
  <si>
    <t>5019 (0.23)</t>
    <phoneticPr fontId="1" type="noConversion"/>
  </si>
  <si>
    <t>3913 (0.22)</t>
    <phoneticPr fontId="1" type="noConversion"/>
  </si>
  <si>
    <t>78 (0.02)</t>
    <phoneticPr fontId="1" type="noConversion"/>
  </si>
  <si>
    <t>923 (0.23)</t>
    <phoneticPr fontId="1" type="noConversion"/>
  </si>
  <si>
    <t>6842 (0.32)</t>
    <phoneticPr fontId="1" type="noConversion"/>
  </si>
  <si>
    <t>1649 (0.08)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</si>
  <si>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</si>
  <si>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</si>
  <si>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</si>
  <si>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1593 (0.40)</t>
    <phoneticPr fontId="1" type="noConversion"/>
  </si>
  <si>
    <t>1283 (0.32)</t>
    <phoneticPr fontId="1" type="noConversion"/>
  </si>
  <si>
    <t>760 (0.19)</t>
    <phoneticPr fontId="1" type="noConversion"/>
  </si>
  <si>
    <t>5675 (0.32)</t>
    <phoneticPr fontId="1" type="noConversion"/>
  </si>
  <si>
    <t>5887 (0.34)</t>
    <phoneticPr fontId="1" type="noConversion"/>
  </si>
  <si>
    <t>4090 (0.23)</t>
    <phoneticPr fontId="1" type="noConversion"/>
  </si>
  <si>
    <t>7268 (0.34)</t>
    <phoneticPr fontId="1" type="noConversion"/>
  </si>
  <si>
    <t>7186 (0.33)</t>
    <phoneticPr fontId="1" type="noConversion"/>
  </si>
  <si>
    <t>4859 (0.22)</t>
    <phoneticPr fontId="1" type="noConversion"/>
  </si>
  <si>
    <t>1705 (0.42)</t>
    <phoneticPr fontId="1" type="noConversion"/>
  </si>
  <si>
    <t>2321 (0.58)</t>
    <phoneticPr fontId="1" type="noConversion"/>
  </si>
  <si>
    <t>1030 (0.26)</t>
    <phoneticPr fontId="1" type="noConversion"/>
  </si>
  <si>
    <t>1087 (0.27)</t>
    <phoneticPr fontId="1" type="noConversion"/>
  </si>
  <si>
    <t>1906 (0.47)</t>
    <phoneticPr fontId="1" type="noConversion"/>
  </si>
  <si>
    <t>1107 (0.27)</t>
    <phoneticPr fontId="1" type="noConversion"/>
  </si>
  <si>
    <t>1316 (0.33)</t>
    <phoneticPr fontId="1" type="noConversion"/>
  </si>
  <si>
    <t>541 (0.13)</t>
    <phoneticPr fontId="1" type="noConversion"/>
  </si>
  <si>
    <t>8721 (0.50)</t>
    <phoneticPr fontId="1" type="noConversion"/>
  </si>
  <si>
    <t>8849 (0.50)</t>
    <phoneticPr fontId="1" type="noConversion"/>
  </si>
  <si>
    <t>3157 (0.18)</t>
    <phoneticPr fontId="1" type="noConversion"/>
  </si>
  <si>
    <t>10485 (0.60)</t>
    <phoneticPr fontId="1" type="noConversion"/>
  </si>
  <si>
    <t>295 (0.02)</t>
    <phoneticPr fontId="1" type="noConversion"/>
  </si>
  <si>
    <t>4990 (0.28)</t>
    <phoneticPr fontId="1" type="noConversion"/>
  </si>
  <si>
    <t>5724 (0.33)</t>
    <phoneticPr fontId="1" type="noConversion"/>
  </si>
  <si>
    <t>5210 (0.30)</t>
    <phoneticPr fontId="1" type="noConversion"/>
  </si>
  <si>
    <t>1104 (0.06)</t>
    <phoneticPr fontId="1" type="noConversion"/>
  </si>
  <si>
    <t>10454 (0.48)</t>
    <phoneticPr fontId="1" type="noConversion"/>
  </si>
  <si>
    <t>11191 (0.52)</t>
    <phoneticPr fontId="1" type="noConversion"/>
  </si>
  <si>
    <t>4198 (0.19)</t>
    <phoneticPr fontId="1" type="noConversion"/>
  </si>
  <si>
    <t>12410 (0.57)</t>
    <phoneticPr fontId="1" type="noConversion"/>
  </si>
  <si>
    <t>375 (0.02)</t>
    <phoneticPr fontId="1" type="noConversion"/>
  </si>
  <si>
    <t>5922 (0.27)</t>
    <phoneticPr fontId="1" type="noConversion"/>
  </si>
  <si>
    <t>6549 (0.30)</t>
    <phoneticPr fontId="1" type="noConversion"/>
  </si>
  <si>
    <t>Poverty level</t>
    <phoneticPr fontId="1" type="noConversion"/>
  </si>
  <si>
    <t>n=228, number of events =165</t>
    <phoneticPr fontId="1" type="noConversion"/>
  </si>
  <si>
    <t>sex</t>
    <phoneticPr fontId="1" type="noConversion"/>
  </si>
  <si>
    <t>coef</t>
    <phoneticPr fontId="1" type="noConversion"/>
  </si>
  <si>
    <t>exp(coef)</t>
    <phoneticPr fontId="1" type="noConversion"/>
  </si>
  <si>
    <t>z</t>
    <phoneticPr fontId="1" type="noConversion"/>
  </si>
  <si>
    <t>Pr(&gt;|z|)</t>
    <phoneticPr fontId="1" type="noConversion"/>
  </si>
  <si>
    <t>0.00149**</t>
    <phoneticPr fontId="1" type="noConversion"/>
  </si>
  <si>
    <t>exp(-coef)</t>
    <phoneticPr fontId="1" type="noConversion"/>
  </si>
  <si>
    <t>lower .95</t>
    <phoneticPr fontId="1" type="noConversion"/>
  </si>
  <si>
    <t>upper .95</t>
    <phoneticPr fontId="1" type="noConversion"/>
  </si>
  <si>
    <t>Concordance= 0.579 (se = 0.021)</t>
    <phoneticPr fontId="1" type="noConversion"/>
  </si>
  <si>
    <t>Likelihood ratio test= 10.63 on 1 df, p= 0.001</t>
    <phoneticPr fontId="1" type="noConversion"/>
  </si>
  <si>
    <t>Wald test               = 10.09 on 1 df, p= 0.001</t>
    <phoneticPr fontId="1" type="noConversion"/>
  </si>
  <si>
    <t>Score (logrank) test = 10.33 on 1 df, p= 0.001</t>
    <phoneticPr fontId="1" type="noConversion"/>
  </si>
  <si>
    <t>coxph(formula = Surv(time, status) ~ sex, data = lung)</t>
    <phoneticPr fontId="1" type="noConversion"/>
  </si>
  <si>
    <t>res.cox &lt;- coxph(Surv(time, status) ~ age + sex + ph.ecog, data = lung)</t>
    <phoneticPr fontId="1" type="noConversion"/>
  </si>
  <si>
    <t>n= 227, number of events= 164</t>
    <phoneticPr fontId="1" type="noConversion"/>
  </si>
  <si>
    <t>(1 observation deleted due to missingness)</t>
    <phoneticPr fontId="1" type="noConversion"/>
  </si>
  <si>
    <t>age</t>
    <phoneticPr fontId="1" type="noConversion"/>
  </si>
  <si>
    <t>ph.ecog</t>
    <phoneticPr fontId="1" type="noConversion"/>
  </si>
  <si>
    <t>se(coef)</t>
    <phoneticPr fontId="1" type="noConversion"/>
  </si>
  <si>
    <t>0.000986***</t>
    <phoneticPr fontId="1" type="noConversion"/>
  </si>
  <si>
    <t>0.0000445***</t>
    <phoneticPr fontId="1" type="noConversion"/>
  </si>
  <si>
    <t>Concordance= 0.637  (se = 0.025 )</t>
    <phoneticPr fontId="1" type="noConversion"/>
  </si>
  <si>
    <t>Likelihood ratio test= 30.5  on 3 df,   p=1e-06</t>
    <phoneticPr fontId="1" type="noConversion"/>
  </si>
  <si>
    <t>Wald test            = 29.93  on 3 df,   p=1e-06</t>
    <phoneticPr fontId="1" type="noConversion"/>
  </si>
  <si>
    <t>Score (logrank) test = 30.5  on 3 df,   p=1e-06</t>
    <phoneticPr fontId="1" type="noConversion"/>
  </si>
  <si>
    <t>Now smoking</t>
  </si>
  <si>
    <t>Quit</t>
  </si>
  <si>
    <t>Never smoking</t>
  </si>
  <si>
    <t>38 (0.29)</t>
    <phoneticPr fontId="1" type="noConversion"/>
  </si>
  <si>
    <t>93 (0.70)</t>
    <phoneticPr fontId="1" type="noConversion"/>
  </si>
  <si>
    <t>290 (0.22)</t>
    <phoneticPr fontId="1" type="noConversion"/>
  </si>
  <si>
    <t>1011 (0.78)</t>
    <phoneticPr fontId="1" type="noConversion"/>
  </si>
  <si>
    <t>256 (0.21)</t>
    <phoneticPr fontId="1" type="noConversion"/>
  </si>
  <si>
    <t>990 (0.79)</t>
    <phoneticPr fontId="1" type="noConversion"/>
  </si>
  <si>
    <t>306 (0.27)</t>
    <phoneticPr fontId="1" type="noConversion"/>
  </si>
  <si>
    <t>844 (0.73)</t>
    <phoneticPr fontId="1" type="noConversion"/>
  </si>
  <si>
    <t>118 (0.40)</t>
    <phoneticPr fontId="1" type="noConversion"/>
  </si>
  <si>
    <t>178 (0.60)</t>
    <phoneticPr fontId="1" type="noConversion"/>
  </si>
  <si>
    <t>17 (0.34)</t>
    <phoneticPr fontId="1" type="noConversion"/>
  </si>
  <si>
    <t>33 (0.66)</t>
    <phoneticPr fontId="1" type="noConversion"/>
  </si>
  <si>
    <t>197 (0.18)</t>
    <phoneticPr fontId="1" type="noConversion"/>
  </si>
  <si>
    <t>890 (0.82)</t>
    <phoneticPr fontId="1" type="noConversion"/>
  </si>
  <si>
    <t>323 (0.19)</t>
    <phoneticPr fontId="1" type="noConversion"/>
  </si>
  <si>
    <t>1387 (0.81)</t>
    <phoneticPr fontId="1" type="noConversion"/>
  </si>
  <si>
    <t>377 (0.23)</t>
    <phoneticPr fontId="1" type="noConversion"/>
  </si>
  <si>
    <t>1284 (0.77)</t>
    <phoneticPr fontId="1" type="noConversion"/>
  </si>
  <si>
    <t>156 (0.38)</t>
    <phoneticPr fontId="1" type="noConversion"/>
  </si>
  <si>
    <t>247 (0.61)</t>
    <phoneticPr fontId="1" type="noConversion"/>
  </si>
  <si>
    <t>23 (0.12)</t>
    <phoneticPr fontId="1" type="noConversion"/>
  </si>
  <si>
    <t>169 (0.88)</t>
    <phoneticPr fontId="1" type="noConversion"/>
  </si>
  <si>
    <t>435 (0.12)</t>
    <phoneticPr fontId="1" type="noConversion"/>
  </si>
  <si>
    <t>3085 (0.87)</t>
    <phoneticPr fontId="1" type="noConversion"/>
  </si>
  <si>
    <t>527 (0.14)</t>
    <phoneticPr fontId="1" type="noConversion"/>
  </si>
  <si>
    <t>3343 (0.86)</t>
    <phoneticPr fontId="1" type="noConversion"/>
  </si>
  <si>
    <t>632 (0.17)</t>
    <phoneticPr fontId="1" type="noConversion"/>
  </si>
  <si>
    <t>3076 (0.83)</t>
    <phoneticPr fontId="1" type="noConversion"/>
  </si>
  <si>
    <t>267 (0.28)</t>
    <phoneticPr fontId="1" type="noConversion"/>
  </si>
  <si>
    <t>679 (0.72)</t>
    <phoneticPr fontId="1" type="noConversion"/>
  </si>
  <si>
    <t>Education</t>
  </si>
  <si>
    <t>Age</t>
  </si>
  <si>
    <t>20-39</t>
  </si>
  <si>
    <t>40-59</t>
  </si>
  <si>
    <t>60-80</t>
  </si>
  <si>
    <t>Less than High School</t>
  </si>
  <si>
    <t>College Graduate</t>
  </si>
  <si>
    <t>Postgraduate Degree</t>
  </si>
  <si>
    <t>High School Graduate</t>
  </si>
  <si>
    <t>853 (0.21)</t>
  </si>
  <si>
    <t>922 (0.23)</t>
  </si>
  <si>
    <t>1398 (0.35)</t>
  </si>
  <si>
    <t>847 (0.21)</t>
  </si>
  <si>
    <t>3945 (0.22)</t>
  </si>
  <si>
    <t>3874 (0.22)</t>
  </si>
  <si>
    <t>5226 (0.30)</t>
  </si>
  <si>
    <t>4507 (0.26)</t>
  </si>
  <si>
    <t>4816 (0.22)</t>
  </si>
  <si>
    <t>4807 (0.22)</t>
  </si>
  <si>
    <t>6634 (0.31)</t>
  </si>
  <si>
    <t>5364 (0.25)</t>
  </si>
  <si>
    <t>1273 (0.32)</t>
  </si>
  <si>
    <t>1237 (0.31)</t>
  </si>
  <si>
    <t>1431 (0.36)</t>
  </si>
  <si>
    <t>5561 (0.32)</t>
  </si>
  <si>
    <t>5889 (0.34)</t>
  </si>
  <si>
    <t>5836 (0.33)</t>
  </si>
  <si>
    <t>6840 (0.32)</t>
  </si>
  <si>
    <t>7136 (0.33)</t>
  </si>
  <si>
    <t>7299 (0.34)</t>
  </si>
  <si>
    <t>Ever have respiratory disease</t>
  </si>
  <si>
    <t>#count data valid / total</t>
  </si>
  <si>
    <t># total</t>
  </si>
  <si>
    <t># valid</t>
  </si>
  <si>
    <t>n</t>
  </si>
  <si>
    <t>sum</t>
  </si>
  <si>
    <t>deduction</t>
  </si>
  <si>
    <t>now</t>
    <phoneticPr fontId="1" type="noConversion"/>
  </si>
  <si>
    <t>quit</t>
    <phoneticPr fontId="1" type="noConversion"/>
  </si>
  <si>
    <t>Never</t>
  </si>
  <si>
    <t>Never</t>
    <phoneticPr fontId="1" type="noConversion"/>
  </si>
  <si>
    <t>Now smoke</t>
  </si>
  <si>
    <t>Now smoke</t>
    <phoneticPr fontId="1" type="noConversion"/>
  </si>
  <si>
    <t>Have disease</t>
    <phoneticPr fontId="1" type="noConversion"/>
  </si>
  <si>
    <t>Less than High School</t>
    <phoneticPr fontId="1" type="noConversion"/>
  </si>
  <si>
    <t>High School Gradute</t>
    <phoneticPr fontId="1" type="noConversion"/>
  </si>
  <si>
    <t>College Graduate</t>
    <phoneticPr fontId="1" type="noConversion"/>
  </si>
  <si>
    <t>Postgraduate Degree</t>
    <phoneticPr fontId="1" type="noConversion"/>
  </si>
  <si>
    <t>never</t>
    <phoneticPr fontId="1" type="noConversion"/>
  </si>
  <si>
    <t>2438
Chi-sq=</t>
    <phoneticPr fontId="1" type="noConversion"/>
  </si>
  <si>
    <t>have</t>
    <phoneticPr fontId="1" type="noConversion"/>
  </si>
  <si>
    <t>no</t>
    <phoneticPr fontId="1" type="noConversion"/>
  </si>
  <si>
    <t>High School Graduate</t>
    <phoneticPr fontId="1" type="noConversion"/>
  </si>
  <si>
    <t>484 (599.75)
std rs = -4.73</t>
  </si>
  <si>
    <t>484 (599.75)
std rs = -4.73</t>
    <phoneticPr fontId="1" type="noConversion"/>
  </si>
  <si>
    <t>570 (671.98)
std rs = -3.93</t>
  </si>
  <si>
    <t>570 (671.98)
std rs = -3.93</t>
    <phoneticPr fontId="1" type="noConversion"/>
  </si>
  <si>
    <t>546 (403.51)
std rs = 7.09</t>
  </si>
  <si>
    <t>Gender - Smoking habit - Disease 3 way std rsuare table</t>
  </si>
  <si>
    <t>484 (376.80)
std rs = 5.52</t>
  </si>
  <si>
    <t>1954 (1645.04)
std rs = 7.62</t>
  </si>
  <si>
    <t>1954 (1838.25)
std rs = 2.70</t>
  </si>
  <si>
    <t>570 (450.77)
std rs = 5.62</t>
  </si>
  <si>
    <t>2521 (1968.00)
std rs = 12.47</t>
  </si>
  <si>
    <t>2521 (2419.02)
std rs = 2.07</t>
  </si>
  <si>
    <t>650 (1115.08)
std rs = -13.93</t>
  </si>
  <si>
    <t>4245 (4868.33)
std rs = -8.93</t>
  </si>
  <si>
    <t>650 (752.96)
std rs = -3.75</t>
  </si>
  <si>
    <t>4245 (4142.04)
std rs = 1.60</t>
  </si>
  <si>
    <t>1203 (1761.66)
std rs = -13.31</t>
  </si>
  <si>
    <t>546 (430.25)
std rs = 5.58</t>
  </si>
  <si>
    <t>1203 (1318.75)
std rs = -3.19</t>
  </si>
  <si>
    <t>517 (482.72)
std rs = 1.56</t>
  </si>
  <si>
    <t>1401 (2107.52)
std rs = -15.39</t>
  </si>
  <si>
    <t>517 (416.97)
std rs = 4.90</t>
  </si>
  <si>
    <t>1401 (1501.03)
std rs = -2.58</t>
  </si>
  <si>
    <t>1256 (1194.13)
std rs = 1.79</t>
  </si>
  <si>
    <t>6240 (5213.46)
std rs = 14.22</t>
  </si>
  <si>
    <t>1256 (1153.04)
std rs = 3.03</t>
  </si>
  <si>
    <t>6240 (6342.96)
std rs = -1.29</t>
  </si>
  <si>
    <t>Education - Smoking habit - Disease 3 way std rsuare table</t>
  </si>
  <si>
    <t>287 (166.59)
std rs=9.33</t>
  </si>
  <si>
    <t>880 (745.72)
std rs=4.92</t>
  </si>
  <si>
    <t>268 (203.8)
std rs=4.50</t>
  </si>
  <si>
    <t>899 (912.25)
std rs=-0.44</t>
  </si>
  <si>
    <t>298 (504.84)
std rs=-9.21</t>
  </si>
  <si>
    <t>2161 (2259.8)
std rs=-2.08</t>
  </si>
  <si>
    <t>302 (166.50)
std rs=10.50</t>
  </si>
  <si>
    <t>909 (745.25)
std rs=6.00</t>
  </si>
  <si>
    <t>244 (203.67)
std rs=2.83</t>
  </si>
  <si>
    <t>936 (911.68)
std rs=0.81</t>
  </si>
  <si>
    <t>375 (504.53)
std rs=-5.77</t>
  </si>
  <si>
    <t>2024 (2258.39)
std rs=-4.93</t>
  </si>
  <si>
    <t>358 (226.66)
std rs=8.72</t>
  </si>
  <si>
    <t>1026 (1014.57)
std rs=0.36</t>
  </si>
  <si>
    <t>366 (277.27)
std rs=5.33</t>
  </si>
  <si>
    <t>1195 (1241.14)
std rs=-1.31</t>
  </si>
  <si>
    <t>673 (686.85)
std rs=-0.53</t>
  </si>
  <si>
    <t>3003 (3074.52)
std rs=-1.29</t>
  </si>
  <si>
    <t>81 (186.02)
std rs=-7.7</t>
  </si>
  <si>
    <t>341 (832.69)
std rs=-17.04</t>
  </si>
  <si>
    <t>209 (227.57)
std rs=-1.23</t>
  </si>
  <si>
    <t>879 (1018.64)
std rs=-4.38</t>
  </si>
  <si>
    <t>557 (563.72)
std rs=-0.283</t>
  </si>
  <si>
    <t>3285 (2523.36)
std rs=15.16</t>
  </si>
  <si>
    <t>287 (287.08)
std rs=-0.005</t>
  </si>
  <si>
    <t>880 (879.92)
std rs=0.003</t>
  </si>
  <si>
    <t>268 (253.71)
std rs=0.90</t>
  </si>
  <si>
    <t>899 (913.29)
std rs=--0.47</t>
  </si>
  <si>
    <t>302 (297.91)
std rs=0.24</t>
  </si>
  <si>
    <t>909 (913.09)
std rs=-0.14</t>
  </si>
  <si>
    <t>298 (378.25)
std rs=-4.13</t>
  </si>
  <si>
    <t>2161 (2080.75)
std rs=1.76</t>
  </si>
  <si>
    <t>358 (340.46)
std rs=0.95</t>
  </si>
  <si>
    <t>1026 (1043.54)
std rs=-0.54</t>
  </si>
  <si>
    <t>81 (103.81)
std rs=-2.24</t>
  </si>
  <si>
    <t>341 (318.19)
std rs=1.28</t>
  </si>
  <si>
    <t>244 (256.53)
std rs=-0.78</t>
  </si>
  <si>
    <t>936 (913.09)
std rs=0.41</t>
  </si>
  <si>
    <t>375 (369.02)
std rs=0.31</t>
  </si>
  <si>
    <t>2024 (2029.98)
std rs=-0.13</t>
  </si>
  <si>
    <t>366 (339.36)
std rs=1.45</t>
  </si>
  <si>
    <t>1195 (1221.64)
std rs=-0.76</t>
  </si>
  <si>
    <t>209 (236.53)
std rs=-1.79</t>
  </si>
  <si>
    <t>879 (851.47)
std rs=0.94</t>
  </si>
  <si>
    <t>673 (565.45)
std rs=4.52</t>
  </si>
  <si>
    <t>3003 (3110.55)
std rs=-1.93</t>
  </si>
  <si>
    <t>557 (590.98)
std rs=-1.40</t>
  </si>
  <si>
    <t>3285 (3251.02)
std rs=0.60</t>
  </si>
  <si>
    <t>899 (913.29)
std rs=-0.47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</si>
  <si>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</si>
  <si>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</si>
  <si>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</si>
  <si>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Non case</t>
    <phoneticPr fontId="1" type="noConversion"/>
  </si>
  <si>
    <t>561 (495.75)
std rs=2.93</t>
    <phoneticPr fontId="1" type="noConversion"/>
  </si>
  <si>
    <t>1443 (1508.25)
std rs=-1.68</t>
    <phoneticPr fontId="1" type="noConversion"/>
  </si>
  <si>
    <t>274 (315.41)
std rs=-2.33</t>
    <phoneticPr fontId="1" type="noConversion"/>
  </si>
  <si>
    <t>1001 (959.59)
std rs=1.34</t>
    <phoneticPr fontId="1" type="noConversion"/>
  </si>
  <si>
    <t>86 (109.84)
std rs=-2.27</t>
    <phoneticPr fontId="1" type="noConversion"/>
  </si>
  <si>
    <t>358 (334.16)
std rs=1.3</t>
    <phoneticPr fontId="1" type="noConversion"/>
  </si>
  <si>
    <t>397 (343.06)
std rs=2.91</t>
    <phoneticPr fontId="1" type="noConversion"/>
  </si>
  <si>
    <t>1182 (1234.94)
std rs=-1.53</t>
    <phoneticPr fontId="1" type="noConversion"/>
  </si>
  <si>
    <t>375 (379.06)
std rs=-0.22</t>
    <phoneticPr fontId="1" type="noConversion"/>
  </si>
  <si>
    <t>1371 (1366.65)
std rs=0.12</t>
    <phoneticPr fontId="1" type="noConversion"/>
  </si>
  <si>
    <t>1010 (960.41)
std rs=1.60</t>
    <phoneticPr fontId="1" type="noConversion"/>
  </si>
  <si>
    <t>217 (266.59)
std rs=-3.04</t>
    <phoneticPr fontId="1" type="noConversion"/>
  </si>
  <si>
    <t>633 (576.44)
std rs=2.36</t>
    <phoneticPr fontId="1" type="noConversion"/>
  </si>
  <si>
    <t>3045 (3101.56)
std rs=-1.02</t>
    <phoneticPr fontId="1" type="noConversion"/>
  </si>
  <si>
    <t>634 (649.79)
std rs=-0.62</t>
    <phoneticPr fontId="1" type="noConversion"/>
  </si>
  <si>
    <t>3512 (3496.21)
std rs=0.27</t>
    <phoneticPr fontId="1" type="noConversion"/>
  </si>
  <si>
    <t>457 (497.77)
std rs=-1.83</t>
    <phoneticPr fontId="1" type="noConversion"/>
  </si>
  <si>
    <t>2719 (2678.23)
std rs=0.79</t>
    <phoneticPr fontId="1" type="noConversion"/>
  </si>
  <si>
    <t>39 (32.29)
std rs=1.18</t>
    <phoneticPr fontId="1" type="noConversion"/>
  </si>
  <si>
    <t>290 (318.23)
std rs=-1.58</t>
    <phoneticPr fontId="1" type="noConversion"/>
  </si>
  <si>
    <t>93 (99.71)
std rs=-0.67</t>
    <phoneticPr fontId="1" type="noConversion"/>
  </si>
  <si>
    <t>1011 (982.77)
std rs=0.90</t>
    <phoneticPr fontId="1" type="noConversion"/>
  </si>
  <si>
    <t>256 (304.78)
std rs=-1.58</t>
    <phoneticPr fontId="1" type="noConversion"/>
  </si>
  <si>
    <t>990 (941.22)
std rs=1.59</t>
    <phoneticPr fontId="1" type="noConversion"/>
  </si>
  <si>
    <t>306 (281.30)
std rs=1.47</t>
    <phoneticPr fontId="1" type="noConversion"/>
  </si>
  <si>
    <t>844 (868.70)
std rs=1.47</t>
    <phoneticPr fontId="1" type="noConversion"/>
  </si>
  <si>
    <t>118 (72.40)
std rs=5.36</t>
    <phoneticPr fontId="1" type="noConversion"/>
  </si>
  <si>
    <t>178 (223.60)
std rs=-3.05</t>
    <phoneticPr fontId="1" type="noConversion"/>
  </si>
  <si>
    <t>17 (9.71)
std rs=2.34</t>
    <phoneticPr fontId="1" type="noConversion"/>
  </si>
  <si>
    <t>33 (40.29)
std rs=-1.15</t>
    <phoneticPr fontId="1" type="noConversion"/>
  </si>
  <si>
    <t>197 (211.05)
std rs=-0.97</t>
    <phoneticPr fontId="1" type="noConversion"/>
  </si>
  <si>
    <t>890 (875.95)
std rs=0.47</t>
    <phoneticPr fontId="1" type="noConversion"/>
  </si>
  <si>
    <t>323 (448.5)
std rs=-5.93</t>
    <phoneticPr fontId="1" type="noConversion"/>
  </si>
  <si>
    <t>1987  (1861.50)
std rs=2.91</t>
    <phoneticPr fontId="1" type="noConversion"/>
  </si>
  <si>
    <t>377 (322.5)
std rs=3.04</t>
    <phoneticPr fontId="1" type="noConversion"/>
  </si>
  <si>
    <t>1284 (1338.50)
std rs=-1.49</t>
    <phoneticPr fontId="1" type="noConversion"/>
  </si>
  <si>
    <t>156 (78.25)
std rs=8.79</t>
    <phoneticPr fontId="1" type="noConversion"/>
  </si>
  <si>
    <t>247 (324.75)
std rs=-4.31</t>
    <phoneticPr fontId="1" type="noConversion"/>
  </si>
  <si>
    <t>23 (29.56)
std rs=-1.21</t>
    <phoneticPr fontId="1" type="noConversion"/>
  </si>
  <si>
    <t>169 (162.44)
std rs=0.51</t>
    <phoneticPr fontId="1" type="noConversion"/>
  </si>
  <si>
    <t>435 (541.98)
std rs=-4.60</t>
    <phoneticPr fontId="1" type="noConversion"/>
  </si>
  <si>
    <t>3085 (2978.02)
std rs=1.96</t>
    <phoneticPr fontId="1" type="noConversion"/>
  </si>
  <si>
    <t>527 (595.87)
std rs=-2.82</t>
    <phoneticPr fontId="1" type="noConversion"/>
  </si>
  <si>
    <t>3343 (3274.13)
std rs=-2.82</t>
    <phoneticPr fontId="1" type="noConversion"/>
  </si>
  <si>
    <t>632 (570.93)
std rs=2.56</t>
    <phoneticPr fontId="1" type="noConversion"/>
  </si>
  <si>
    <t>3076 (3137.07)
std rs=-1.09</t>
    <phoneticPr fontId="1" type="noConversion"/>
  </si>
  <si>
    <t>267 (145.66)
std rs=10.05</t>
    <phoneticPr fontId="1" type="noConversion"/>
  </si>
  <si>
    <t>679 (800.34)
std rs=-4.29</t>
    <phoneticPr fontId="1" type="noConversion"/>
  </si>
  <si>
    <t>weight - disease</t>
    <phoneticPr fontId="1" type="noConversion"/>
  </si>
  <si>
    <t>poverty - disease</t>
    <phoneticPr fontId="1" type="noConversion"/>
  </si>
  <si>
    <t>20-39</t>
    <phoneticPr fontId="1" type="noConversion"/>
  </si>
  <si>
    <t>40-59</t>
    <phoneticPr fontId="1" type="noConversion"/>
  </si>
  <si>
    <t>60-80</t>
    <phoneticPr fontId="1" type="noConversion"/>
  </si>
  <si>
    <t>Now Smoke</t>
    <phoneticPr fontId="1" type="noConversion"/>
  </si>
  <si>
    <t>Have Disease</t>
    <phoneticPr fontId="1" type="noConversion"/>
  </si>
  <si>
    <t>No Disease</t>
    <phoneticPr fontId="1" type="noConversion"/>
  </si>
  <si>
    <t>PLevel_Medium</t>
    <phoneticPr fontId="1" type="noConversion"/>
  </si>
  <si>
    <t>PLevel_High</t>
    <phoneticPr fontId="1" type="noConversion"/>
  </si>
  <si>
    <t>Estimate</t>
    <phoneticPr fontId="1" type="noConversion"/>
  </si>
  <si>
    <t>Std. Error</t>
    <phoneticPr fontId="1" type="noConversion"/>
  </si>
  <si>
    <t>z value</t>
    <phoneticPr fontId="1" type="noConversion"/>
  </si>
  <si>
    <t>1705
(1943.65)
std rs = -5.41</t>
    <phoneticPr fontId="1" type="noConversion"/>
  </si>
  <si>
    <t>8721
(8482.35)
std rs = 2.59</t>
    <phoneticPr fontId="1" type="noConversion"/>
  </si>
  <si>
    <t>2321
(2082.35)
std rs = 5.23</t>
    <phoneticPr fontId="1" type="noConversion"/>
  </si>
  <si>
    <t>8849
(9087.65)
std rs = 2.50</t>
    <phoneticPr fontId="1" type="noConversion"/>
  </si>
  <si>
    <t>853
(894.12)
std rs = -1.37</t>
    <phoneticPr fontId="1" type="noConversion"/>
  </si>
  <si>
    <t>3945
(3903.88)
std rs = 0.66</t>
    <phoneticPr fontId="1" type="noConversion"/>
  </si>
  <si>
    <t>922
(893.75)
std rs = 0.95</t>
    <phoneticPr fontId="1" type="noConversion"/>
  </si>
  <si>
    <t>3874
(3902.25)
std rs = -0.45</t>
    <phoneticPr fontId="1" type="noConversion"/>
  </si>
  <si>
    <t>1398
(1234.40)
std rs = 4.66</t>
    <phoneticPr fontId="1" type="noConversion"/>
  </si>
  <si>
    <t>5226
(5389.60)
std rs = -2.23</t>
    <phoneticPr fontId="1" type="noConversion"/>
  </si>
  <si>
    <t>847
(997.73)
std rs = -4.77</t>
    <phoneticPr fontId="1" type="noConversion"/>
  </si>
  <si>
    <t>4507
(4356.27)
std rs = 2.28</t>
    <phoneticPr fontId="1" type="noConversion"/>
  </si>
  <si>
    <t>smoking habit</t>
    <phoneticPr fontId="1" type="noConversion"/>
  </si>
  <si>
    <t>1593
(1370.10)
std rs = 6.02</t>
    <phoneticPr fontId="1" type="noConversion"/>
  </si>
  <si>
    <t>5675
(5818.38)
std rs = -2.90</t>
    <phoneticPr fontId="1" type="noConversion"/>
  </si>
  <si>
    <t>1283
(1351.62)
std rs = -1.87</t>
    <phoneticPr fontId="1" type="noConversion"/>
  </si>
  <si>
    <t>5887
(5818.38)
std rs = 0.90</t>
    <phoneticPr fontId="1" type="noConversion"/>
  </si>
  <si>
    <t>760
(914.28)
std rs = -5.10</t>
    <phoneticPr fontId="1" type="noConversion"/>
  </si>
  <si>
    <t>4090
(3935.72)
std rs = 2.46</t>
    <phoneticPr fontId="1" type="noConversion"/>
  </si>
  <si>
    <t>78
(69.47)
std rs = 1.02</t>
    <phoneticPr fontId="1" type="noConversion"/>
  </si>
  <si>
    <t>295
(303.54)
std rs = -0.49</t>
    <phoneticPr fontId="1" type="noConversion"/>
  </si>
  <si>
    <t>923
(1101.33)
std rs = -5.37</t>
    <phoneticPr fontId="1" type="noConversion"/>
  </si>
  <si>
    <t>4990
(4811.67)
std rs = 2.57</t>
    <phoneticPr fontId="1" type="noConversion"/>
  </si>
  <si>
    <t>1107
(1101.33)
std rs = -4.63</t>
    <phoneticPr fontId="1" type="noConversion"/>
  </si>
  <si>
    <t>5724
(5558.69)
std rs = 2.22</t>
    <phoneticPr fontId="1" type="noConversion"/>
  </si>
  <si>
    <t>1316
((1215.50)
std rs = 2.88</t>
    <phoneticPr fontId="1" type="noConversion"/>
  </si>
  <si>
    <t>5210
(5310.50)
std rs = -1.38</t>
    <phoneticPr fontId="1" type="noConversion"/>
  </si>
  <si>
    <t>541
(306.39)
std rs = 13.40</t>
    <phoneticPr fontId="1" type="noConversion"/>
  </si>
  <si>
    <t>1104
(1338.61)
-6.41</t>
    <phoneticPr fontId="1" type="noConversion"/>
  </si>
  <si>
    <t>χ2 test for poverty level and disease</t>
    <phoneticPr fontId="1" type="noConversion"/>
  </si>
  <si>
    <t>X-squared = 81.063, df = 2, p-value &lt; 0.01</t>
    <phoneticPr fontId="1" type="noConversion"/>
  </si>
  <si>
    <t>χ2 test for BMI level and disease</t>
    <phoneticPr fontId="1" type="noConversion"/>
  </si>
  <si>
    <t>X-squared = 294.14, df = 4, p-value &lt; 0.01</t>
    <phoneticPr fontId="1" type="noConversion"/>
  </si>
  <si>
    <t>X-squared = 69.344, df = 1, p-value &lt; 0.01</t>
    <phoneticPr fontId="1" type="noConversion"/>
  </si>
  <si>
    <t>χ2 test for education level and disease</t>
    <phoneticPr fontId="1" type="noConversion"/>
  </si>
  <si>
    <t>χ2 test for gender and disease</t>
    <phoneticPr fontId="1" type="noConversion"/>
  </si>
  <si>
    <t>X-squared = 58.058, df = 3, p-value = 0.01</t>
    <phoneticPr fontId="1" type="noConversion"/>
  </si>
  <si>
    <t>Gender - Disease χ2 test group by smoking habit</t>
    <phoneticPr fontId="1" type="noConversion"/>
  </si>
  <si>
    <t>Education level - Disease χ2 test group by smoking habit</t>
    <phoneticPr fontId="1" type="noConversion"/>
  </si>
  <si>
    <t>Poverty level - Disease χ2 test group by smoking habit</t>
    <phoneticPr fontId="1" type="noConversion"/>
  </si>
  <si>
    <t>BMI level - Disease χ2 test group by smoking habit</t>
    <phoneticPr fontId="1" type="noConversion"/>
  </si>
  <si>
    <t xml:space="preserve">(Intercept) </t>
    <phoneticPr fontId="1" type="noConversion"/>
  </si>
  <si>
    <t>Logistic regression of predicting disease situation by demographic factors</t>
    <phoneticPr fontId="1" type="noConversion"/>
  </si>
  <si>
    <t>&lt; 0.001***</t>
    <phoneticPr fontId="1" type="noConversion"/>
  </si>
  <si>
    <t>0.001**</t>
    <phoneticPr fontId="1" type="noConversion"/>
  </si>
  <si>
    <t xml:space="preserve">0.003** </t>
    <phoneticPr fontId="1" type="noConversion"/>
  </si>
  <si>
    <t xml:space="preserve">Now smoking                        </t>
    <phoneticPr fontId="1" type="noConversion"/>
  </si>
  <si>
    <t>Quit smoking</t>
    <phoneticPr fontId="1" type="noConversion"/>
  </si>
  <si>
    <t>Female</t>
    <phoneticPr fontId="1" type="noConversion"/>
  </si>
  <si>
    <t>Age</t>
    <phoneticPr fontId="1" type="noConversion"/>
  </si>
  <si>
    <t>BMI</t>
    <phoneticPr fontId="1" type="noConversion"/>
  </si>
  <si>
    <t xml:space="preserve">High school graduate                    273 .  </t>
    <phoneticPr fontId="1" type="noConversion"/>
  </si>
  <si>
    <t xml:space="preserve">College graduate                         </t>
    <phoneticPr fontId="1" type="noConversion"/>
  </si>
  <si>
    <t xml:space="preserve">Postgraduate           </t>
    <phoneticPr fontId="1" type="noConversion"/>
  </si>
  <si>
    <t>1316
(1215.50)
std rs = 2.88</t>
    <phoneticPr fontId="1" type="noConversion"/>
  </si>
  <si>
    <t>Male</t>
    <phoneticPr fontId="1" type="noConversion"/>
  </si>
  <si>
    <t>Less than high school</t>
    <phoneticPr fontId="1" type="noConversion"/>
  </si>
  <si>
    <t>High school gradute</t>
    <phoneticPr fontId="1" type="noConversion"/>
  </si>
  <si>
    <t>College graduate</t>
    <phoneticPr fontId="1" type="noConversion"/>
  </si>
  <si>
    <t>Postgraduate degree</t>
    <phoneticPr fontId="1" type="noConversion"/>
  </si>
  <si>
    <t>χ2 test for smoking habit and disease</t>
    <phoneticPr fontId="1" type="noConversion"/>
  </si>
  <si>
    <t>1906
(2310.18)
std rs = -8.41</t>
    <phoneticPr fontId="1" type="noConversion"/>
  </si>
  <si>
    <t>10485
(10080.82)
std rs = 4.03</t>
    <phoneticPr fontId="1" type="noConversion"/>
  </si>
  <si>
    <t>1030
(780.62)
std rs = 8.93</t>
    <phoneticPr fontId="1" type="noConversion"/>
  </si>
  <si>
    <t>1087
(932.20)
std rs = 5.07</t>
    <phoneticPr fontId="1" type="noConversion"/>
  </si>
  <si>
    <t>3157
(3406.38)
std rs = -4.27</t>
    <phoneticPr fontId="1" type="noConversion"/>
  </si>
  <si>
    <t>3913
(4067.8)
std rs = -2.43</t>
    <phoneticPr fontId="1" type="noConversion"/>
  </si>
  <si>
    <t>X-squared = 216.44, df = 2, p-value &lt; 0.01</t>
    <phoneticPr fontId="1" type="noConversion"/>
  </si>
  <si>
    <t>650 (752.96)
std rs = -3.75</t>
    <phoneticPr fontId="1" type="noConversion"/>
  </si>
  <si>
    <t>546 (430.25)
std rs = 5.58</t>
    <phoneticPr fontId="1" type="noConversion"/>
  </si>
  <si>
    <t>517 (416.97)
std rs = 4.90</t>
    <phoneticPr fontId="1" type="noConversion"/>
  </si>
  <si>
    <t>1256(1153.04)
std rs = 3.03</t>
    <phoneticPr fontId="1" type="noConversion"/>
  </si>
  <si>
    <t>6240 (6342.96)
std rs = -1.29</t>
    <phoneticPr fontId="1" type="noConversion"/>
  </si>
  <si>
    <t>Pover level</t>
    <phoneticPr fontId="1" type="noConversion"/>
  </si>
  <si>
    <t>Education level</t>
    <phoneticPr fontId="1" type="noConversion"/>
  </si>
  <si>
    <t>High school graduate</t>
    <phoneticPr fontId="1" type="noConversion"/>
  </si>
  <si>
    <t>Postgraduate</t>
    <phoneticPr fontId="1" type="noConversion"/>
  </si>
  <si>
    <t>Past &amp; now</t>
    <phoneticPr fontId="1" type="noConversion"/>
  </si>
  <si>
    <t>Respiratory Disease Record</t>
    <phoneticPr fontId="1" type="noConversion"/>
  </si>
  <si>
    <t xml:space="preserve">Low </t>
    <phoneticPr fontId="1" type="noConversion"/>
  </si>
  <si>
    <t>Highschool graduate</t>
    <phoneticPr fontId="1" type="noConversion"/>
  </si>
  <si>
    <t>Sever obesity</t>
    <phoneticPr fontId="1" type="noConversion"/>
  </si>
  <si>
    <t>Respiratory disease record</t>
  </si>
  <si>
    <t>Chi-squared</t>
    <phoneticPr fontId="1" type="noConversion"/>
  </si>
  <si>
    <t>p-value</t>
    <phoneticPr fontId="1" type="noConversion"/>
  </si>
  <si>
    <t>&lt; 0.01***</t>
    <phoneticPr fontId="1" type="noConversion"/>
  </si>
  <si>
    <t xml:space="preserve"> </t>
    <phoneticPr fontId="1" type="noConversion"/>
  </si>
  <si>
    <t>1906 
(2310.18)</t>
    <phoneticPr fontId="1" type="noConversion"/>
  </si>
  <si>
    <t>1087 
(932.62)</t>
    <phoneticPr fontId="1" type="noConversion"/>
  </si>
  <si>
    <t>1030 
(780.62)</t>
    <phoneticPr fontId="1" type="noConversion"/>
  </si>
  <si>
    <t>10485
(10080.82)</t>
    <phoneticPr fontId="1" type="noConversion"/>
  </si>
  <si>
    <t>3913
(4067.80)</t>
    <phoneticPr fontId="1" type="noConversion"/>
  </si>
  <si>
    <t>3157
(3406.38)</t>
    <phoneticPr fontId="1" type="noConversion"/>
  </si>
  <si>
    <t>1705
(1943.65)</t>
    <phoneticPr fontId="1" type="noConversion"/>
  </si>
  <si>
    <t>8721
(8482.35)</t>
    <phoneticPr fontId="1" type="noConversion"/>
  </si>
  <si>
    <t>2321
(2082.35)</t>
    <phoneticPr fontId="1" type="noConversion"/>
  </si>
  <si>
    <t>8849
(9087.65)</t>
    <phoneticPr fontId="1" type="noConversion"/>
  </si>
  <si>
    <t>1593
(1370.10)</t>
    <phoneticPr fontId="1" type="noConversion"/>
  </si>
  <si>
    <t>1283
(1351.62)</t>
    <phoneticPr fontId="1" type="noConversion"/>
  </si>
  <si>
    <t>760
(914.28)</t>
    <phoneticPr fontId="1" type="noConversion"/>
  </si>
  <si>
    <t>5675
(5818.38)</t>
    <phoneticPr fontId="1" type="noConversion"/>
  </si>
  <si>
    <t>5887
(5818.38)</t>
    <phoneticPr fontId="1" type="noConversion"/>
  </si>
  <si>
    <t>4090
(3935.72)</t>
    <phoneticPr fontId="1" type="noConversion"/>
  </si>
  <si>
    <t>Never 
smoking</t>
    <phoneticPr fontId="1" type="noConversion"/>
  </si>
  <si>
    <t>Quit 
smoking</t>
    <phoneticPr fontId="1" type="noConversion"/>
  </si>
  <si>
    <t>853
(894.12)</t>
    <phoneticPr fontId="1" type="noConversion"/>
  </si>
  <si>
    <t>922
(893.75)</t>
    <phoneticPr fontId="1" type="noConversion"/>
  </si>
  <si>
    <t>1398
(1234.40)</t>
    <phoneticPr fontId="1" type="noConversion"/>
  </si>
  <si>
    <t>847
(997.73)</t>
    <phoneticPr fontId="1" type="noConversion"/>
  </si>
  <si>
    <t>3945
(3903.88)</t>
    <phoneticPr fontId="1" type="noConversion"/>
  </si>
  <si>
    <t>3874
(3902.25)</t>
    <phoneticPr fontId="1" type="noConversion"/>
  </si>
  <si>
    <t>5226
(5389.60)</t>
    <phoneticPr fontId="1" type="noConversion"/>
  </si>
  <si>
    <t>4507
(4356.27)</t>
    <phoneticPr fontId="1" type="noConversion"/>
  </si>
  <si>
    <t>78
(69.47)</t>
    <phoneticPr fontId="1" type="noConversion"/>
  </si>
  <si>
    <t>923
(1101.33)</t>
    <phoneticPr fontId="1" type="noConversion"/>
  </si>
  <si>
    <t>1107
(1272.31)</t>
    <phoneticPr fontId="1" type="noConversion"/>
  </si>
  <si>
    <t>1316
(1215.50)</t>
    <phoneticPr fontId="1" type="noConversion"/>
  </si>
  <si>
    <t>541
(306.39)</t>
    <phoneticPr fontId="1" type="noConversion"/>
  </si>
  <si>
    <t>295
(303.53)</t>
    <phoneticPr fontId="1" type="noConversion"/>
  </si>
  <si>
    <t>4990
(4811.67)</t>
    <phoneticPr fontId="1" type="noConversion"/>
  </si>
  <si>
    <t>5724
(5558.69)</t>
    <phoneticPr fontId="1" type="noConversion"/>
  </si>
  <si>
    <t>5210
(5310.50)</t>
    <phoneticPr fontId="1" type="noConversion"/>
  </si>
  <si>
    <t>1104
(1338.61)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</si>
</sst>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0000"/>
      <name val="Monaco"/>
      <family val="2"/>
    </font>
    <font>
      <b/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b/>
      <i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right" vertical="center"/>
    </xf>
    <xf numFmtId="0" fontId="0" fillId="2" borderId="2" xfId="0" applyFill="1" applyBorder="1">
      <alignment vertical="center"/>
    </xf>
    <xf numFmtId="176" fontId="0" fillId="2" borderId="0" xfId="0" applyNumberFormat="1" applyFill="1" applyAlignment="1">
      <alignment horizontal="right" vertical="center"/>
    </xf>
    <xf numFmtId="2" fontId="0" fillId="2" borderId="0" xfId="0" applyNumberFormat="1" applyFill="1">
      <alignment vertical="center"/>
    </xf>
    <xf numFmtId="0" fontId="4" fillId="2" borderId="0" xfId="0" applyFont="1" applyFill="1">
      <alignment vertic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26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27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28" xfId="0" applyFill="1" applyBorder="1">
      <alignment vertical="center"/>
    </xf>
    <xf numFmtId="0" fontId="0" fillId="2" borderId="8" xfId="0" applyFill="1" applyBorder="1" applyAlignment="1">
      <alignment vertical="center" wrapText="1"/>
    </xf>
    <xf numFmtId="0" fontId="0" fillId="2" borderId="24" xfId="0" applyFill="1" applyBorder="1" applyAlignment="1">
      <alignment vertical="center" wrapText="1"/>
    </xf>
    <xf numFmtId="0" fontId="0" fillId="2" borderId="28" xfId="0" applyFill="1" applyBorder="1" applyAlignment="1">
      <alignment vertical="center" wrapText="1"/>
    </xf>
    <xf numFmtId="176" fontId="0" fillId="2" borderId="0" xfId="0" applyNumberFormat="1" applyFill="1">
      <alignment vertical="center"/>
    </xf>
    <xf numFmtId="0" fontId="0" fillId="2" borderId="29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3" xfId="0" applyFill="1" applyBorder="1">
      <alignment vertical="center"/>
    </xf>
    <xf numFmtId="2" fontId="0" fillId="0" borderId="21" xfId="0" applyNumberFormat="1" applyBorder="1">
      <alignment vertical="center"/>
    </xf>
    <xf numFmtId="2" fontId="0" fillId="0" borderId="38" xfId="0" applyNumberFormat="1" applyBorder="1">
      <alignment vertical="center"/>
    </xf>
    <xf numFmtId="2" fontId="0" fillId="0" borderId="29" xfId="0" applyNumberFormat="1" applyBorder="1">
      <alignment vertical="center"/>
    </xf>
    <xf numFmtId="2" fontId="0" fillId="0" borderId="22" xfId="0" applyNumberFormat="1" applyBorder="1">
      <alignment vertical="center"/>
    </xf>
    <xf numFmtId="2" fontId="0" fillId="0" borderId="30" xfId="0" applyNumberFormat="1" applyBorder="1">
      <alignment vertical="center"/>
    </xf>
    <xf numFmtId="2" fontId="0" fillId="0" borderId="23" xfId="0" applyNumberFormat="1" applyBorder="1">
      <alignment vertical="center"/>
    </xf>
    <xf numFmtId="2" fontId="0" fillId="0" borderId="39" xfId="0" applyNumberFormat="1" applyBorder="1">
      <alignment vertical="center"/>
    </xf>
    <xf numFmtId="2" fontId="0" fillId="0" borderId="31" xfId="0" applyNumberFormat="1" applyBorder="1">
      <alignment vertical="center"/>
    </xf>
    <xf numFmtId="0" fontId="0" fillId="2" borderId="38" xfId="0" applyFill="1" applyBorder="1">
      <alignment vertical="center"/>
    </xf>
    <xf numFmtId="0" fontId="0" fillId="0" borderId="29" xfId="0" applyBorder="1">
      <alignment vertical="center"/>
    </xf>
    <xf numFmtId="0" fontId="0" fillId="2" borderId="22" xfId="0" applyFill="1" applyBorder="1">
      <alignment vertical="center"/>
    </xf>
    <xf numFmtId="0" fontId="0" fillId="0" borderId="30" xfId="0" applyBorder="1">
      <alignment vertical="center"/>
    </xf>
    <xf numFmtId="0" fontId="0" fillId="2" borderId="23" xfId="0" applyFill="1" applyBorder="1">
      <alignment vertical="center"/>
    </xf>
    <xf numFmtId="0" fontId="0" fillId="2" borderId="39" xfId="0" applyFill="1" applyBorder="1">
      <alignment vertical="center"/>
    </xf>
    <xf numFmtId="0" fontId="0" fillId="0" borderId="31" xfId="0" applyBorder="1">
      <alignment vertical="center"/>
    </xf>
    <xf numFmtId="0" fontId="0" fillId="2" borderId="40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37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5" fillId="2" borderId="0" xfId="0" applyFont="1" applyFill="1">
      <alignment vertical="center"/>
    </xf>
    <xf numFmtId="0" fontId="5" fillId="2" borderId="18" xfId="0" applyFont="1" applyFill="1" applyBorder="1">
      <alignment vertical="center"/>
    </xf>
    <xf numFmtId="0" fontId="5" fillId="2" borderId="19" xfId="0" applyFont="1" applyFill="1" applyBorder="1">
      <alignment vertical="center"/>
    </xf>
    <xf numFmtId="0" fontId="5" fillId="2" borderId="35" xfId="0" applyFont="1" applyFill="1" applyBorder="1">
      <alignment vertical="center"/>
    </xf>
    <xf numFmtId="0" fontId="5" fillId="2" borderId="47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5" fillId="2" borderId="21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47" xfId="0" applyFont="1" applyFill="1" applyBorder="1" applyAlignment="1">
      <alignment horizontal="center" vertical="center" wrapText="1"/>
    </xf>
    <xf numFmtId="0" fontId="5" fillId="2" borderId="51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5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5" fillId="2" borderId="52" xfId="0" applyFont="1" applyFill="1" applyBorder="1">
      <alignment vertical="center"/>
    </xf>
    <xf numFmtId="0" fontId="5" fillId="2" borderId="28" xfId="0" applyFont="1" applyFill="1" applyBorder="1" applyAlignment="1">
      <alignment horizontal="center" vertical="center" wrapText="1"/>
    </xf>
    <xf numFmtId="0" fontId="5" fillId="2" borderId="14" xfId="0" applyFont="1" applyFill="1" applyBorder="1">
      <alignment vertical="center"/>
    </xf>
    <xf numFmtId="0" fontId="5" fillId="2" borderId="27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0" fontId="5" fillId="2" borderId="53" xfId="0" applyFont="1" applyFill="1" applyBorder="1">
      <alignment vertical="center"/>
    </xf>
    <xf numFmtId="0" fontId="5" fillId="2" borderId="25" xfId="0" applyFont="1" applyFill="1" applyBorder="1">
      <alignment vertical="center"/>
    </xf>
    <xf numFmtId="0" fontId="5" fillId="2" borderId="6" xfId="0" applyFont="1" applyFill="1" applyBorder="1">
      <alignment vertical="center"/>
    </xf>
    <xf numFmtId="0" fontId="5" fillId="2" borderId="24" xfId="0" applyFont="1" applyFill="1" applyBorder="1">
      <alignment vertical="center"/>
    </xf>
    <xf numFmtId="0" fontId="5" fillId="2" borderId="15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vertical="center" wrapText="1"/>
    </xf>
    <xf numFmtId="0" fontId="5" fillId="2" borderId="56" xfId="0" applyFont="1" applyFill="1" applyBorder="1">
      <alignment vertical="center"/>
    </xf>
    <xf numFmtId="0" fontId="5" fillId="2" borderId="28" xfId="0" applyFont="1" applyFill="1" applyBorder="1">
      <alignment vertical="center"/>
    </xf>
    <xf numFmtId="0" fontId="5" fillId="2" borderId="8" xfId="0" applyFont="1" applyFill="1" applyBorder="1" applyAlignment="1">
      <alignment vertical="center" wrapText="1"/>
    </xf>
    <xf numFmtId="0" fontId="5" fillId="2" borderId="28" xfId="0" applyFont="1" applyFill="1" applyBorder="1" applyAlignment="1">
      <alignment vertical="center" wrapText="1"/>
    </xf>
    <xf numFmtId="0" fontId="5" fillId="2" borderId="57" xfId="0" applyFont="1" applyFill="1" applyBorder="1">
      <alignment vertical="center"/>
    </xf>
    <xf numFmtId="0" fontId="5" fillId="2" borderId="33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11" xfId="0" applyFont="1" applyFill="1" applyBorder="1" applyAlignment="1">
      <alignment vertical="center" wrapText="1"/>
    </xf>
    <xf numFmtId="0" fontId="5" fillId="2" borderId="34" xfId="0" applyFont="1" applyFill="1" applyBorder="1">
      <alignment vertical="center"/>
    </xf>
    <xf numFmtId="0" fontId="5" fillId="2" borderId="13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21" xfId="0" applyFont="1" applyFill="1" applyBorder="1">
      <alignment vertical="center"/>
    </xf>
    <xf numFmtId="0" fontId="5" fillId="2" borderId="29" xfId="0" applyFont="1" applyFill="1" applyBorder="1">
      <alignment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38" xfId="0" applyFont="1" applyFill="1" applyBorder="1">
      <alignment vertical="center"/>
    </xf>
    <xf numFmtId="0" fontId="5" fillId="2" borderId="2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50" xfId="0" applyFont="1" applyFill="1" applyBorder="1">
      <alignment vertical="center"/>
    </xf>
    <xf numFmtId="0" fontId="5" fillId="2" borderId="61" xfId="0" applyFont="1" applyFill="1" applyBorder="1">
      <alignment vertical="center"/>
    </xf>
    <xf numFmtId="0" fontId="5" fillId="2" borderId="62" xfId="0" applyFont="1" applyFill="1" applyBorder="1">
      <alignment vertical="center"/>
    </xf>
    <xf numFmtId="0" fontId="5" fillId="2" borderId="63" xfId="0" applyFont="1" applyFill="1" applyBorder="1">
      <alignment vertical="center"/>
    </xf>
    <xf numFmtId="0" fontId="5" fillId="2" borderId="9" xfId="0" applyFont="1" applyFill="1" applyBorder="1" applyAlignment="1">
      <alignment vertical="center" wrapText="1"/>
    </xf>
    <xf numFmtId="0" fontId="0" fillId="2" borderId="61" xfId="0" applyFill="1" applyBorder="1">
      <alignment vertical="center"/>
    </xf>
    <xf numFmtId="0" fontId="0" fillId="2" borderId="62" xfId="0" applyFill="1" applyBorder="1">
      <alignment vertical="center"/>
    </xf>
    <xf numFmtId="0" fontId="0" fillId="2" borderId="63" xfId="0" applyFill="1" applyBorder="1">
      <alignment vertical="center"/>
    </xf>
    <xf numFmtId="0" fontId="5" fillId="2" borderId="9" xfId="0" applyFont="1" applyFill="1" applyBorder="1">
      <alignment vertical="center"/>
    </xf>
    <xf numFmtId="0" fontId="5" fillId="2" borderId="60" xfId="0" applyFont="1" applyFill="1" applyBorder="1" applyAlignment="1">
      <alignment horizontal="center" vertical="center" wrapText="1"/>
    </xf>
    <xf numFmtId="0" fontId="5" fillId="2" borderId="58" xfId="0" applyFont="1" applyFill="1" applyBorder="1" applyAlignment="1">
      <alignment vertical="center" wrapText="1"/>
    </xf>
    <xf numFmtId="0" fontId="5" fillId="2" borderId="59" xfId="0" applyFont="1" applyFill="1" applyBorder="1" applyAlignment="1">
      <alignment vertical="center" wrapText="1"/>
    </xf>
    <xf numFmtId="0" fontId="5" fillId="2" borderId="60" xfId="0" applyFont="1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2" fontId="0" fillId="2" borderId="12" xfId="0" applyNumberFormat="1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176" fontId="0" fillId="2" borderId="49" xfId="0" applyNumberFormat="1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76" fontId="0" fillId="2" borderId="11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76" fontId="2" fillId="2" borderId="11" xfId="0" applyNumberFormat="1" applyFont="1" applyFill="1" applyBorder="1" applyAlignment="1">
      <alignment horizontal="center" vertical="center"/>
    </xf>
    <xf numFmtId="176" fontId="6" fillId="2" borderId="11" xfId="0" applyNumberFormat="1" applyFont="1" applyFill="1" applyBorder="1" applyAlignment="1">
      <alignment horizontal="center" vertical="center"/>
    </xf>
    <xf numFmtId="176" fontId="2" fillId="2" borderId="13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 wrapText="1"/>
    </xf>
    <xf numFmtId="0" fontId="5" fillId="2" borderId="54" xfId="0" applyFont="1" applyFill="1" applyBorder="1" applyAlignment="1">
      <alignment horizontal="center" vertical="center"/>
    </xf>
    <xf numFmtId="0" fontId="5" fillId="2" borderId="55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13" xfId="0" applyFont="1" applyFill="1" applyBorder="1">
      <alignment vertical="center"/>
    </xf>
    <xf numFmtId="0" fontId="5" fillId="2" borderId="32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50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5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61" xfId="0" applyFont="1" applyFill="1" applyBorder="1" applyAlignment="1">
      <alignment horizontal="center" vertical="center"/>
    </xf>
    <xf numFmtId="0" fontId="5" fillId="2" borderId="62" xfId="0" applyFont="1" applyFill="1" applyBorder="1" applyAlignment="1">
      <alignment horizontal="center" vertical="center"/>
    </xf>
    <xf numFmtId="0" fontId="5" fillId="2" borderId="63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51" xfId="0" applyFill="1" applyBorder="1">
      <alignment vertical="center"/>
    </xf>
    <xf numFmtId="0" fontId="0" fillId="2" borderId="52" xfId="0" applyFill="1" applyBorder="1">
      <alignment vertical="center"/>
    </xf>
    <xf numFmtId="0" fontId="0" fillId="2" borderId="53" xfId="0" applyFill="1" applyBorder="1">
      <alignment vertical="center"/>
    </xf>
    <xf numFmtId="0" fontId="0" fillId="2" borderId="61" xfId="0" applyFill="1" applyBorder="1" applyAlignment="1">
      <alignment horizontal="center" vertical="center"/>
    </xf>
    <xf numFmtId="0" fontId="0" fillId="2" borderId="62" xfId="0" applyFill="1" applyBorder="1" applyAlignment="1">
      <alignment horizontal="center" vertical="center"/>
    </xf>
    <xf numFmtId="0" fontId="0" fillId="2" borderId="6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51" xfId="0" applyFill="1" applyBorder="1" applyAlignment="1">
      <alignment vertical="center" wrapText="1"/>
    </xf>
    <xf numFmtId="0" fontId="0" fillId="2" borderId="52" xfId="0" applyFill="1" applyBorder="1" applyAlignment="1">
      <alignment vertical="center" wrapText="1"/>
    </xf>
    <xf numFmtId="0" fontId="0" fillId="2" borderId="53" xfId="0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2" xfId="0" applyFill="1" applyBorder="1" applyAlignment="1">
      <alignment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64" xfId="0" applyFill="1" applyBorder="1">
      <alignment vertical="center"/>
    </xf>
    <xf numFmtId="0" fontId="0" fillId="2" borderId="65" xfId="0" applyFill="1" applyBorder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6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67" xfId="0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 wrapText="1"/>
    </xf>
    <xf numFmtId="0" fontId="0" fillId="2" borderId="55" xfId="0" applyFill="1" applyBorder="1" applyAlignment="1">
      <alignment horizontal="center" vertical="center" wrapText="1"/>
    </xf>
    <xf numFmtId="0" fontId="0" fillId="2" borderId="69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68" xfId="0" applyFill="1" applyBorder="1" applyAlignment="1">
      <alignment horizontal="center" vertical="center" wrapText="1"/>
    </xf>
    <xf numFmtId="0" fontId="0" fillId="2" borderId="4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70" xfId="0" applyFill="1" applyBorder="1" applyAlignment="1">
      <alignment horizontal="center" vertical="center"/>
    </xf>
    <xf numFmtId="0" fontId="0" fillId="2" borderId="71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48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2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6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1D97-1040-5843-B979-79BD7ECEFBBD}">
  <dimension ref="B4:S62"/>
  <sheetViews>
    <sheetView zoomScale="90" zoomScaleNormal="90" workbookViewId="0">
      <selection activeCell="B54" sqref="B54"/>
    </sheetView>
  </sheetViews>
  <sheetFormatPr baseColWidth="10" defaultRowHeight="15"/>
  <cols>
    <col min="1" max="2" width="25.1640625" style="1" customWidth="1"/>
    <col min="3" max="3" width="10.5" style="1" customWidth="1"/>
    <col min="4" max="4" width="13.5" style="1" customWidth="1"/>
    <col min="5" max="5" width="10.1640625" style="1" customWidth="1"/>
    <col min="6" max="6" width="12.33203125" style="1" bestFit="1" customWidth="1"/>
    <col min="7" max="8" width="10.83203125" style="1"/>
    <col min="9" max="9" width="6.83203125" style="1" customWidth="1"/>
    <col min="10" max="10" width="13.1640625" style="1" bestFit="1" customWidth="1"/>
    <col min="11" max="11" width="24.83203125" style="1" bestFit="1" customWidth="1"/>
    <col min="12" max="12" width="9.33203125" style="1" bestFit="1" customWidth="1"/>
    <col min="13" max="13" width="9.33203125" style="1" customWidth="1"/>
    <col min="14" max="14" width="24.83203125" style="1" bestFit="1" customWidth="1"/>
    <col min="15" max="15" width="13.6640625" style="1" bestFit="1" customWidth="1"/>
    <col min="16" max="16" width="13.6640625" style="1" customWidth="1"/>
    <col min="17" max="17" width="24.83203125" style="1" bestFit="1" customWidth="1"/>
    <col min="18" max="16384" width="10.83203125" style="1"/>
  </cols>
  <sheetData>
    <row r="4" spans="2:19">
      <c r="D4" s="2" t="s">
        <v>153</v>
      </c>
      <c r="E4" s="2" t="s">
        <v>2</v>
      </c>
      <c r="F4" s="2" t="s">
        <v>3</v>
      </c>
      <c r="K4" s="139" t="s">
        <v>90</v>
      </c>
      <c r="L4" s="139"/>
      <c r="M4" s="2"/>
      <c r="N4" s="139" t="s">
        <v>91</v>
      </c>
      <c r="O4" s="139"/>
      <c r="P4" s="2"/>
      <c r="Q4" s="139" t="s">
        <v>92</v>
      </c>
      <c r="R4" s="139"/>
    </row>
    <row r="5" spans="2:19">
      <c r="B5" s="4" t="s">
        <v>0</v>
      </c>
      <c r="C5" s="4"/>
      <c r="D5" s="5" t="s">
        <v>18</v>
      </c>
      <c r="E5" s="5" t="s">
        <v>19</v>
      </c>
      <c r="F5" s="5" t="s">
        <v>17</v>
      </c>
      <c r="K5" s="2" t="s">
        <v>1</v>
      </c>
      <c r="L5" s="2" t="s">
        <v>2</v>
      </c>
      <c r="N5" s="2" t="s">
        <v>1</v>
      </c>
      <c r="O5" s="2" t="s">
        <v>2</v>
      </c>
      <c r="P5" s="2"/>
      <c r="Q5" s="2" t="s">
        <v>1</v>
      </c>
      <c r="R5" s="2" t="s">
        <v>2</v>
      </c>
    </row>
    <row r="6" spans="2:19">
      <c r="J6" s="3" t="s">
        <v>11</v>
      </c>
      <c r="M6" s="2"/>
    </row>
    <row r="7" spans="2:19">
      <c r="B7" s="3" t="s">
        <v>4</v>
      </c>
      <c r="J7" s="1" t="s">
        <v>12</v>
      </c>
      <c r="K7" s="2" t="s">
        <v>93</v>
      </c>
      <c r="L7" s="2" t="s">
        <v>94</v>
      </c>
      <c r="M7" s="2">
        <v>133</v>
      </c>
      <c r="N7" s="2" t="s">
        <v>103</v>
      </c>
      <c r="O7" s="2" t="s">
        <v>104</v>
      </c>
      <c r="P7" s="2">
        <v>50</v>
      </c>
      <c r="Q7" s="2" t="s">
        <v>113</v>
      </c>
      <c r="R7" s="2" t="s">
        <v>114</v>
      </c>
      <c r="S7" s="1">
        <v>192</v>
      </c>
    </row>
    <row r="8" spans="2:19">
      <c r="B8" s="1" t="s">
        <v>5</v>
      </c>
      <c r="D8" s="2" t="s">
        <v>38</v>
      </c>
      <c r="E8" s="2" t="s">
        <v>46</v>
      </c>
      <c r="F8" s="2" t="s">
        <v>55</v>
      </c>
      <c r="J8" s="1" t="s">
        <v>13</v>
      </c>
      <c r="K8" s="2" t="s">
        <v>95</v>
      </c>
      <c r="L8" s="2" t="s">
        <v>96</v>
      </c>
      <c r="M8" s="2">
        <v>1304</v>
      </c>
      <c r="N8" s="2" t="s">
        <v>105</v>
      </c>
      <c r="O8" s="2" t="s">
        <v>106</v>
      </c>
      <c r="P8" s="2">
        <v>1087</v>
      </c>
      <c r="Q8" s="2" t="s">
        <v>115</v>
      </c>
      <c r="R8" s="2" t="s">
        <v>116</v>
      </c>
      <c r="S8" s="1">
        <v>3526</v>
      </c>
    </row>
    <row r="9" spans="2:19">
      <c r="B9" s="1" t="s">
        <v>6</v>
      </c>
      <c r="D9" s="2" t="s">
        <v>39</v>
      </c>
      <c r="E9" s="2" t="s">
        <v>47</v>
      </c>
      <c r="F9" s="2" t="s">
        <v>56</v>
      </c>
      <c r="J9" s="1" t="s">
        <v>14</v>
      </c>
      <c r="K9" s="2" t="s">
        <v>97</v>
      </c>
      <c r="L9" s="2" t="s">
        <v>98</v>
      </c>
      <c r="M9" s="2">
        <v>1248</v>
      </c>
      <c r="N9" s="2" t="s">
        <v>107</v>
      </c>
      <c r="O9" s="2" t="s">
        <v>108</v>
      </c>
      <c r="P9" s="2">
        <v>1718</v>
      </c>
      <c r="Q9" s="2" t="s">
        <v>117</v>
      </c>
      <c r="R9" s="2" t="s">
        <v>118</v>
      </c>
      <c r="S9" s="1">
        <v>3871</v>
      </c>
    </row>
    <row r="10" spans="2:19">
      <c r="J10" s="1" t="s">
        <v>15</v>
      </c>
      <c r="K10" s="2" t="s">
        <v>99</v>
      </c>
      <c r="L10" s="2" t="s">
        <v>100</v>
      </c>
      <c r="M10" s="2">
        <v>1153</v>
      </c>
      <c r="N10" s="2" t="s">
        <v>109</v>
      </c>
      <c r="O10" s="2" t="s">
        <v>110</v>
      </c>
      <c r="P10" s="2">
        <v>1669</v>
      </c>
      <c r="Q10" s="2" t="s">
        <v>119</v>
      </c>
      <c r="R10" s="2" t="s">
        <v>120</v>
      </c>
      <c r="S10" s="1">
        <v>3720</v>
      </c>
    </row>
    <row r="11" spans="2:19">
      <c r="B11" s="3" t="s">
        <v>10</v>
      </c>
      <c r="J11" s="1" t="s">
        <v>16</v>
      </c>
      <c r="K11" s="2" t="s">
        <v>101</v>
      </c>
      <c r="L11" s="2" t="s">
        <v>102</v>
      </c>
      <c r="M11" s="2">
        <v>297</v>
      </c>
      <c r="N11" s="2" t="s">
        <v>111</v>
      </c>
      <c r="O11" s="2" t="s">
        <v>112</v>
      </c>
      <c r="P11" s="2">
        <v>406</v>
      </c>
      <c r="Q11" s="2" t="s">
        <v>121</v>
      </c>
      <c r="R11" s="2" t="s">
        <v>122</v>
      </c>
      <c r="S11" s="1">
        <v>946</v>
      </c>
    </row>
    <row r="12" spans="2:19">
      <c r="B12" s="1" t="s">
        <v>7</v>
      </c>
      <c r="D12" s="2" t="s">
        <v>40</v>
      </c>
      <c r="E12" s="2" t="s">
        <v>48</v>
      </c>
      <c r="F12" s="2" t="s">
        <v>57</v>
      </c>
    </row>
    <row r="13" spans="2:19">
      <c r="B13" s="1" t="s">
        <v>8</v>
      </c>
      <c r="D13" s="2" t="s">
        <v>41</v>
      </c>
      <c r="E13" s="2" t="s">
        <v>21</v>
      </c>
      <c r="F13" s="2" t="s">
        <v>20</v>
      </c>
      <c r="K13" s="10"/>
      <c r="L13" s="10"/>
      <c r="N13" s="10"/>
      <c r="O13" s="10"/>
      <c r="Q13" s="10"/>
      <c r="R13" s="10"/>
    </row>
    <row r="14" spans="2:19">
      <c r="B14" s="1" t="s">
        <v>9</v>
      </c>
      <c r="D14" s="2" t="s">
        <v>42</v>
      </c>
      <c r="E14" s="2" t="s">
        <v>49</v>
      </c>
      <c r="F14" s="2" t="s">
        <v>58</v>
      </c>
      <c r="K14" s="10"/>
      <c r="L14" s="10"/>
      <c r="N14" s="10"/>
      <c r="O14" s="10"/>
      <c r="Q14" s="10"/>
      <c r="R14" s="10"/>
    </row>
    <row r="15" spans="2:19">
      <c r="K15" s="10"/>
      <c r="L15" s="10"/>
      <c r="N15" s="10"/>
      <c r="O15" s="10"/>
      <c r="Q15" s="10"/>
      <c r="R15" s="10"/>
    </row>
    <row r="16" spans="2:19">
      <c r="B16" s="3" t="s">
        <v>11</v>
      </c>
      <c r="K16" s="10"/>
      <c r="L16" s="10"/>
      <c r="N16" s="10"/>
      <c r="O16" s="10"/>
      <c r="Q16" s="10"/>
      <c r="R16" s="10"/>
    </row>
    <row r="17" spans="2:18">
      <c r="B17" s="1" t="s">
        <v>12</v>
      </c>
      <c r="D17" s="2" t="s">
        <v>22</v>
      </c>
      <c r="E17" s="2" t="s">
        <v>50</v>
      </c>
      <c r="F17" s="2" t="s">
        <v>59</v>
      </c>
      <c r="K17" s="10"/>
      <c r="L17" s="10"/>
      <c r="N17" s="10"/>
      <c r="O17" s="10"/>
      <c r="Q17" s="10"/>
      <c r="R17" s="10"/>
    </row>
    <row r="18" spans="2:18">
      <c r="B18" s="1" t="s">
        <v>13</v>
      </c>
      <c r="D18" s="2" t="s">
        <v>23</v>
      </c>
      <c r="E18" s="2" t="s">
        <v>51</v>
      </c>
      <c r="F18" s="2" t="s">
        <v>60</v>
      </c>
    </row>
    <row r="19" spans="2:18">
      <c r="B19" s="1" t="s">
        <v>14</v>
      </c>
      <c r="D19" s="2" t="s">
        <v>43</v>
      </c>
      <c r="E19" s="2" t="s">
        <v>52</v>
      </c>
      <c r="F19" s="2" t="s">
        <v>24</v>
      </c>
    </row>
    <row r="20" spans="2:18">
      <c r="B20" s="1" t="s">
        <v>15</v>
      </c>
      <c r="D20" s="2" t="s">
        <v>44</v>
      </c>
      <c r="E20" s="2" t="s">
        <v>53</v>
      </c>
      <c r="F20" s="2" t="s">
        <v>61</v>
      </c>
    </row>
    <row r="21" spans="2:18">
      <c r="B21" s="1" t="s">
        <v>16</v>
      </c>
      <c r="D21" s="2" t="s">
        <v>45</v>
      </c>
      <c r="E21" s="2" t="s">
        <v>54</v>
      </c>
      <c r="F21" s="2" t="s">
        <v>25</v>
      </c>
    </row>
    <row r="23" spans="2:18">
      <c r="B23" s="3" t="s">
        <v>62</v>
      </c>
      <c r="D23" s="2"/>
      <c r="E23" s="2"/>
      <c r="F23" s="2"/>
    </row>
    <row r="24" spans="2:18" ht="16">
      <c r="B24" s="1" t="s">
        <v>26</v>
      </c>
      <c r="D24" s="2" t="s">
        <v>29</v>
      </c>
      <c r="E24" s="2" t="s">
        <v>32</v>
      </c>
      <c r="F24" s="2" t="s">
        <v>35</v>
      </c>
      <c r="I24" s="6" t="s">
        <v>77</v>
      </c>
    </row>
    <row r="25" spans="2:18">
      <c r="B25" s="1" t="s">
        <v>27</v>
      </c>
      <c r="D25" s="2" t="s">
        <v>30</v>
      </c>
      <c r="E25" s="2" t="s">
        <v>33</v>
      </c>
      <c r="F25" s="2" t="s">
        <v>36</v>
      </c>
    </row>
    <row r="26" spans="2:18">
      <c r="B26" s="1" t="s">
        <v>28</v>
      </c>
      <c r="D26" s="2" t="s">
        <v>31</v>
      </c>
      <c r="E26" s="2" t="s">
        <v>34</v>
      </c>
      <c r="F26" s="2" t="s">
        <v>37</v>
      </c>
      <c r="I26" s="1" t="s">
        <v>63</v>
      </c>
    </row>
    <row r="27" spans="2:18">
      <c r="D27" s="2"/>
      <c r="E27" s="2"/>
      <c r="F27" s="2"/>
    </row>
    <row r="28" spans="2:18">
      <c r="B28" s="11" t="s">
        <v>123</v>
      </c>
      <c r="D28" s="2"/>
      <c r="E28" s="2"/>
      <c r="F28" s="2"/>
      <c r="J28" s="2" t="s">
        <v>65</v>
      </c>
      <c r="K28" s="2" t="s">
        <v>66</v>
      </c>
      <c r="L28" s="2" t="s">
        <v>67</v>
      </c>
      <c r="M28" s="2"/>
      <c r="N28" s="2" t="s">
        <v>68</v>
      </c>
    </row>
    <row r="29" spans="2:18">
      <c r="B29" s="1" t="s">
        <v>128</v>
      </c>
      <c r="D29" s="2" t="s">
        <v>132</v>
      </c>
      <c r="E29" s="2" t="s">
        <v>136</v>
      </c>
      <c r="F29" s="2" t="s">
        <v>140</v>
      </c>
      <c r="I29" s="1" t="s">
        <v>64</v>
      </c>
      <c r="J29" s="7">
        <v>-0.53100000000000003</v>
      </c>
      <c r="K29" s="7">
        <v>0.58799999999999997</v>
      </c>
      <c r="L29" s="7">
        <v>-3.1760000000000002</v>
      </c>
      <c r="M29" s="7"/>
      <c r="N29" s="7" t="s">
        <v>69</v>
      </c>
    </row>
    <row r="30" spans="2:18">
      <c r="B30" s="1" t="s">
        <v>131</v>
      </c>
      <c r="D30" s="2" t="s">
        <v>133</v>
      </c>
      <c r="E30" s="2" t="s">
        <v>137</v>
      </c>
      <c r="F30" s="2" t="s">
        <v>141</v>
      </c>
    </row>
    <row r="31" spans="2:18">
      <c r="B31" s="1" t="s">
        <v>129</v>
      </c>
      <c r="D31" s="2" t="s">
        <v>134</v>
      </c>
      <c r="E31" s="2" t="s">
        <v>138</v>
      </c>
      <c r="F31" s="2" t="s">
        <v>142</v>
      </c>
      <c r="I31" s="8"/>
      <c r="J31" s="8"/>
      <c r="K31" s="8"/>
      <c r="L31" s="8"/>
      <c r="M31" s="8"/>
      <c r="N31" s="8"/>
    </row>
    <row r="32" spans="2:18">
      <c r="B32" s="1" t="s">
        <v>130</v>
      </c>
      <c r="D32" s="2" t="s">
        <v>135</v>
      </c>
      <c r="E32" s="2" t="s">
        <v>139</v>
      </c>
      <c r="F32" s="2" t="s">
        <v>143</v>
      </c>
      <c r="J32" s="2" t="s">
        <v>66</v>
      </c>
      <c r="K32" s="2" t="s">
        <v>70</v>
      </c>
      <c r="L32" s="2" t="s">
        <v>71</v>
      </c>
      <c r="M32" s="2"/>
      <c r="N32" s="2" t="s">
        <v>72</v>
      </c>
    </row>
    <row r="33" spans="2:16">
      <c r="D33" s="2"/>
      <c r="E33" s="2"/>
      <c r="F33" s="2"/>
      <c r="I33" s="1" t="s">
        <v>64</v>
      </c>
      <c r="J33" s="7">
        <v>0.58799999999999997</v>
      </c>
      <c r="K33" s="1">
        <v>1.7010000000000001</v>
      </c>
      <c r="L33" s="7">
        <v>0.42399999999999999</v>
      </c>
      <c r="M33" s="7"/>
      <c r="N33" s="7">
        <v>0.81599999999999995</v>
      </c>
    </row>
    <row r="34" spans="2:16">
      <c r="B34" s="11" t="s">
        <v>124</v>
      </c>
      <c r="D34" s="2"/>
      <c r="E34" s="2"/>
      <c r="F34" s="2"/>
    </row>
    <row r="35" spans="2:16">
      <c r="B35" s="1" t="s">
        <v>125</v>
      </c>
      <c r="D35" s="2" t="s">
        <v>144</v>
      </c>
      <c r="E35" s="2" t="s">
        <v>147</v>
      </c>
      <c r="F35" s="2" t="s">
        <v>150</v>
      </c>
      <c r="I35" s="1" t="s">
        <v>73</v>
      </c>
    </row>
    <row r="36" spans="2:16">
      <c r="B36" s="1" t="s">
        <v>126</v>
      </c>
      <c r="D36" s="2" t="s">
        <v>145</v>
      </c>
      <c r="E36" s="2" t="s">
        <v>148</v>
      </c>
      <c r="F36" s="2" t="s">
        <v>151</v>
      </c>
      <c r="I36" s="1" t="s">
        <v>74</v>
      </c>
    </row>
    <row r="37" spans="2:16">
      <c r="B37" s="1" t="s">
        <v>127</v>
      </c>
      <c r="D37" s="2" t="s">
        <v>146</v>
      </c>
      <c r="E37" s="2" t="s">
        <v>149</v>
      </c>
      <c r="F37" s="2" t="s">
        <v>152</v>
      </c>
      <c r="I37" s="1" t="s">
        <v>75</v>
      </c>
    </row>
    <row r="38" spans="2:16">
      <c r="D38" s="2"/>
      <c r="E38" s="2"/>
      <c r="F38" s="2"/>
      <c r="I38" s="1" t="s">
        <v>76</v>
      </c>
    </row>
    <row r="41" spans="2:16" ht="16" thickBot="1">
      <c r="B41" s="1" t="s">
        <v>360</v>
      </c>
      <c r="D41" s="12"/>
      <c r="E41" s="12"/>
      <c r="F41" s="12"/>
    </row>
    <row r="42" spans="2:16" ht="16" thickBot="1">
      <c r="B42" s="42"/>
      <c r="C42" s="66" t="s">
        <v>315</v>
      </c>
      <c r="D42" s="131" t="s">
        <v>316</v>
      </c>
      <c r="E42" s="131" t="s">
        <v>317</v>
      </c>
      <c r="F42" s="132" t="s">
        <v>68</v>
      </c>
    </row>
    <row r="43" spans="2:16">
      <c r="B43" s="117" t="s">
        <v>359</v>
      </c>
      <c r="C43" s="133">
        <v>9.2872310000000002</v>
      </c>
      <c r="D43" s="126">
        <v>0.33943200000000001</v>
      </c>
      <c r="E43" s="127">
        <v>27.361000000000001</v>
      </c>
      <c r="F43" s="128" t="s">
        <v>361</v>
      </c>
    </row>
    <row r="44" spans="2:16" ht="16">
      <c r="B44" s="118" t="s">
        <v>364</v>
      </c>
      <c r="C44" s="136">
        <v>0.46735199999999999</v>
      </c>
      <c r="D44" s="126">
        <v>9.8996000000000001E-2</v>
      </c>
      <c r="E44" s="127">
        <v>4.7210000000000001</v>
      </c>
      <c r="F44" s="128" t="s">
        <v>361</v>
      </c>
      <c r="I44" s="6" t="s">
        <v>78</v>
      </c>
    </row>
    <row r="45" spans="2:16">
      <c r="B45" s="118" t="s">
        <v>365</v>
      </c>
      <c r="C45" s="136">
        <v>0.54892399999999997</v>
      </c>
      <c r="D45" s="126">
        <v>8.3318000000000003E-2</v>
      </c>
      <c r="E45" s="127">
        <v>6.5880000000000001</v>
      </c>
      <c r="F45" s="128" t="s">
        <v>361</v>
      </c>
      <c r="I45" s="1" t="s">
        <v>79</v>
      </c>
    </row>
    <row r="46" spans="2:16">
      <c r="B46" s="118" t="s">
        <v>366</v>
      </c>
      <c r="C46" s="136">
        <v>0.457262</v>
      </c>
      <c r="D46" s="126">
        <v>7.2860999999999995E-2</v>
      </c>
      <c r="E46" s="127">
        <v>6.2759999999999998</v>
      </c>
      <c r="F46" s="128" t="s">
        <v>361</v>
      </c>
      <c r="I46" s="1" t="s">
        <v>80</v>
      </c>
    </row>
    <row r="47" spans="2:16">
      <c r="B47" s="118" t="s">
        <v>367</v>
      </c>
      <c r="C47" s="137">
        <v>-5.4350000000000002E-2</v>
      </c>
      <c r="D47" s="126">
        <v>2.7409999999999999E-3</v>
      </c>
      <c r="E47" s="127">
        <v>-19.829999999999998</v>
      </c>
      <c r="F47" s="128" t="s">
        <v>361</v>
      </c>
    </row>
    <row r="48" spans="2:16">
      <c r="B48" s="118" t="s">
        <v>368</v>
      </c>
      <c r="C48" s="137">
        <v>-0.21321799999999999</v>
      </c>
      <c r="D48" s="126">
        <v>7.443E-3</v>
      </c>
      <c r="E48" s="127">
        <v>-28.649000000000001</v>
      </c>
      <c r="F48" s="128" t="s">
        <v>361</v>
      </c>
      <c r="J48" s="2" t="s">
        <v>65</v>
      </c>
      <c r="K48" s="2" t="s">
        <v>66</v>
      </c>
      <c r="L48" s="2" t="s">
        <v>83</v>
      </c>
      <c r="M48" s="2"/>
      <c r="N48" s="2" t="s">
        <v>67</v>
      </c>
      <c r="O48" s="2" t="s">
        <v>68</v>
      </c>
      <c r="P48" s="2"/>
    </row>
    <row r="49" spans="2:16">
      <c r="B49" s="118" t="s">
        <v>313</v>
      </c>
      <c r="C49" s="137">
        <v>-0.30188100000000001</v>
      </c>
      <c r="D49" s="126">
        <v>8.2848000000000005E-2</v>
      </c>
      <c r="E49" s="127">
        <v>-3.6440000000000001</v>
      </c>
      <c r="F49" s="128" t="s">
        <v>361</v>
      </c>
      <c r="I49" s="1" t="s">
        <v>81</v>
      </c>
      <c r="J49" s="9">
        <v>1.1067E-2</v>
      </c>
      <c r="K49" s="9">
        <v>1.011128</v>
      </c>
      <c r="L49" s="9">
        <v>9.2669999999999992E-3</v>
      </c>
      <c r="M49" s="9"/>
      <c r="N49" s="9">
        <v>1.194</v>
      </c>
      <c r="O49" s="9">
        <v>0.23241600000000001</v>
      </c>
      <c r="P49" s="9"/>
    </row>
    <row r="50" spans="2:16">
      <c r="B50" s="118" t="s">
        <v>314</v>
      </c>
      <c r="C50" s="137">
        <v>-0.63040499999999999</v>
      </c>
      <c r="D50" s="126">
        <v>0.102074</v>
      </c>
      <c r="E50" s="125">
        <v>-6.1760000000000002</v>
      </c>
      <c r="F50" s="128" t="s">
        <v>361</v>
      </c>
      <c r="I50" s="1" t="s">
        <v>64</v>
      </c>
      <c r="J50" s="9">
        <v>-0.55261199999999999</v>
      </c>
      <c r="K50" s="9">
        <v>0.57544499999999998</v>
      </c>
      <c r="L50" s="9">
        <v>0.167739</v>
      </c>
      <c r="M50" s="9"/>
      <c r="N50" s="9">
        <v>-3.294</v>
      </c>
      <c r="O50" s="9" t="s">
        <v>84</v>
      </c>
      <c r="P50" s="9"/>
    </row>
    <row r="51" spans="2:16">
      <c r="B51" s="118" t="s">
        <v>369</v>
      </c>
      <c r="C51" s="133">
        <v>0.18531800000000001</v>
      </c>
      <c r="D51" s="126">
        <v>0.103824</v>
      </c>
      <c r="E51" s="125">
        <v>1.7849999999999999</v>
      </c>
      <c r="F51" s="134">
        <v>7.3999999999999996E-2</v>
      </c>
      <c r="I51" s="1" t="s">
        <v>82</v>
      </c>
      <c r="J51" s="9">
        <v>0.46372799999999997</v>
      </c>
      <c r="K51" s="9">
        <v>1.5899909999999999</v>
      </c>
      <c r="L51" s="9">
        <v>0.113577</v>
      </c>
      <c r="M51" s="9"/>
      <c r="N51" s="9">
        <v>4.0830000000000002</v>
      </c>
      <c r="O51" s="9" t="s">
        <v>85</v>
      </c>
      <c r="P51" s="9"/>
    </row>
    <row r="52" spans="2:16">
      <c r="B52" s="118" t="s">
        <v>370</v>
      </c>
      <c r="C52" s="136">
        <v>0.32649699999999998</v>
      </c>
      <c r="D52" s="126">
        <v>9.9311999999999998E-2</v>
      </c>
      <c r="E52" s="125">
        <v>3.2879999999999998</v>
      </c>
      <c r="F52" s="134" t="s">
        <v>362</v>
      </c>
    </row>
    <row r="53" spans="2:16" ht="16" thickBot="1">
      <c r="B53" s="119" t="s">
        <v>371</v>
      </c>
      <c r="C53" s="138">
        <v>0.34693800000000002</v>
      </c>
      <c r="D53" s="130">
        <v>0.118463</v>
      </c>
      <c r="E53" s="129">
        <v>2.9289999999999998</v>
      </c>
      <c r="F53" s="135" t="s">
        <v>363</v>
      </c>
      <c r="I53" s="8"/>
      <c r="J53" s="8"/>
      <c r="K53" s="8"/>
      <c r="L53" s="8"/>
      <c r="M53" s="8"/>
      <c r="N53" s="8"/>
      <c r="O53" s="8"/>
    </row>
    <row r="54" spans="2:16">
      <c r="J54" s="2" t="s">
        <v>66</v>
      </c>
      <c r="K54" s="2" t="s">
        <v>70</v>
      </c>
      <c r="L54" s="2" t="s">
        <v>71</v>
      </c>
      <c r="M54" s="2"/>
      <c r="N54" s="2" t="s">
        <v>72</v>
      </c>
    </row>
    <row r="55" spans="2:16">
      <c r="I55" s="1" t="s">
        <v>81</v>
      </c>
      <c r="J55" s="9">
        <v>1.0111000000000001</v>
      </c>
      <c r="K55" s="9">
        <v>0.98899999999999999</v>
      </c>
      <c r="L55" s="9">
        <v>0.9929</v>
      </c>
      <c r="M55" s="9"/>
      <c r="N55" s="9">
        <v>1.0297000000000001</v>
      </c>
    </row>
    <row r="56" spans="2:16">
      <c r="I56" s="1" t="s">
        <v>64</v>
      </c>
      <c r="J56" s="9">
        <v>0.57540000000000002</v>
      </c>
      <c r="K56" s="9">
        <v>1.7378</v>
      </c>
      <c r="L56" s="9">
        <v>0.41420000000000001</v>
      </c>
      <c r="M56" s="9"/>
      <c r="N56" s="9">
        <v>0.7994</v>
      </c>
    </row>
    <row r="57" spans="2:16">
      <c r="I57" s="1" t="s">
        <v>82</v>
      </c>
      <c r="J57" s="9">
        <v>1.59</v>
      </c>
      <c r="K57" s="9">
        <v>0.62890000000000001</v>
      </c>
      <c r="L57" s="9">
        <v>1.2726999999999999</v>
      </c>
      <c r="M57" s="9"/>
      <c r="N57" s="9">
        <v>1.9863999999999999</v>
      </c>
    </row>
    <row r="59" spans="2:16">
      <c r="I59" s="1" t="s">
        <v>86</v>
      </c>
    </row>
    <row r="60" spans="2:16">
      <c r="I60" s="1" t="s">
        <v>87</v>
      </c>
    </row>
    <row r="61" spans="2:16">
      <c r="I61" s="1" t="s">
        <v>88</v>
      </c>
    </row>
    <row r="62" spans="2:16">
      <c r="I62" s="1" t="s">
        <v>89</v>
      </c>
    </row>
  </sheetData>
  <mergeCells count="3">
    <mergeCell ref="K4:L4"/>
    <mergeCell ref="N4:O4"/>
    <mergeCell ref="Q4:R4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03E2-19FC-5649-BA59-4EFBB777E3F1}">
  <dimension ref="A1:O19"/>
  <sheetViews>
    <sheetView zoomScale="120" zoomScaleNormal="120" workbookViewId="0">
      <selection activeCell="B36" sqref="B36"/>
    </sheetView>
  </sheetViews>
  <sheetFormatPr baseColWidth="10" defaultRowHeight="15"/>
  <cols>
    <col min="1" max="1" width="21.6640625" customWidth="1"/>
  </cols>
  <sheetData>
    <row r="1" spans="1:15">
      <c r="A1" t="s">
        <v>154</v>
      </c>
    </row>
    <row r="3" spans="1:15">
      <c r="E3" s="1"/>
      <c r="F3" s="1"/>
      <c r="G3" s="1"/>
      <c r="H3" s="1"/>
      <c r="I3" s="1"/>
    </row>
    <row r="4" spans="1:15">
      <c r="A4" t="s">
        <v>155</v>
      </c>
      <c r="B4" t="s">
        <v>157</v>
      </c>
      <c r="C4" t="s">
        <v>158</v>
      </c>
      <c r="E4" s="1"/>
      <c r="F4" s="1" t="s">
        <v>160</v>
      </c>
      <c r="G4" s="1" t="s">
        <v>161</v>
      </c>
      <c r="H4" s="1" t="s">
        <v>171</v>
      </c>
      <c r="I4" s="1"/>
    </row>
    <row r="5" spans="1:15">
      <c r="A5">
        <v>1112</v>
      </c>
      <c r="B5">
        <v>6549</v>
      </c>
      <c r="C5">
        <f>SUM(B5:B8)</f>
        <v>26673</v>
      </c>
      <c r="E5" s="3" t="s">
        <v>4</v>
      </c>
      <c r="F5" s="1"/>
      <c r="G5" s="1"/>
      <c r="H5" s="1"/>
      <c r="I5" s="1"/>
    </row>
    <row r="6" spans="1:15" ht="32">
      <c r="A6">
        <v>1314</v>
      </c>
      <c r="B6">
        <v>6979</v>
      </c>
      <c r="E6" s="1" t="s">
        <v>5</v>
      </c>
      <c r="F6" s="30" t="s">
        <v>172</v>
      </c>
      <c r="G6" s="1">
        <v>3091</v>
      </c>
      <c r="H6" s="1">
        <v>4895</v>
      </c>
      <c r="I6" s="1"/>
      <c r="J6" s="1">
        <v>2438</v>
      </c>
      <c r="K6" s="1">
        <v>2021.83</v>
      </c>
      <c r="L6" s="1">
        <v>3091</v>
      </c>
      <c r="M6" s="1">
        <v>2418.7600000000002</v>
      </c>
      <c r="N6" s="1">
        <v>4895</v>
      </c>
      <c r="O6" s="1">
        <v>5983.41</v>
      </c>
    </row>
    <row r="7" spans="1:15">
      <c r="A7">
        <v>1516</v>
      </c>
      <c r="B7">
        <v>6744</v>
      </c>
      <c r="E7" s="1" t="s">
        <v>6</v>
      </c>
      <c r="F7" s="1">
        <v>1749</v>
      </c>
      <c r="G7" s="1">
        <v>1918</v>
      </c>
      <c r="H7" s="1">
        <v>7496</v>
      </c>
      <c r="I7" s="1"/>
      <c r="J7" s="1">
        <v>1749</v>
      </c>
      <c r="K7" s="1">
        <v>2165.17</v>
      </c>
      <c r="L7" s="1">
        <v>1918</v>
      </c>
      <c r="M7" s="1">
        <v>2590.2399999999998</v>
      </c>
      <c r="N7" s="1">
        <v>7496</v>
      </c>
      <c r="O7" s="1">
        <v>6407.59</v>
      </c>
    </row>
    <row r="8" spans="1:15">
      <c r="A8">
        <v>1718</v>
      </c>
      <c r="B8">
        <v>6401</v>
      </c>
      <c r="E8" s="1"/>
      <c r="F8" s="1"/>
      <c r="G8" s="1"/>
      <c r="H8" s="1"/>
      <c r="I8" s="1"/>
      <c r="K8">
        <f>(J6-K6)/K6^0.5</f>
        <v>9.2554694640934709</v>
      </c>
      <c r="M8">
        <f>(L6-M6)/M6^0.5</f>
        <v>13.668723600321842</v>
      </c>
      <c r="O8">
        <f>(N6-O6)/O6^0.5</f>
        <v>-14.070778996854818</v>
      </c>
    </row>
    <row r="9" spans="1:15">
      <c r="A9" t="s">
        <v>156</v>
      </c>
      <c r="E9" s="1"/>
      <c r="F9" s="1"/>
      <c r="G9" s="1"/>
      <c r="H9" s="1"/>
      <c r="I9" s="1"/>
      <c r="K9">
        <f>(J7-K7)/K7^0.5</f>
        <v>-8.9438554175761453</v>
      </c>
      <c r="M9">
        <f>(L7-M7)/M7^0.5</f>
        <v>-13.208525764883309</v>
      </c>
      <c r="O9">
        <f>(N7-O7)/O7^0.5</f>
        <v>13.59706475453757</v>
      </c>
    </row>
    <row r="10" spans="1:15">
      <c r="A10">
        <v>1112</v>
      </c>
      <c r="B10">
        <v>5318</v>
      </c>
      <c r="C10">
        <f>SUM(B10:B13)</f>
        <v>21645</v>
      </c>
      <c r="E10" s="1"/>
      <c r="F10" s="1"/>
      <c r="G10" s="1"/>
      <c r="H10" s="1"/>
      <c r="I10" s="1"/>
    </row>
    <row r="11" spans="1:15">
      <c r="A11">
        <v>1314</v>
      </c>
      <c r="B11">
        <v>5588</v>
      </c>
      <c r="E11" s="1"/>
      <c r="F11" s="1"/>
      <c r="G11" s="1"/>
      <c r="H11" s="1"/>
      <c r="I11" s="1"/>
    </row>
    <row r="12" spans="1:15">
      <c r="A12">
        <v>1516</v>
      </c>
      <c r="B12">
        <v>5474</v>
      </c>
    </row>
    <row r="13" spans="1:15">
      <c r="A13">
        <v>1718</v>
      </c>
      <c r="B13">
        <v>5265</v>
      </c>
    </row>
    <row r="15" spans="1:15">
      <c r="A15" t="s">
        <v>159</v>
      </c>
    </row>
    <row r="16" spans="1:15">
      <c r="A16">
        <v>1112</v>
      </c>
      <c r="B16">
        <f>B5-B10</f>
        <v>1231</v>
      </c>
      <c r="C16">
        <f>SUM(B16:B19)</f>
        <v>5028</v>
      </c>
    </row>
    <row r="17" spans="1:2">
      <c r="A17">
        <v>1314</v>
      </c>
      <c r="B17">
        <f t="shared" ref="B17:B19" si="0">B6-B11</f>
        <v>1391</v>
      </c>
    </row>
    <row r="18" spans="1:2">
      <c r="A18">
        <v>1516</v>
      </c>
      <c r="B18">
        <f t="shared" si="0"/>
        <v>1270</v>
      </c>
    </row>
    <row r="19" spans="1:2">
      <c r="A19">
        <v>1718</v>
      </c>
      <c r="B19">
        <f t="shared" si="0"/>
        <v>1136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88B1-A798-C94C-AA2A-4787B35A6B3E}">
  <dimension ref="A2:AG145"/>
  <sheetViews>
    <sheetView topLeftCell="S91" zoomScale="170" zoomScaleNormal="170" workbookViewId="0">
      <selection activeCell="AB94" sqref="AB94"/>
    </sheetView>
  </sheetViews>
  <sheetFormatPr baseColWidth="10" defaultRowHeight="15"/>
  <cols>
    <col min="1" max="3" width="10.83203125" style="1"/>
    <col min="4" max="5" width="14.5" style="1" bestFit="1" customWidth="1"/>
    <col min="6" max="6" width="11.5" style="1" bestFit="1" customWidth="1"/>
    <col min="11" max="11" width="7.1640625" bestFit="1" customWidth="1"/>
    <col min="12" max="12" width="9.1640625" customWidth="1"/>
    <col min="13" max="13" width="9.5" customWidth="1"/>
    <col min="14" max="14" width="10.33203125" customWidth="1"/>
    <col min="15" max="16" width="8.6640625" customWidth="1"/>
    <col min="17" max="18" width="12.83203125" bestFit="1" customWidth="1"/>
    <col min="19" max="19" width="12.1640625" bestFit="1" customWidth="1"/>
    <col min="20" max="20" width="12.1640625" style="1" bestFit="1" customWidth="1"/>
    <col min="21" max="21" width="10.83203125" style="1"/>
    <col min="22" max="22" width="12.6640625" style="1" customWidth="1"/>
    <col min="23" max="23" width="12.33203125" style="1" customWidth="1"/>
    <col min="24" max="25" width="13.33203125" style="1" customWidth="1"/>
    <col min="26" max="28" width="10.83203125" style="1"/>
    <col min="29" max="29" width="12" style="1" customWidth="1"/>
    <col min="30" max="30" width="13.1640625" style="1" customWidth="1"/>
    <col min="31" max="33" width="10.83203125" style="1"/>
  </cols>
  <sheetData>
    <row r="2" spans="2:25" ht="16" thickBot="1">
      <c r="B2" s="1" t="s">
        <v>181</v>
      </c>
      <c r="V2" s="1" t="s">
        <v>181</v>
      </c>
    </row>
    <row r="3" spans="2:25" ht="16" thickBot="1">
      <c r="B3" s="24"/>
      <c r="C3" s="25"/>
      <c r="D3" s="22" t="s">
        <v>166</v>
      </c>
      <c r="E3" s="23" t="s">
        <v>2</v>
      </c>
      <c r="N3">
        <v>484</v>
      </c>
      <c r="O3">
        <v>1954</v>
      </c>
      <c r="P3">
        <f>SUM(N3:O3)</f>
        <v>2438</v>
      </c>
      <c r="Q3" s="13">
        <f>$P3*F37</f>
        <v>599.74683544303798</v>
      </c>
      <c r="R3" s="13">
        <f>$P3*G37</f>
        <v>1838.253164556962</v>
      </c>
      <c r="S3" s="13">
        <f>(N3-Q3)/Q3^0.5</f>
        <v>-4.7263419933897177</v>
      </c>
      <c r="T3" s="10">
        <f>(O3-R3)/R3^0.5</f>
        <v>2.6996437955084018</v>
      </c>
      <c r="V3" s="24"/>
      <c r="W3" s="25"/>
      <c r="X3" s="22" t="s">
        <v>166</v>
      </c>
      <c r="Y3" s="23" t="s">
        <v>2</v>
      </c>
    </row>
    <row r="4" spans="2:25" ht="32">
      <c r="B4" s="149" t="s">
        <v>5</v>
      </c>
      <c r="C4" s="18" t="s">
        <v>165</v>
      </c>
      <c r="D4" s="31" t="s">
        <v>182</v>
      </c>
      <c r="E4" s="32" t="s">
        <v>183</v>
      </c>
      <c r="G4">
        <v>484</v>
      </c>
      <c r="H4">
        <v>376.8</v>
      </c>
      <c r="I4">
        <v>1954</v>
      </c>
      <c r="J4">
        <v>1645.04</v>
      </c>
      <c r="K4" s="13">
        <f>(G4-H4)/H4^(1/2)</f>
        <v>5.522545952767131</v>
      </c>
      <c r="L4" s="13">
        <v>7.6175274024503929</v>
      </c>
      <c r="N4">
        <v>570</v>
      </c>
      <c r="O4">
        <v>2521</v>
      </c>
      <c r="P4">
        <f t="shared" ref="P4:P9" si="0">SUM(N4:O4)</f>
        <v>3091</v>
      </c>
      <c r="Q4" s="13">
        <f t="shared" ref="Q4:R5" si="1">$P4*F38</f>
        <v>671.98340000000007</v>
      </c>
      <c r="R4" s="13">
        <f t="shared" si="1"/>
        <v>2419.0165999999999</v>
      </c>
      <c r="S4" s="13">
        <f t="shared" ref="S4:S5" si="2">(N4-Q4)/Q4^0.5</f>
        <v>-3.9341436567887533</v>
      </c>
      <c r="T4" s="10">
        <f t="shared" ref="T4:T5" si="3">(O4-R4)/R4^0.5</f>
        <v>2.0735287550295349</v>
      </c>
      <c r="V4" s="149" t="s">
        <v>5</v>
      </c>
      <c r="W4" s="18" t="s">
        <v>165</v>
      </c>
      <c r="X4" s="31" t="s">
        <v>177</v>
      </c>
      <c r="Y4" s="32" t="s">
        <v>184</v>
      </c>
    </row>
    <row r="5" spans="2:25" ht="32">
      <c r="B5" s="150"/>
      <c r="C5" s="19" t="s">
        <v>8</v>
      </c>
      <c r="D5" s="16" t="s">
        <v>185</v>
      </c>
      <c r="E5" s="33" t="s">
        <v>186</v>
      </c>
      <c r="G5">
        <v>570</v>
      </c>
      <c r="H5">
        <v>450.77</v>
      </c>
      <c r="I5">
        <v>2521</v>
      </c>
      <c r="J5">
        <v>1968</v>
      </c>
      <c r="K5" s="13">
        <f t="shared" ref="K5:K9" si="4">(G5-H5)/H5^(1/2)</f>
        <v>5.6157535657695794</v>
      </c>
      <c r="L5" s="13">
        <v>12.465582699277251</v>
      </c>
      <c r="N5">
        <v>650</v>
      </c>
      <c r="O5">
        <v>4245</v>
      </c>
      <c r="P5">
        <f t="shared" si="0"/>
        <v>4895</v>
      </c>
      <c r="Q5" s="13">
        <f t="shared" si="1"/>
        <v>752.95537083366969</v>
      </c>
      <c r="R5" s="13">
        <f t="shared" si="1"/>
        <v>4142.0446291663302</v>
      </c>
      <c r="S5" s="13">
        <f t="shared" si="2"/>
        <v>-3.752013475441188</v>
      </c>
      <c r="T5" s="10">
        <f t="shared" si="3"/>
        <v>1.5997113282303614</v>
      </c>
      <c r="V5" s="150"/>
      <c r="W5" s="19" t="s">
        <v>8</v>
      </c>
      <c r="X5" s="16" t="s">
        <v>179</v>
      </c>
      <c r="Y5" s="33" t="s">
        <v>187</v>
      </c>
    </row>
    <row r="6" spans="2:25" ht="32">
      <c r="B6" s="150"/>
      <c r="C6" s="19" t="s">
        <v>163</v>
      </c>
      <c r="D6" s="16" t="s">
        <v>188</v>
      </c>
      <c r="E6" s="33" t="s">
        <v>189</v>
      </c>
      <c r="G6">
        <v>650</v>
      </c>
      <c r="H6">
        <v>1115.08</v>
      </c>
      <c r="I6">
        <v>4245</v>
      </c>
      <c r="J6">
        <v>4868.33</v>
      </c>
      <c r="K6" s="13">
        <f t="shared" si="4"/>
        <v>-13.927547573467454</v>
      </c>
      <c r="L6" s="13">
        <v>-8.9336313006641124</v>
      </c>
      <c r="Q6" s="13"/>
      <c r="R6" s="13"/>
      <c r="S6" s="13"/>
      <c r="T6" s="10"/>
      <c r="V6" s="150"/>
      <c r="W6" s="19" t="s">
        <v>163</v>
      </c>
      <c r="X6" s="16" t="s">
        <v>190</v>
      </c>
      <c r="Y6" s="33" t="s">
        <v>191</v>
      </c>
    </row>
    <row r="7" spans="2:25" ht="32">
      <c r="B7" s="150" t="s">
        <v>6</v>
      </c>
      <c r="C7" s="19" t="s">
        <v>165</v>
      </c>
      <c r="D7" s="16" t="s">
        <v>180</v>
      </c>
      <c r="E7" s="33" t="s">
        <v>192</v>
      </c>
      <c r="G7">
        <v>546</v>
      </c>
      <c r="H7">
        <v>403.51</v>
      </c>
      <c r="I7">
        <v>1203</v>
      </c>
      <c r="J7">
        <v>1761.66</v>
      </c>
      <c r="K7" s="13">
        <f>(G7-H7)/H7^(1/2)</f>
        <v>7.0934454849780639</v>
      </c>
      <c r="L7" s="13">
        <v>-13.310259734599983</v>
      </c>
      <c r="N7">
        <v>546</v>
      </c>
      <c r="O7">
        <v>1203</v>
      </c>
      <c r="P7">
        <f t="shared" si="0"/>
        <v>1749</v>
      </c>
      <c r="Q7" s="13">
        <f>$P7*F37</f>
        <v>430.25316455696202</v>
      </c>
      <c r="R7" s="13">
        <f>$P7*G37</f>
        <v>1318.746835443038</v>
      </c>
      <c r="S7" s="13">
        <f>(N7-Q7)/Q7^0.5</f>
        <v>5.5801656252438123</v>
      </c>
      <c r="T7" s="10">
        <f>(O7-R7)/R7^0.5</f>
        <v>-3.1873401309443832</v>
      </c>
      <c r="V7" s="150" t="s">
        <v>6</v>
      </c>
      <c r="W7" s="19" t="s">
        <v>165</v>
      </c>
      <c r="X7" s="16" t="s">
        <v>193</v>
      </c>
      <c r="Y7" s="33" t="s">
        <v>194</v>
      </c>
    </row>
    <row r="8" spans="2:25" ht="32">
      <c r="B8" s="150"/>
      <c r="C8" s="19" t="s">
        <v>8</v>
      </c>
      <c r="D8" s="16" t="s">
        <v>195</v>
      </c>
      <c r="E8" s="33" t="s">
        <v>196</v>
      </c>
      <c r="G8">
        <v>517</v>
      </c>
      <c r="H8">
        <v>482.72</v>
      </c>
      <c r="I8">
        <v>1401</v>
      </c>
      <c r="J8">
        <v>2107.52</v>
      </c>
      <c r="K8" s="13">
        <f t="shared" si="4"/>
        <v>1.5602463196744509</v>
      </c>
      <c r="L8" s="13">
        <v>-15.389999577736612</v>
      </c>
      <c r="N8">
        <v>517</v>
      </c>
      <c r="O8">
        <v>1401</v>
      </c>
      <c r="P8">
        <f t="shared" si="0"/>
        <v>1918</v>
      </c>
      <c r="Q8" s="13">
        <f t="shared" ref="Q8:R9" si="5">$P8*F38</f>
        <v>416.97320000000002</v>
      </c>
      <c r="R8" s="13">
        <f t="shared" si="5"/>
        <v>1501.0267999999999</v>
      </c>
      <c r="S8" s="13">
        <f t="shared" ref="S8:S9" si="6">(N8-Q8)/Q8^(1/2)</f>
        <v>4.8984908824586926</v>
      </c>
      <c r="T8" s="10">
        <f t="shared" ref="T8" si="7">(O8-R8)/R8^0.5</f>
        <v>-2.5817973584927181</v>
      </c>
      <c r="V8" s="150"/>
      <c r="W8" s="19" t="s">
        <v>8</v>
      </c>
      <c r="X8" s="16" t="s">
        <v>197</v>
      </c>
      <c r="Y8" s="33" t="s">
        <v>198</v>
      </c>
    </row>
    <row r="9" spans="2:25" ht="33" thickBot="1">
      <c r="B9" s="151"/>
      <c r="C9" s="20" t="s">
        <v>163</v>
      </c>
      <c r="D9" s="34" t="s">
        <v>199</v>
      </c>
      <c r="E9" s="35" t="s">
        <v>200</v>
      </c>
      <c r="G9">
        <v>1256</v>
      </c>
      <c r="H9">
        <v>1194.1300000000001</v>
      </c>
      <c r="I9">
        <v>6240</v>
      </c>
      <c r="J9">
        <v>5213.46</v>
      </c>
      <c r="K9" s="13">
        <f t="shared" si="4"/>
        <v>1.7904174888800208</v>
      </c>
      <c r="L9" s="13">
        <v>14.217160091507179</v>
      </c>
      <c r="N9">
        <v>1256</v>
      </c>
      <c r="O9">
        <v>6240</v>
      </c>
      <c r="P9">
        <f t="shared" si="0"/>
        <v>7496</v>
      </c>
      <c r="Q9" s="13">
        <f t="shared" si="5"/>
        <v>1153.0446291663304</v>
      </c>
      <c r="R9" s="13">
        <f t="shared" si="5"/>
        <v>6342.9553708336698</v>
      </c>
      <c r="S9" s="13">
        <f t="shared" si="6"/>
        <v>3.0319773219863553</v>
      </c>
      <c r="T9" s="10">
        <f>(O9-R9)/R9^0.5</f>
        <v>-1.2927161644452252</v>
      </c>
      <c r="V9" s="151"/>
      <c r="W9" s="20" t="s">
        <v>163</v>
      </c>
      <c r="X9" s="34" t="s">
        <v>201</v>
      </c>
      <c r="Y9" s="35" t="s">
        <v>202</v>
      </c>
    </row>
    <row r="11" spans="2:25" ht="16" thickBot="1">
      <c r="B11" s="1" t="s">
        <v>203</v>
      </c>
      <c r="V11" s="1" t="s">
        <v>355</v>
      </c>
    </row>
    <row r="12" spans="2:25" ht="16" thickBot="1">
      <c r="B12" s="24"/>
      <c r="C12" s="28"/>
      <c r="D12" s="29" t="s">
        <v>166</v>
      </c>
      <c r="E12" s="25" t="s">
        <v>2</v>
      </c>
      <c r="V12" s="42"/>
      <c r="W12" s="29" t="s">
        <v>10</v>
      </c>
      <c r="X12" s="22" t="s">
        <v>166</v>
      </c>
      <c r="Y12" s="23" t="s">
        <v>2</v>
      </c>
    </row>
    <row r="13" spans="2:25" ht="32">
      <c r="B13" s="152" t="s">
        <v>167</v>
      </c>
      <c r="C13" s="18" t="s">
        <v>165</v>
      </c>
      <c r="D13" s="31" t="s">
        <v>204</v>
      </c>
      <c r="E13" s="32" t="s">
        <v>205</v>
      </c>
      <c r="G13" s="14">
        <v>287</v>
      </c>
      <c r="H13" s="26">
        <v>166.59</v>
      </c>
      <c r="I13" s="14">
        <v>880</v>
      </c>
      <c r="J13" s="26">
        <v>745.72</v>
      </c>
      <c r="K13">
        <f>(G13-H13)/H13^(1/2)</f>
        <v>9.3290644259651962</v>
      </c>
      <c r="L13">
        <v>4.9172629995068107</v>
      </c>
      <c r="N13" s="14">
        <v>287</v>
      </c>
      <c r="O13" s="14">
        <v>880</v>
      </c>
      <c r="P13" s="13">
        <f>$O$16*E30</f>
        <v>228.78811752711096</v>
      </c>
      <c r="Q13" s="13">
        <f>$O$16*F30</f>
        <v>701.24668643989253</v>
      </c>
      <c r="R13" s="13">
        <f>(N13-P13)/P13^0.5</f>
        <v>3.8485303107933859</v>
      </c>
      <c r="S13" s="13">
        <f>(O13-Q13)/Q13^0.5</f>
        <v>6.7502318537506518</v>
      </c>
      <c r="V13" s="140" t="s">
        <v>164</v>
      </c>
      <c r="W13" s="18" t="s">
        <v>5</v>
      </c>
      <c r="X13" s="197" t="s">
        <v>176</v>
      </c>
      <c r="Y13" s="198" t="s">
        <v>184</v>
      </c>
    </row>
    <row r="14" spans="2:25" ht="32">
      <c r="B14" s="153"/>
      <c r="C14" s="19" t="s">
        <v>8</v>
      </c>
      <c r="D14" s="16" t="s">
        <v>206</v>
      </c>
      <c r="E14" s="33" t="s">
        <v>207</v>
      </c>
      <c r="G14" s="14">
        <v>268</v>
      </c>
      <c r="H14" s="26">
        <v>203.8</v>
      </c>
      <c r="I14" s="14">
        <v>899</v>
      </c>
      <c r="J14" s="26">
        <v>912.25</v>
      </c>
      <c r="K14">
        <f t="shared" ref="K14:K24" si="8">(G14-H14)/H14^(1/2)</f>
        <v>4.4971040730853602</v>
      </c>
      <c r="L14">
        <v>-0.43869121976353231</v>
      </c>
      <c r="N14" s="14">
        <v>268</v>
      </c>
      <c r="O14" s="14">
        <v>899</v>
      </c>
      <c r="P14" s="13">
        <f t="shared" ref="P14:Q14" si="9">$O$16*E31</f>
        <v>241.4492075261841</v>
      </c>
      <c r="Q14" s="13">
        <f t="shared" si="9"/>
        <v>869.17272221707299</v>
      </c>
      <c r="R14" s="13">
        <f t="shared" ref="R14:S27" si="10">(N14-P14)/P14^0.5</f>
        <v>1.708695186667696</v>
      </c>
      <c r="S14" s="13">
        <f t="shared" si="10"/>
        <v>1.0117205577578989</v>
      </c>
      <c r="V14" s="141"/>
      <c r="W14" s="19" t="s">
        <v>6</v>
      </c>
      <c r="X14" s="199" t="s">
        <v>193</v>
      </c>
      <c r="Y14" s="200" t="s">
        <v>194</v>
      </c>
    </row>
    <row r="15" spans="2:25" ht="33" thickBot="1">
      <c r="B15" s="154"/>
      <c r="C15" s="20" t="s">
        <v>163</v>
      </c>
      <c r="D15" s="34" t="s">
        <v>208</v>
      </c>
      <c r="E15" s="35" t="s">
        <v>209</v>
      </c>
      <c r="G15" s="14">
        <v>298</v>
      </c>
      <c r="H15" s="26">
        <v>504.84</v>
      </c>
      <c r="I15" s="14">
        <v>2161</v>
      </c>
      <c r="J15" s="26">
        <v>2259.8000000000002</v>
      </c>
      <c r="K15">
        <f t="shared" si="8"/>
        <v>-9.2057176419281852</v>
      </c>
      <c r="L15">
        <v>-2.0783655849573113</v>
      </c>
      <c r="N15" s="14">
        <v>298</v>
      </c>
      <c r="O15" s="14">
        <v>2161</v>
      </c>
      <c r="P15" s="13">
        <f t="shared" ref="P15:Q15" si="11">$O$16*E32</f>
        <v>423.36907961812955</v>
      </c>
      <c r="Q15" s="13">
        <f t="shared" si="11"/>
        <v>2328.9741866716099</v>
      </c>
      <c r="R15" s="13">
        <f t="shared" si="10"/>
        <v>-6.0929956671397001</v>
      </c>
      <c r="S15" s="13">
        <f t="shared" si="10"/>
        <v>-3.4806488363746806</v>
      </c>
      <c r="V15" s="141" t="s">
        <v>91</v>
      </c>
      <c r="W15" s="19" t="s">
        <v>5</v>
      </c>
      <c r="X15" s="199" t="s">
        <v>178</v>
      </c>
      <c r="Y15" s="200" t="s">
        <v>187</v>
      </c>
    </row>
    <row r="16" spans="2:25" ht="32">
      <c r="B16" s="153" t="s">
        <v>168</v>
      </c>
      <c r="C16" s="27" t="s">
        <v>165</v>
      </c>
      <c r="D16" s="21" t="s">
        <v>210</v>
      </c>
      <c r="E16" s="38" t="s">
        <v>211</v>
      </c>
      <c r="G16" s="14">
        <v>302</v>
      </c>
      <c r="H16" s="1">
        <v>166.49</v>
      </c>
      <c r="I16" s="14">
        <v>909</v>
      </c>
      <c r="J16" s="1">
        <v>745.25</v>
      </c>
      <c r="K16">
        <f t="shared" si="8"/>
        <v>10.50212706804343</v>
      </c>
      <c r="L16">
        <v>5.9983294666492766</v>
      </c>
      <c r="O16">
        <f>SUM(N13:O15)</f>
        <v>4793</v>
      </c>
      <c r="P16" s="13"/>
      <c r="Q16" s="13"/>
      <c r="R16" s="13"/>
      <c r="S16" s="13"/>
      <c r="V16" s="141"/>
      <c r="W16" s="19" t="s">
        <v>6</v>
      </c>
      <c r="X16" s="199" t="s">
        <v>197</v>
      </c>
      <c r="Y16" s="200" t="s">
        <v>198</v>
      </c>
    </row>
    <row r="17" spans="2:30" ht="32">
      <c r="B17" s="153"/>
      <c r="C17" s="19" t="s">
        <v>8</v>
      </c>
      <c r="D17" s="16" t="s">
        <v>212</v>
      </c>
      <c r="E17" s="33" t="s">
        <v>213</v>
      </c>
      <c r="G17" s="14">
        <v>244</v>
      </c>
      <c r="H17" s="1">
        <v>203.67</v>
      </c>
      <c r="I17" s="14">
        <v>936</v>
      </c>
      <c r="J17" s="1">
        <v>911.68</v>
      </c>
      <c r="K17">
        <f t="shared" si="8"/>
        <v>2.8259514105470611</v>
      </c>
      <c r="L17">
        <v>0.80545699373769886</v>
      </c>
      <c r="N17" s="14">
        <v>302</v>
      </c>
      <c r="O17" s="14">
        <v>909</v>
      </c>
      <c r="P17" s="13">
        <f>$O$20*E30</f>
        <v>228.64491611826861</v>
      </c>
      <c r="Q17" s="13">
        <f>$O$20*F30</f>
        <v>700.80776717026606</v>
      </c>
      <c r="R17" s="13">
        <f t="shared" si="10"/>
        <v>4.8512029461848769</v>
      </c>
      <c r="S17" s="13">
        <f t="shared" si="10"/>
        <v>7.8643904959934323</v>
      </c>
      <c r="V17" s="141" t="s">
        <v>162</v>
      </c>
      <c r="W17" s="19" t="s">
        <v>5</v>
      </c>
      <c r="X17" s="199" t="s">
        <v>190</v>
      </c>
      <c r="Y17" s="200" t="s">
        <v>191</v>
      </c>
    </row>
    <row r="18" spans="2:30" ht="33" thickBot="1">
      <c r="B18" s="153"/>
      <c r="C18" s="36" t="s">
        <v>163</v>
      </c>
      <c r="D18" s="37" t="s">
        <v>214</v>
      </c>
      <c r="E18" s="39" t="s">
        <v>215</v>
      </c>
      <c r="G18" s="14">
        <v>375</v>
      </c>
      <c r="H18" s="1">
        <v>504.53</v>
      </c>
      <c r="I18" s="14">
        <v>2024</v>
      </c>
      <c r="J18" s="1">
        <v>2258.39</v>
      </c>
      <c r="K18">
        <f t="shared" si="8"/>
        <v>-5.766693483374624</v>
      </c>
      <c r="L18">
        <v>-4.9321878381394848</v>
      </c>
      <c r="N18" s="14">
        <v>244</v>
      </c>
      <c r="O18" s="14">
        <v>936</v>
      </c>
      <c r="P18" s="13">
        <f t="shared" ref="P18:Q19" si="12">$O$20*E31</f>
        <v>241.29808137918252</v>
      </c>
      <c r="Q18" s="13">
        <f t="shared" si="12"/>
        <v>868.6286958939661</v>
      </c>
      <c r="R18" s="13">
        <f t="shared" si="10"/>
        <v>0.17393834358931698</v>
      </c>
      <c r="S18" s="13">
        <f t="shared" si="10"/>
        <v>2.2859033694637954</v>
      </c>
      <c r="V18" s="143"/>
      <c r="W18" s="20" t="s">
        <v>6</v>
      </c>
      <c r="X18" s="201" t="s">
        <v>201</v>
      </c>
      <c r="Y18" s="202" t="s">
        <v>202</v>
      </c>
    </row>
    <row r="19" spans="2:30" ht="32">
      <c r="B19" s="152" t="s">
        <v>169</v>
      </c>
      <c r="C19" s="18" t="s">
        <v>165</v>
      </c>
      <c r="D19" s="31" t="s">
        <v>216</v>
      </c>
      <c r="E19" s="32" t="s">
        <v>217</v>
      </c>
      <c r="G19" s="14">
        <v>358</v>
      </c>
      <c r="H19" s="1">
        <v>226.66</v>
      </c>
      <c r="I19" s="14">
        <v>1026</v>
      </c>
      <c r="J19" s="1">
        <v>1014.57</v>
      </c>
      <c r="K19">
        <f t="shared" si="8"/>
        <v>8.7238777232755087</v>
      </c>
      <c r="L19">
        <v>0.35884361421931354</v>
      </c>
      <c r="N19" s="14">
        <v>375</v>
      </c>
      <c r="O19" s="14">
        <v>2024</v>
      </c>
      <c r="P19" s="13">
        <f t="shared" si="12"/>
        <v>423.10408749652424</v>
      </c>
      <c r="Q19" s="13">
        <f t="shared" si="12"/>
        <v>2327.5164519417926</v>
      </c>
      <c r="R19" s="13">
        <f t="shared" si="10"/>
        <v>-2.3386130579858806</v>
      </c>
      <c r="S19" s="13">
        <f t="shared" si="10"/>
        <v>-6.2912342624173672</v>
      </c>
    </row>
    <row r="20" spans="2:30" ht="32">
      <c r="B20" s="153"/>
      <c r="C20" s="19" t="s">
        <v>8</v>
      </c>
      <c r="D20" s="16" t="s">
        <v>218</v>
      </c>
      <c r="E20" s="33" t="s">
        <v>219</v>
      </c>
      <c r="G20" s="14">
        <v>366</v>
      </c>
      <c r="H20" s="1">
        <v>277.27</v>
      </c>
      <c r="I20" s="14">
        <v>1195</v>
      </c>
      <c r="J20" s="1">
        <v>1241.1400000000001</v>
      </c>
      <c r="K20">
        <f t="shared" si="8"/>
        <v>5.3286726346006148</v>
      </c>
      <c r="L20">
        <v>-1.3096860568081659</v>
      </c>
      <c r="O20">
        <f>SUM(N17:O19)</f>
        <v>4790</v>
      </c>
      <c r="P20" s="13"/>
      <c r="Q20" s="13"/>
      <c r="R20" s="13"/>
      <c r="S20" s="13"/>
    </row>
    <row r="21" spans="2:30" ht="33" thickBot="1">
      <c r="B21" s="154"/>
      <c r="C21" s="20" t="s">
        <v>163</v>
      </c>
      <c r="D21" s="34" t="s">
        <v>220</v>
      </c>
      <c r="E21" s="35" t="s">
        <v>221</v>
      </c>
      <c r="G21" s="14">
        <v>673</v>
      </c>
      <c r="H21" s="1">
        <v>686.85</v>
      </c>
      <c r="I21" s="14">
        <v>3003</v>
      </c>
      <c r="J21" s="1">
        <v>3074.52</v>
      </c>
      <c r="K21">
        <f t="shared" si="8"/>
        <v>-0.52846815482821774</v>
      </c>
      <c r="L21">
        <v>-1.289848920492489</v>
      </c>
      <c r="N21" s="14">
        <v>358</v>
      </c>
      <c r="O21" s="14">
        <v>1026</v>
      </c>
      <c r="P21" s="13">
        <f>$O$24*E30</f>
        <v>316.04550931504309</v>
      </c>
      <c r="Q21" s="13">
        <f>$O$24*F30</f>
        <v>968.69482806562246</v>
      </c>
      <c r="R21" s="13">
        <f t="shared" si="10"/>
        <v>2.3599545625004894</v>
      </c>
      <c r="S21" s="13">
        <f t="shared" si="10"/>
        <v>1.8411973001318158</v>
      </c>
    </row>
    <row r="22" spans="2:30" ht="32">
      <c r="B22" s="153" t="s">
        <v>170</v>
      </c>
      <c r="C22" s="27" t="s">
        <v>165</v>
      </c>
      <c r="D22" s="21" t="s">
        <v>222</v>
      </c>
      <c r="E22" s="38" t="s">
        <v>223</v>
      </c>
      <c r="G22" s="14">
        <v>81</v>
      </c>
      <c r="H22" s="1">
        <v>186.02</v>
      </c>
      <c r="I22" s="14">
        <v>341</v>
      </c>
      <c r="J22" s="1">
        <v>832.69</v>
      </c>
      <c r="K22">
        <f t="shared" si="8"/>
        <v>-7.7000260410044774</v>
      </c>
      <c r="L22">
        <v>-17.039219640129922</v>
      </c>
      <c r="N22" s="14">
        <v>366</v>
      </c>
      <c r="O22" s="14">
        <v>1195</v>
      </c>
      <c r="P22" s="13">
        <f t="shared" ref="P22:Q23" si="13">$O$24*E31</f>
        <v>333.53540643247754</v>
      </c>
      <c r="Q22" s="13">
        <f t="shared" si="13"/>
        <v>1200.6660950968578</v>
      </c>
      <c r="R22" s="13">
        <f t="shared" si="10"/>
        <v>1.7776202894905155</v>
      </c>
      <c r="S22" s="13">
        <f t="shared" si="10"/>
        <v>-0.16352069929400501</v>
      </c>
    </row>
    <row r="23" spans="2:30" ht="32">
      <c r="B23" s="153"/>
      <c r="C23" s="19" t="s">
        <v>8</v>
      </c>
      <c r="D23" s="16" t="s">
        <v>224</v>
      </c>
      <c r="E23" s="33" t="s">
        <v>225</v>
      </c>
      <c r="G23" s="14">
        <v>209</v>
      </c>
      <c r="H23" s="1">
        <v>227.57</v>
      </c>
      <c r="I23" s="14">
        <v>879</v>
      </c>
      <c r="J23" s="1">
        <v>1018.64</v>
      </c>
      <c r="K23">
        <f t="shared" si="8"/>
        <v>-1.2309896429964289</v>
      </c>
      <c r="L23">
        <v>-4.3752157837979402</v>
      </c>
      <c r="N23" s="14">
        <v>673</v>
      </c>
      <c r="O23" s="14">
        <v>3003</v>
      </c>
      <c r="P23" s="13">
        <f t="shared" si="13"/>
        <v>584.83761238298268</v>
      </c>
      <c r="Q23" s="13">
        <f t="shared" si="13"/>
        <v>3217.2205487070164</v>
      </c>
      <c r="R23" s="13">
        <f t="shared" si="10"/>
        <v>3.6455721306853364</v>
      </c>
      <c r="S23" s="13">
        <f t="shared" si="10"/>
        <v>-3.7767715019863441</v>
      </c>
    </row>
    <row r="24" spans="2:30" ht="33" thickBot="1">
      <c r="B24" s="154"/>
      <c r="C24" s="20" t="s">
        <v>163</v>
      </c>
      <c r="D24" s="34" t="s">
        <v>226</v>
      </c>
      <c r="E24" s="35" t="s">
        <v>227</v>
      </c>
      <c r="G24" s="14">
        <v>557</v>
      </c>
      <c r="H24" s="1">
        <v>563.72</v>
      </c>
      <c r="I24" s="14">
        <v>3285</v>
      </c>
      <c r="J24" s="1">
        <v>2523.36</v>
      </c>
      <c r="K24">
        <f t="shared" si="8"/>
        <v>-0.2830333106958573</v>
      </c>
      <c r="L24">
        <v>15.162127249175247</v>
      </c>
      <c r="O24">
        <f>SUM(N21:O23)</f>
        <v>6621</v>
      </c>
      <c r="P24" s="13"/>
      <c r="Q24" s="13"/>
      <c r="R24" s="13"/>
      <c r="S24" s="13"/>
    </row>
    <row r="25" spans="2:30">
      <c r="N25" s="14">
        <v>81</v>
      </c>
      <c r="O25" s="14">
        <v>341</v>
      </c>
      <c r="P25" s="13">
        <f>$O$28*E30</f>
        <v>255.47131337473354</v>
      </c>
      <c r="Q25" s="13">
        <f>$O$28*F30</f>
        <v>783.03197701362501</v>
      </c>
      <c r="R25" s="13">
        <f t="shared" si="10"/>
        <v>-10.915734401167798</v>
      </c>
      <c r="S25" s="13">
        <f t="shared" si="10"/>
        <v>-15.796611555458583</v>
      </c>
    </row>
    <row r="26" spans="2:30">
      <c r="N26" s="14">
        <v>209</v>
      </c>
      <c r="O26" s="14">
        <v>879</v>
      </c>
      <c r="P26" s="13">
        <f t="shared" ref="P26:Q27" si="14">$O$28*E31</f>
        <v>269.60904625081105</v>
      </c>
      <c r="Q26" s="13">
        <f t="shared" si="14"/>
        <v>970.54296042265264</v>
      </c>
      <c r="R26" s="13">
        <f t="shared" si="10"/>
        <v>-3.6912224615897067</v>
      </c>
      <c r="S26" s="13">
        <f t="shared" si="10"/>
        <v>-2.9384450325996938</v>
      </c>
    </row>
    <row r="27" spans="2:30">
      <c r="N27" s="14">
        <v>557</v>
      </c>
      <c r="O27" s="14">
        <v>3285</v>
      </c>
      <c r="P27" s="13">
        <f t="shared" si="14"/>
        <v>472.74594494392437</v>
      </c>
      <c r="Q27" s="13">
        <f t="shared" si="14"/>
        <v>2600.5987579942534</v>
      </c>
      <c r="R27" s="13">
        <f t="shared" si="10"/>
        <v>3.8750463900060739</v>
      </c>
      <c r="S27" s="13">
        <f t="shared" si="10"/>
        <v>13.420667402496216</v>
      </c>
    </row>
    <row r="28" spans="2:30">
      <c r="O28">
        <f>SUM(N25:O27)</f>
        <v>5352</v>
      </c>
    </row>
    <row r="29" spans="2:30">
      <c r="C29" s="1" t="s">
        <v>173</v>
      </c>
      <c r="D29" s="1" t="s">
        <v>174</v>
      </c>
    </row>
    <row r="30" spans="2:30" ht="16" thickBot="1">
      <c r="B30" s="1" t="s">
        <v>7</v>
      </c>
      <c r="C30" s="2">
        <v>1030</v>
      </c>
      <c r="D30" s="2">
        <v>3157</v>
      </c>
      <c r="E30" s="40">
        <f>C30/$D$33</f>
        <v>4.7733802947446474E-2</v>
      </c>
      <c r="F30" s="40">
        <f>D30/$D$33</f>
        <v>0.14630642320882381</v>
      </c>
      <c r="V30" s="1" t="s">
        <v>203</v>
      </c>
      <c r="AA30" s="1" t="s">
        <v>356</v>
      </c>
    </row>
    <row r="31" spans="2:30" ht="16" thickBot="1">
      <c r="B31" s="1" t="s">
        <v>8</v>
      </c>
      <c r="C31" s="2">
        <v>1087</v>
      </c>
      <c r="D31" s="2">
        <v>3913</v>
      </c>
      <c r="E31" s="40">
        <f t="shared" ref="E31:F32" si="15">C31/$D$33</f>
        <v>5.0375382333858562E-2</v>
      </c>
      <c r="F31" s="40">
        <f t="shared" si="15"/>
        <v>0.18134210770228937</v>
      </c>
      <c r="V31" s="24"/>
      <c r="W31" s="28"/>
      <c r="X31" s="29" t="s">
        <v>166</v>
      </c>
      <c r="Y31" s="25" t="s">
        <v>2</v>
      </c>
      <c r="AA31" s="24"/>
      <c r="AB31" s="28"/>
      <c r="AC31" s="29" t="s">
        <v>166</v>
      </c>
      <c r="AD31" s="25" t="s">
        <v>2</v>
      </c>
    </row>
    <row r="32" spans="2:30" ht="34" customHeight="1">
      <c r="B32" s="1" t="s">
        <v>9</v>
      </c>
      <c r="C32" s="2">
        <v>1906</v>
      </c>
      <c r="D32" s="2">
        <v>10485</v>
      </c>
      <c r="E32" s="40">
        <f t="shared" si="15"/>
        <v>8.8330707201779587E-2</v>
      </c>
      <c r="F32" s="40">
        <f t="shared" si="15"/>
        <v>0.4859115766058022</v>
      </c>
      <c r="N32" s="14">
        <v>287</v>
      </c>
      <c r="O32" s="14">
        <v>880</v>
      </c>
      <c r="P32">
        <f>N32+O32</f>
        <v>1167</v>
      </c>
      <c r="Q32" s="13">
        <f>$P32*F37</f>
        <v>287.08144256030567</v>
      </c>
      <c r="R32" s="13">
        <f>$P32*G37</f>
        <v>879.91855743969427</v>
      </c>
      <c r="S32" s="13">
        <f>(N32-Q32)/Q32^0.5</f>
        <v>-4.8067203733523824E-3</v>
      </c>
      <c r="T32" s="10">
        <f>(O32-R32)/R32^0.5</f>
        <v>2.7455551990995439E-3</v>
      </c>
      <c r="V32" s="152" t="s">
        <v>167</v>
      </c>
      <c r="W32" s="18" t="s">
        <v>165</v>
      </c>
      <c r="X32" s="31" t="s">
        <v>228</v>
      </c>
      <c r="Y32" s="32" t="s">
        <v>229</v>
      </c>
      <c r="AA32" s="206" t="s">
        <v>165</v>
      </c>
      <c r="AB32" s="214" t="s">
        <v>167</v>
      </c>
      <c r="AC32" s="31" t="s">
        <v>228</v>
      </c>
      <c r="AD32" s="32" t="s">
        <v>229</v>
      </c>
    </row>
    <row r="33" spans="3:30" ht="34" customHeight="1" thickBot="1">
      <c r="D33" s="1">
        <f>SUM(C30:D32)</f>
        <v>21578</v>
      </c>
      <c r="N33" s="14">
        <v>268</v>
      </c>
      <c r="O33" s="14">
        <v>899</v>
      </c>
      <c r="P33">
        <f t="shared" ref="P33:P46" si="16">N33+O33</f>
        <v>1167</v>
      </c>
      <c r="Q33" s="13">
        <f t="shared" ref="Q33:R34" si="17">$P33*F38</f>
        <v>253.70580000000001</v>
      </c>
      <c r="R33" s="13">
        <f t="shared" si="17"/>
        <v>913.29419999999993</v>
      </c>
      <c r="S33" s="13">
        <f t="shared" ref="S33:T34" si="18">(N33-Q33)/Q33^0.5</f>
        <v>0.89741775256850265</v>
      </c>
      <c r="T33" s="10">
        <f t="shared" si="18"/>
        <v>-0.47299277239501197</v>
      </c>
      <c r="V33" s="153"/>
      <c r="W33" s="19" t="s">
        <v>8</v>
      </c>
      <c r="X33" s="16" t="s">
        <v>230</v>
      </c>
      <c r="Y33" s="33" t="s">
        <v>252</v>
      </c>
      <c r="AA33" s="207"/>
      <c r="AB33" s="215" t="s">
        <v>175</v>
      </c>
      <c r="AC33" s="21" t="s">
        <v>232</v>
      </c>
      <c r="AD33" s="38" t="s">
        <v>233</v>
      </c>
    </row>
    <row r="34" spans="3:30" ht="34" customHeight="1" thickBot="1">
      <c r="N34" s="14">
        <v>298</v>
      </c>
      <c r="O34" s="14">
        <v>2161</v>
      </c>
      <c r="P34">
        <f t="shared" si="16"/>
        <v>2459</v>
      </c>
      <c r="Q34" s="13">
        <f t="shared" si="17"/>
        <v>378.2466306189977</v>
      </c>
      <c r="R34" s="13">
        <f t="shared" si="17"/>
        <v>2080.7533693810024</v>
      </c>
      <c r="S34" s="13">
        <f>(N34-Q34)/Q34^0.5</f>
        <v>-4.1260954685609601</v>
      </c>
      <c r="T34" s="10">
        <f t="shared" si="18"/>
        <v>1.7592052122469457</v>
      </c>
      <c r="V34" s="154"/>
      <c r="W34" s="20" t="s">
        <v>163</v>
      </c>
      <c r="X34" s="34" t="s">
        <v>234</v>
      </c>
      <c r="Y34" s="35" t="s">
        <v>235</v>
      </c>
      <c r="AA34" s="207"/>
      <c r="AB34" s="215" t="s">
        <v>169</v>
      </c>
      <c r="AC34" s="31" t="s">
        <v>236</v>
      </c>
      <c r="AD34" s="32" t="s">
        <v>237</v>
      </c>
    </row>
    <row r="35" spans="3:30" ht="34" customHeight="1">
      <c r="P35">
        <f t="shared" si="16"/>
        <v>0</v>
      </c>
      <c r="S35" s="13"/>
      <c r="T35" s="10"/>
      <c r="V35" s="153" t="s">
        <v>168</v>
      </c>
      <c r="W35" s="27" t="s">
        <v>165</v>
      </c>
      <c r="X35" s="21" t="s">
        <v>232</v>
      </c>
      <c r="Y35" s="38" t="s">
        <v>233</v>
      </c>
      <c r="AA35" s="207"/>
      <c r="AB35" s="215" t="s">
        <v>170</v>
      </c>
      <c r="AC35" s="21" t="s">
        <v>238</v>
      </c>
      <c r="AD35" s="38" t="s">
        <v>239</v>
      </c>
    </row>
    <row r="36" spans="3:30" ht="34" customHeight="1">
      <c r="N36" s="14">
        <v>302</v>
      </c>
      <c r="O36" s="14">
        <v>909</v>
      </c>
      <c r="P36">
        <f t="shared" si="16"/>
        <v>1211</v>
      </c>
      <c r="Q36" s="13">
        <f>$P36*F37</f>
        <v>297.90542154287078</v>
      </c>
      <c r="R36" s="13">
        <f>$P36*G37</f>
        <v>913.09457845712916</v>
      </c>
      <c r="S36" s="13">
        <f>(N36-Q36)/Q36^0.5</f>
        <v>0.23723021020089452</v>
      </c>
      <c r="T36" s="10">
        <f>(O36-R36)/R36^0.5</f>
        <v>-0.13550375025161274</v>
      </c>
      <c r="V36" s="153"/>
      <c r="W36" s="19" t="s">
        <v>8</v>
      </c>
      <c r="X36" s="16" t="s">
        <v>240</v>
      </c>
      <c r="Y36" s="33" t="s">
        <v>241</v>
      </c>
      <c r="AA36" s="207" t="s">
        <v>8</v>
      </c>
      <c r="AB36" s="215" t="s">
        <v>167</v>
      </c>
      <c r="AC36" s="16" t="s">
        <v>230</v>
      </c>
      <c r="AD36" s="33" t="s">
        <v>231</v>
      </c>
    </row>
    <row r="37" spans="3:30" ht="34" customHeight="1" thickBot="1">
      <c r="C37" s="2">
        <v>1030</v>
      </c>
      <c r="D37" s="2">
        <v>3157</v>
      </c>
      <c r="E37" s="1">
        <f>C37+D37</f>
        <v>4187</v>
      </c>
      <c r="F37" s="40">
        <f>C37/$E37</f>
        <v>0.24599952233102459</v>
      </c>
      <c r="G37" s="40">
        <f>D37/$E37</f>
        <v>0.75400047766897538</v>
      </c>
      <c r="N37" s="14">
        <v>244</v>
      </c>
      <c r="O37" s="14">
        <v>936</v>
      </c>
      <c r="P37">
        <f t="shared" si="16"/>
        <v>1180</v>
      </c>
      <c r="Q37" s="13">
        <f t="shared" ref="Q37:R38" si="19">$P37*F38</f>
        <v>256.53200000000004</v>
      </c>
      <c r="R37" s="13">
        <f t="shared" si="19"/>
        <v>923.46799999999996</v>
      </c>
      <c r="S37" s="13">
        <f t="shared" ref="S37" si="20">(N37-Q37)/Q37^0.5</f>
        <v>-0.78243742055901744</v>
      </c>
      <c r="T37" s="10">
        <f t="shared" ref="T37:T38" si="21">(O37-R37)/R37^0.5</f>
        <v>0.41239126785333258</v>
      </c>
      <c r="V37" s="153"/>
      <c r="W37" s="36" t="s">
        <v>163</v>
      </c>
      <c r="X37" s="37" t="s">
        <v>242</v>
      </c>
      <c r="Y37" s="39" t="s">
        <v>243</v>
      </c>
      <c r="AA37" s="207"/>
      <c r="AB37" s="215" t="s">
        <v>175</v>
      </c>
      <c r="AC37" s="16" t="s">
        <v>240</v>
      </c>
      <c r="AD37" s="33" t="s">
        <v>241</v>
      </c>
    </row>
    <row r="38" spans="3:30" ht="34" customHeight="1">
      <c r="C38" s="2">
        <v>1087</v>
      </c>
      <c r="D38" s="2">
        <v>3913</v>
      </c>
      <c r="E38" s="1">
        <f t="shared" ref="E38:E39" si="22">C38+D38</f>
        <v>5000</v>
      </c>
      <c r="F38" s="40">
        <f t="shared" ref="F38:F39" si="23">C38/$E38</f>
        <v>0.21740000000000001</v>
      </c>
      <c r="G38" s="40">
        <f t="shared" ref="G38:G39" si="24">D38/$E38</f>
        <v>0.78259999999999996</v>
      </c>
      <c r="N38" s="14">
        <v>375</v>
      </c>
      <c r="O38" s="14">
        <v>2024</v>
      </c>
      <c r="P38">
        <f t="shared" si="16"/>
        <v>2399</v>
      </c>
      <c r="Q38" s="13">
        <f t="shared" si="19"/>
        <v>369.01735130336539</v>
      </c>
      <c r="R38" s="13">
        <f t="shared" si="19"/>
        <v>2029.9826486966347</v>
      </c>
      <c r="S38" s="13">
        <f>(N38-Q38)/Q38^0.5</f>
        <v>0.31143692881801582</v>
      </c>
      <c r="T38" s="10">
        <f t="shared" si="21"/>
        <v>-0.13278448660179021</v>
      </c>
      <c r="V38" s="152" t="s">
        <v>169</v>
      </c>
      <c r="W38" s="18" t="s">
        <v>165</v>
      </c>
      <c r="X38" s="31" t="s">
        <v>236</v>
      </c>
      <c r="Y38" s="32" t="s">
        <v>237</v>
      </c>
      <c r="AA38" s="207"/>
      <c r="AB38" s="215" t="s">
        <v>169</v>
      </c>
      <c r="AC38" s="16" t="s">
        <v>244</v>
      </c>
      <c r="AD38" s="33" t="s">
        <v>245</v>
      </c>
    </row>
    <row r="39" spans="3:30" ht="34" customHeight="1">
      <c r="C39" s="2">
        <v>1906</v>
      </c>
      <c r="D39" s="2">
        <v>10485</v>
      </c>
      <c r="E39" s="1">
        <f t="shared" si="22"/>
        <v>12391</v>
      </c>
      <c r="F39" s="40">
        <f t="shared" si="23"/>
        <v>0.15382132192720524</v>
      </c>
      <c r="G39" s="40">
        <f t="shared" si="24"/>
        <v>0.84617867807279479</v>
      </c>
      <c r="P39">
        <f t="shared" si="16"/>
        <v>0</v>
      </c>
      <c r="S39" s="13"/>
      <c r="T39" s="10"/>
      <c r="V39" s="153"/>
      <c r="W39" s="19" t="s">
        <v>8</v>
      </c>
      <c r="X39" s="16" t="s">
        <v>244</v>
      </c>
      <c r="Y39" s="33" t="s">
        <v>245</v>
      </c>
      <c r="AA39" s="207"/>
      <c r="AB39" s="215" t="s">
        <v>170</v>
      </c>
      <c r="AC39" s="16" t="s">
        <v>246</v>
      </c>
      <c r="AD39" s="33" t="s">
        <v>247</v>
      </c>
    </row>
    <row r="40" spans="3:30" ht="34" customHeight="1" thickBot="1">
      <c r="N40" s="14">
        <v>358</v>
      </c>
      <c r="O40" s="14">
        <v>1026</v>
      </c>
      <c r="P40">
        <f t="shared" si="16"/>
        <v>1384</v>
      </c>
      <c r="Q40" s="13">
        <f>$P40*F37</f>
        <v>340.46333890613806</v>
      </c>
      <c r="R40" s="13">
        <f>$P40*G37</f>
        <v>1043.536661093862</v>
      </c>
      <c r="S40" s="13">
        <f>(N40-Q40)/Q40^0.5</f>
        <v>0.9504116082347045</v>
      </c>
      <c r="T40" s="10">
        <f>(O40-R40)/R40^0.5</f>
        <v>-0.54286651387870177</v>
      </c>
      <c r="V40" s="154"/>
      <c r="W40" s="20" t="s">
        <v>163</v>
      </c>
      <c r="X40" s="34" t="s">
        <v>248</v>
      </c>
      <c r="Y40" s="35" t="s">
        <v>249</v>
      </c>
      <c r="AA40" s="207" t="s">
        <v>163</v>
      </c>
      <c r="AB40" s="215" t="s">
        <v>167</v>
      </c>
      <c r="AC40" s="34" t="s">
        <v>234</v>
      </c>
      <c r="AD40" s="35" t="s">
        <v>235</v>
      </c>
    </row>
    <row r="41" spans="3:30" ht="34" customHeight="1">
      <c r="N41" s="14">
        <v>366</v>
      </c>
      <c r="O41" s="14">
        <v>1195</v>
      </c>
      <c r="P41">
        <f t="shared" si="16"/>
        <v>1561</v>
      </c>
      <c r="Q41" s="13">
        <f t="shared" ref="Q41:R42" si="25">$P41*F38</f>
        <v>339.3614</v>
      </c>
      <c r="R41" s="13">
        <f t="shared" si="25"/>
        <v>1221.6386</v>
      </c>
      <c r="S41" s="13">
        <f t="shared" ref="S41" si="26">(N41-Q41)/Q41^0.5</f>
        <v>1.446039562944943</v>
      </c>
      <c r="T41" s="10">
        <f t="shared" ref="T41:T42" si="27">(O41-R41)/R41^0.5</f>
        <v>-0.7621492442205654</v>
      </c>
      <c r="V41" s="153" t="s">
        <v>170</v>
      </c>
      <c r="W41" s="27" t="s">
        <v>165</v>
      </c>
      <c r="X41" s="21" t="s">
        <v>238</v>
      </c>
      <c r="Y41" s="38" t="s">
        <v>239</v>
      </c>
      <c r="AA41" s="207"/>
      <c r="AB41" s="215" t="s">
        <v>175</v>
      </c>
      <c r="AC41" s="37" t="s">
        <v>242</v>
      </c>
      <c r="AD41" s="39" t="s">
        <v>243</v>
      </c>
    </row>
    <row r="42" spans="3:30" ht="34" customHeight="1" thickBot="1">
      <c r="N42" s="14">
        <v>673</v>
      </c>
      <c r="O42" s="14">
        <v>3003</v>
      </c>
      <c r="P42">
        <f t="shared" si="16"/>
        <v>3676</v>
      </c>
      <c r="Q42" s="13">
        <f t="shared" si="25"/>
        <v>565.44717940440648</v>
      </c>
      <c r="R42" s="13">
        <f t="shared" si="25"/>
        <v>3110.5528205955939</v>
      </c>
      <c r="S42" s="13">
        <f>(N42-Q42)/Q42^0.5</f>
        <v>4.5229916222266198</v>
      </c>
      <c r="T42" s="10">
        <f t="shared" si="27"/>
        <v>-1.9284261591614242</v>
      </c>
      <c r="V42" s="153"/>
      <c r="W42" s="19" t="s">
        <v>8</v>
      </c>
      <c r="X42" s="16" t="s">
        <v>246</v>
      </c>
      <c r="Y42" s="33" t="s">
        <v>247</v>
      </c>
      <c r="AA42" s="207"/>
      <c r="AB42" s="215" t="s">
        <v>169</v>
      </c>
      <c r="AC42" s="34" t="s">
        <v>248</v>
      </c>
      <c r="AD42" s="35" t="s">
        <v>249</v>
      </c>
    </row>
    <row r="43" spans="3:30" ht="34" customHeight="1" thickBot="1">
      <c r="P43">
        <f t="shared" si="16"/>
        <v>0</v>
      </c>
      <c r="Q43" s="13"/>
      <c r="R43" s="13"/>
      <c r="S43" s="13"/>
      <c r="T43" s="10"/>
      <c r="V43" s="154"/>
      <c r="W43" s="20" t="s">
        <v>163</v>
      </c>
      <c r="X43" s="34" t="s">
        <v>250</v>
      </c>
      <c r="Y43" s="35" t="s">
        <v>251</v>
      </c>
      <c r="AA43" s="208"/>
      <c r="AB43" s="216" t="s">
        <v>170</v>
      </c>
      <c r="AC43" s="34" t="s">
        <v>250</v>
      </c>
      <c r="AD43" s="35" t="s">
        <v>251</v>
      </c>
    </row>
    <row r="44" spans="3:30">
      <c r="N44" s="14">
        <v>81</v>
      </c>
      <c r="O44" s="14">
        <v>341</v>
      </c>
      <c r="P44">
        <f t="shared" si="16"/>
        <v>422</v>
      </c>
      <c r="Q44" s="13">
        <f>$P44*F37</f>
        <v>103.81179842369238</v>
      </c>
      <c r="R44" s="13">
        <f>$P44*G37</f>
        <v>318.18820157630762</v>
      </c>
      <c r="S44" s="13">
        <f>(N44-Q44)/Q44^0.5</f>
        <v>-2.2389075862932906</v>
      </c>
      <c r="T44" s="10">
        <f>(O44-R44)/R44^0.5</f>
        <v>1.278843761730931</v>
      </c>
    </row>
    <row r="45" spans="3:30">
      <c r="N45" s="14">
        <v>209</v>
      </c>
      <c r="O45" s="14">
        <v>879</v>
      </c>
      <c r="P45">
        <f t="shared" si="16"/>
        <v>1088</v>
      </c>
      <c r="Q45" s="13">
        <f t="shared" ref="Q45:R45" si="28">$P45*F38</f>
        <v>236.53120000000001</v>
      </c>
      <c r="R45" s="13">
        <f t="shared" si="28"/>
        <v>851.46879999999999</v>
      </c>
      <c r="S45" s="13">
        <f t="shared" ref="S45" si="29">(N45-Q45)/Q45^0.5</f>
        <v>-1.7901149675224464</v>
      </c>
      <c r="T45" s="10">
        <f t="shared" ref="T45:T46" si="30">(O45-R45)/R45^0.5</f>
        <v>0.94349753943564862</v>
      </c>
    </row>
    <row r="46" spans="3:30">
      <c r="N46" s="14">
        <v>557</v>
      </c>
      <c r="O46" s="14">
        <v>3285</v>
      </c>
      <c r="P46">
        <f t="shared" si="16"/>
        <v>3842</v>
      </c>
      <c r="Q46" s="13">
        <f t="shared" ref="Q46:R46" si="31">$P46*F39</f>
        <v>590.98151884432252</v>
      </c>
      <c r="R46" s="13">
        <f t="shared" si="31"/>
        <v>3251.0184811556774</v>
      </c>
      <c r="S46" s="13">
        <f>(N46-Q46)/Q46^0.5</f>
        <v>-1.3978347614898161</v>
      </c>
      <c r="T46" s="10">
        <f t="shared" si="30"/>
        <v>0.59598189547720348</v>
      </c>
    </row>
    <row r="51" spans="13:24">
      <c r="N51">
        <f>SUM(N56:N58)</f>
        <v>921</v>
      </c>
      <c r="O51">
        <f>SUM(O56:O58)</f>
        <v>2802</v>
      </c>
      <c r="P51" s="13">
        <f>N$51*$P56/$P$55</f>
        <v>495.75181305398871</v>
      </c>
      <c r="Q51" s="13">
        <f>O$51*$P56/$P$55</f>
        <v>1508.2481869460112</v>
      </c>
    </row>
    <row r="52" spans="13:24">
      <c r="P52" s="13">
        <f t="shared" ref="P52:Q52" si="32">N$51*$P57/$P$55</f>
        <v>315.41095890410958</v>
      </c>
      <c r="Q52" s="13">
        <f t="shared" si="32"/>
        <v>959.58904109589037</v>
      </c>
    </row>
    <row r="53" spans="13:24">
      <c r="P53" s="13">
        <f>N$51*$P58/$P$55</f>
        <v>109.8372280419017</v>
      </c>
      <c r="Q53" s="13">
        <f t="shared" ref="Q53" si="33">O$51*$P58/$P$55</f>
        <v>334.16277195809829</v>
      </c>
    </row>
    <row r="54" spans="13:24" ht="16" thickBot="1">
      <c r="U54" s="1" t="s">
        <v>357</v>
      </c>
    </row>
    <row r="55" spans="13:24" ht="16" thickBot="1">
      <c r="P55">
        <f>SUM(P56:P58)</f>
        <v>3723</v>
      </c>
      <c r="U55" s="145" t="s">
        <v>306</v>
      </c>
      <c r="V55" s="146"/>
      <c r="W55" s="29" t="s">
        <v>166</v>
      </c>
      <c r="X55" s="25" t="s">
        <v>256</v>
      </c>
    </row>
    <row r="56" spans="13:24" ht="32">
      <c r="N56">
        <v>561</v>
      </c>
      <c r="O56">
        <v>1443</v>
      </c>
      <c r="P56">
        <f>SUM(N56:O56)</f>
        <v>2004</v>
      </c>
      <c r="Q56" s="13">
        <f>$P56*F37</f>
        <v>492.98304275137326</v>
      </c>
      <c r="R56" s="13">
        <f>$P56*G37</f>
        <v>1511.0169572486266</v>
      </c>
      <c r="U56" s="147" t="s">
        <v>165</v>
      </c>
      <c r="V56" s="43" t="s">
        <v>253</v>
      </c>
      <c r="W56" s="212" t="s">
        <v>257</v>
      </c>
      <c r="X56" s="213" t="s">
        <v>258</v>
      </c>
    </row>
    <row r="57" spans="13:24" ht="32">
      <c r="N57">
        <v>274</v>
      </c>
      <c r="O57">
        <v>1001</v>
      </c>
      <c r="P57">
        <f t="shared" ref="P57:P58" si="34">SUM(N57:O57)</f>
        <v>1275</v>
      </c>
      <c r="Q57" s="13">
        <f t="shared" ref="Q57:R57" si="35">$P57*F38</f>
        <v>277.185</v>
      </c>
      <c r="R57" s="13">
        <f t="shared" si="35"/>
        <v>997.81499999999994</v>
      </c>
      <c r="U57" s="148"/>
      <c r="V57" s="15" t="s">
        <v>254</v>
      </c>
      <c r="W57" s="210" t="s">
        <v>259</v>
      </c>
      <c r="X57" s="200" t="s">
        <v>260</v>
      </c>
    </row>
    <row r="58" spans="13:24" ht="33" thickBot="1">
      <c r="N58">
        <v>86</v>
      </c>
      <c r="O58">
        <v>358</v>
      </c>
      <c r="P58">
        <f t="shared" si="34"/>
        <v>444</v>
      </c>
      <c r="Q58" s="13">
        <f t="shared" ref="Q58:R58" si="36">$P58*F39</f>
        <v>68.296666935679127</v>
      </c>
      <c r="R58" s="13">
        <f t="shared" si="36"/>
        <v>375.70333306432087</v>
      </c>
      <c r="U58" s="144"/>
      <c r="V58" s="15" t="s">
        <v>255</v>
      </c>
      <c r="W58" s="210" t="s">
        <v>261</v>
      </c>
      <c r="X58" s="200" t="s">
        <v>262</v>
      </c>
    </row>
    <row r="59" spans="13:24" ht="32">
      <c r="N59" s="48">
        <v>495.75181305398871</v>
      </c>
      <c r="O59" s="49">
        <v>1508.2481869460112</v>
      </c>
      <c r="P59" s="48">
        <f>(N56-N59)/N59^0.5</f>
        <v>2.930463340614144</v>
      </c>
      <c r="Q59" s="50">
        <f>(O56-O59)/O59^0.5</f>
        <v>-1.68008804861926</v>
      </c>
      <c r="U59" s="142" t="s">
        <v>8</v>
      </c>
      <c r="V59" s="15" t="s">
        <v>253</v>
      </c>
      <c r="W59" s="210" t="s">
        <v>263</v>
      </c>
      <c r="X59" s="200" t="s">
        <v>264</v>
      </c>
    </row>
    <row r="60" spans="13:24" ht="32">
      <c r="N60" s="51">
        <v>315.41095890410958</v>
      </c>
      <c r="O60" s="13">
        <v>959.58904109589037</v>
      </c>
      <c r="P60" s="51">
        <f t="shared" ref="P60:Q61" si="37">(N57-N60)/N60^0.5</f>
        <v>-2.3317226837522949</v>
      </c>
      <c r="Q60" s="52">
        <f t="shared" si="37"/>
        <v>1.3368191164082843</v>
      </c>
      <c r="U60" s="148"/>
      <c r="V60" s="15" t="s">
        <v>254</v>
      </c>
      <c r="W60" s="210" t="s">
        <v>265</v>
      </c>
      <c r="X60" s="200" t="s">
        <v>266</v>
      </c>
    </row>
    <row r="61" spans="13:24" ht="33" thickBot="1">
      <c r="N61" s="53">
        <v>109.8372280419017</v>
      </c>
      <c r="O61" s="54">
        <v>334.16277195809829</v>
      </c>
      <c r="P61" s="53">
        <f t="shared" si="37"/>
        <v>-2.2744739607436464</v>
      </c>
      <c r="Q61" s="55">
        <f t="shared" si="37"/>
        <v>1.3039973799980311</v>
      </c>
      <c r="U61" s="144"/>
      <c r="V61" s="15" t="s">
        <v>255</v>
      </c>
      <c r="W61" s="210" t="s">
        <v>268</v>
      </c>
      <c r="X61" s="200" t="s">
        <v>267</v>
      </c>
    </row>
    <row r="62" spans="13:24" ht="32">
      <c r="N62">
        <v>397</v>
      </c>
      <c r="O62">
        <v>1182</v>
      </c>
      <c r="P62">
        <f>SUM(N62:O62)</f>
        <v>1579</v>
      </c>
      <c r="Q62" s="13">
        <f t="shared" ref="Q62:R64" si="38">$P62*F37</f>
        <v>388.43324576068784</v>
      </c>
      <c r="R62" s="13">
        <f t="shared" si="38"/>
        <v>1190.5667542393121</v>
      </c>
      <c r="U62" s="141" t="s">
        <v>163</v>
      </c>
      <c r="V62" s="15" t="s">
        <v>253</v>
      </c>
      <c r="W62" s="210" t="s">
        <v>269</v>
      </c>
      <c r="X62" s="200" t="s">
        <v>270</v>
      </c>
    </row>
    <row r="63" spans="13:24" ht="32">
      <c r="N63">
        <v>375</v>
      </c>
      <c r="O63">
        <v>1371</v>
      </c>
      <c r="P63">
        <f>SUM(N63:O63)</f>
        <v>1746</v>
      </c>
      <c r="Q63" s="13">
        <f t="shared" si="38"/>
        <v>379.5804</v>
      </c>
      <c r="R63" s="13">
        <f t="shared" si="38"/>
        <v>1366.4195999999999</v>
      </c>
      <c r="U63" s="141"/>
      <c r="V63" s="15" t="s">
        <v>254</v>
      </c>
      <c r="W63" s="210" t="s">
        <v>271</v>
      </c>
      <c r="X63" s="200" t="s">
        <v>272</v>
      </c>
    </row>
    <row r="64" spans="13:24" ht="33" thickBot="1">
      <c r="M64">
        <f>SUM(N62:O64)</f>
        <v>4552</v>
      </c>
      <c r="N64">
        <v>217</v>
      </c>
      <c r="O64">
        <v>1010</v>
      </c>
      <c r="P64">
        <f>SUM(N64:O64)</f>
        <v>1227</v>
      </c>
      <c r="Q64" s="13">
        <f t="shared" si="38"/>
        <v>188.73876200468084</v>
      </c>
      <c r="R64" s="13">
        <f t="shared" si="38"/>
        <v>1038.2612379953191</v>
      </c>
      <c r="U64" s="143"/>
      <c r="V64" s="44" t="s">
        <v>255</v>
      </c>
      <c r="W64" s="211" t="s">
        <v>273</v>
      </c>
      <c r="X64" s="202" t="s">
        <v>274</v>
      </c>
    </row>
    <row r="65" spans="13:18" ht="16" thickBot="1">
      <c r="N65">
        <f>SUM(N62:N64)</f>
        <v>989</v>
      </c>
      <c r="O65">
        <f>SUM(O62:O64)</f>
        <v>3563</v>
      </c>
    </row>
    <row r="66" spans="13:18">
      <c r="N66" s="48">
        <f>N$65*$P62/$M$64</f>
        <v>343.06480667838315</v>
      </c>
      <c r="O66" s="49">
        <f>O$65*$P62/$M$64</f>
        <v>1235.9351933216169</v>
      </c>
      <c r="P66" s="48">
        <f>(N62-N66)/N66^0.5</f>
        <v>2.9119516227485005</v>
      </c>
      <c r="Q66" s="50">
        <f>(O62-O66)/O66^0.5</f>
        <v>-1.5341731940699492</v>
      </c>
    </row>
    <row r="67" spans="13:18">
      <c r="N67" s="51">
        <f t="shared" ref="N67:O67" si="39">N$65*$P63/$M$64</f>
        <v>379.34841827768014</v>
      </c>
      <c r="O67" s="13">
        <f t="shared" si="39"/>
        <v>1366.6515817223199</v>
      </c>
      <c r="P67" s="51">
        <f t="shared" ref="P67:Q68" si="40">(N63-N67)/N67^0.5</f>
        <v>-0.22326064431544174</v>
      </c>
      <c r="Q67" s="52">
        <f t="shared" si="40"/>
        <v>0.1176257507589502</v>
      </c>
    </row>
    <row r="68" spans="13:18" ht="16" thickBot="1">
      <c r="N68" s="53">
        <f t="shared" ref="N68:O68" si="41">N$65*$P64/$M$64</f>
        <v>266.58677504393671</v>
      </c>
      <c r="O68" s="54">
        <f t="shared" si="41"/>
        <v>960.41322495606323</v>
      </c>
      <c r="P68" s="53">
        <f t="shared" si="40"/>
        <v>-3.0370123899896457</v>
      </c>
      <c r="Q68" s="55">
        <f t="shared" si="40"/>
        <v>1.6000619523969473</v>
      </c>
    </row>
    <row r="72" spans="13:18">
      <c r="N72">
        <v>633</v>
      </c>
      <c r="O72">
        <v>3045</v>
      </c>
      <c r="P72">
        <f>SUM(N72:O72)</f>
        <v>3678</v>
      </c>
      <c r="Q72" s="13">
        <f t="shared" ref="Q72:R74" si="42">$P72*F37</f>
        <v>904.78624313350849</v>
      </c>
      <c r="R72" s="13">
        <f t="shared" si="42"/>
        <v>2773.2137568664916</v>
      </c>
    </row>
    <row r="73" spans="13:18">
      <c r="N73">
        <v>634</v>
      </c>
      <c r="O73">
        <v>3512</v>
      </c>
      <c r="P73">
        <f>SUM(N73:O73)</f>
        <v>4146</v>
      </c>
      <c r="Q73" s="13">
        <f t="shared" si="42"/>
        <v>901.34040000000005</v>
      </c>
      <c r="R73" s="13">
        <f t="shared" si="42"/>
        <v>3244.6596</v>
      </c>
    </row>
    <row r="74" spans="13:18">
      <c r="M74">
        <f>SUM(N72:O74)</f>
        <v>11000</v>
      </c>
      <c r="N74">
        <v>457</v>
      </c>
      <c r="O74">
        <v>2719</v>
      </c>
      <c r="P74">
        <f>SUM(N74:O74)</f>
        <v>3176</v>
      </c>
      <c r="Q74" s="13">
        <f t="shared" si="42"/>
        <v>488.53651844080383</v>
      </c>
      <c r="R74" s="13">
        <f t="shared" si="42"/>
        <v>2687.4634815591962</v>
      </c>
    </row>
    <row r="75" spans="13:18" ht="16" thickBot="1">
      <c r="N75">
        <f>SUM(N72:N74)</f>
        <v>1724</v>
      </c>
      <c r="O75">
        <f>SUM(O72:O74)</f>
        <v>9276</v>
      </c>
    </row>
    <row r="76" spans="13:18">
      <c r="N76" s="48">
        <f>N$75*$P72/$M$74</f>
        <v>576.4429090909091</v>
      </c>
      <c r="O76" s="49">
        <f>O$75*$P72/$M$74</f>
        <v>3101.5570909090911</v>
      </c>
      <c r="P76" s="48">
        <f>(N72-N76)/N76^0.5</f>
        <v>2.3556399564000969</v>
      </c>
      <c r="Q76" s="50">
        <f>(O72-O76)/O76^0.5</f>
        <v>-1.0155403249172972</v>
      </c>
    </row>
    <row r="77" spans="13:18">
      <c r="N77" s="51">
        <f t="shared" ref="N77:O77" si="43">N$75*$P73/$M$74</f>
        <v>649.79127272727271</v>
      </c>
      <c r="O77" s="13">
        <f t="shared" si="43"/>
        <v>3496.2087272727272</v>
      </c>
      <c r="P77" s="51">
        <f t="shared" ref="P77:Q78" si="44">(N73-N77)/N77^0.5</f>
        <v>-0.61948414725149181</v>
      </c>
      <c r="Q77" s="52">
        <f t="shared" si="44"/>
        <v>0.26706591152508224</v>
      </c>
    </row>
    <row r="78" spans="13:18" ht="16" thickBot="1">
      <c r="N78" s="53">
        <f t="shared" ref="N78:O78" si="45">N$75*$P74/$M$74</f>
        <v>497.76581818181819</v>
      </c>
      <c r="O78" s="54">
        <f t="shared" si="45"/>
        <v>2678.2341818181817</v>
      </c>
      <c r="P78" s="53">
        <f t="shared" si="44"/>
        <v>-1.8271896566562082</v>
      </c>
      <c r="Q78" s="55">
        <f t="shared" si="44"/>
        <v>0.78772003020439685</v>
      </c>
    </row>
    <row r="84" spans="8:24">
      <c r="H84" s="1"/>
      <c r="I84" s="2" t="s">
        <v>1</v>
      </c>
      <c r="J84" s="2" t="s">
        <v>2</v>
      </c>
      <c r="K84" s="1"/>
      <c r="L84" s="2" t="s">
        <v>1</v>
      </c>
      <c r="M84" s="2" t="s">
        <v>2</v>
      </c>
      <c r="N84" s="2"/>
      <c r="O84" s="2" t="s">
        <v>1</v>
      </c>
      <c r="P84" s="2" t="s">
        <v>2</v>
      </c>
      <c r="Q84" s="1"/>
    </row>
    <row r="85" spans="8:24">
      <c r="H85" s="3" t="s">
        <v>11</v>
      </c>
      <c r="I85" s="1"/>
      <c r="J85" s="1"/>
      <c r="K85" s="2"/>
      <c r="L85" s="1"/>
      <c r="M85" s="1"/>
      <c r="N85" s="1"/>
      <c r="O85" s="1"/>
      <c r="P85" s="1"/>
      <c r="Q85" s="1"/>
    </row>
    <row r="86" spans="8:24">
      <c r="H86" s="1" t="s">
        <v>12</v>
      </c>
      <c r="I86" s="2" t="s">
        <v>93</v>
      </c>
      <c r="J86" s="2" t="s">
        <v>94</v>
      </c>
      <c r="K86" s="2">
        <v>133</v>
      </c>
      <c r="L86" s="2" t="s">
        <v>103</v>
      </c>
      <c r="M86" s="2" t="s">
        <v>104</v>
      </c>
      <c r="N86" s="2">
        <v>50</v>
      </c>
      <c r="O86" s="2" t="s">
        <v>113</v>
      </c>
      <c r="P86" s="2" t="s">
        <v>114</v>
      </c>
      <c r="Q86" s="1">
        <v>192</v>
      </c>
    </row>
    <row r="87" spans="8:24">
      <c r="H87" s="1" t="s">
        <v>13</v>
      </c>
      <c r="I87" s="2" t="s">
        <v>95</v>
      </c>
      <c r="J87" s="2" t="s">
        <v>96</v>
      </c>
      <c r="K87" s="2">
        <v>1304</v>
      </c>
      <c r="L87" s="2" t="s">
        <v>105</v>
      </c>
      <c r="M87" s="2" t="s">
        <v>106</v>
      </c>
      <c r="N87" s="2">
        <v>1087</v>
      </c>
      <c r="O87" s="2" t="s">
        <v>115</v>
      </c>
      <c r="P87" s="2" t="s">
        <v>116</v>
      </c>
      <c r="Q87" s="1">
        <v>3526</v>
      </c>
    </row>
    <row r="88" spans="8:24">
      <c r="H88" s="1" t="s">
        <v>14</v>
      </c>
      <c r="I88" s="2" t="s">
        <v>97</v>
      </c>
      <c r="J88" s="2" t="s">
        <v>98</v>
      </c>
      <c r="K88" s="2">
        <v>1248</v>
      </c>
      <c r="L88" s="2" t="s">
        <v>107</v>
      </c>
      <c r="M88" s="2" t="s">
        <v>108</v>
      </c>
      <c r="N88" s="2">
        <v>1718</v>
      </c>
      <c r="O88" s="2" t="s">
        <v>117</v>
      </c>
      <c r="P88" s="2" t="s">
        <v>118</v>
      </c>
      <c r="Q88" s="1">
        <v>3871</v>
      </c>
    </row>
    <row r="89" spans="8:24">
      <c r="H89" s="1" t="s">
        <v>15</v>
      </c>
      <c r="I89" s="2" t="s">
        <v>99</v>
      </c>
      <c r="J89" s="2" t="s">
        <v>100</v>
      </c>
      <c r="K89" s="2">
        <v>1153</v>
      </c>
      <c r="L89" s="2" t="s">
        <v>109</v>
      </c>
      <c r="M89" s="2" t="s">
        <v>110</v>
      </c>
      <c r="N89" s="2">
        <v>1669</v>
      </c>
      <c r="O89" s="2" t="s">
        <v>119</v>
      </c>
      <c r="P89" s="2" t="s">
        <v>120</v>
      </c>
      <c r="Q89" s="1">
        <v>3720</v>
      </c>
    </row>
    <row r="90" spans="8:24">
      <c r="H90" s="1" t="s">
        <v>16</v>
      </c>
      <c r="I90" s="2" t="s">
        <v>101</v>
      </c>
      <c r="J90" s="2" t="s">
        <v>102</v>
      </c>
      <c r="K90" s="2">
        <v>297</v>
      </c>
      <c r="L90" s="2" t="s">
        <v>111</v>
      </c>
      <c r="M90" s="2" t="s">
        <v>112</v>
      </c>
      <c r="N90" s="2">
        <v>406</v>
      </c>
      <c r="O90" s="2" t="s">
        <v>121</v>
      </c>
      <c r="P90" s="2" t="s">
        <v>122</v>
      </c>
      <c r="Q90" s="1">
        <v>946</v>
      </c>
    </row>
    <row r="92" spans="8:24" ht="16" thickBot="1">
      <c r="U92" s="1" t="s">
        <v>358</v>
      </c>
    </row>
    <row r="93" spans="8:24" ht="16" thickBot="1">
      <c r="U93" s="145" t="s">
        <v>305</v>
      </c>
      <c r="V93" s="146"/>
      <c r="W93" s="29" t="s">
        <v>166</v>
      </c>
      <c r="X93" s="41" t="s">
        <v>256</v>
      </c>
    </row>
    <row r="94" spans="8:24" ht="32" customHeight="1">
      <c r="I94" s="1" t="s">
        <v>12</v>
      </c>
      <c r="J94" s="42">
        <v>39</v>
      </c>
      <c r="K94" s="56">
        <v>93</v>
      </c>
      <c r="L94" s="57">
        <f>SUM(J94:K94)</f>
        <v>132</v>
      </c>
      <c r="M94" s="13">
        <f>$L94*J$99/$H$98</f>
        <v>32.287999999999997</v>
      </c>
      <c r="N94" s="13">
        <f>$L94*K$99/$H$98</f>
        <v>99.712000000000003</v>
      </c>
      <c r="O94" s="13">
        <f>(J94-M94)/M94^0.5</f>
        <v>1.1812215880348804</v>
      </c>
      <c r="P94" s="13">
        <f>(K94-N94)/N94^0.5</f>
        <v>-0.67216862072362071</v>
      </c>
      <c r="U94" s="206" t="s">
        <v>165</v>
      </c>
      <c r="V94" s="203" t="s">
        <v>12</v>
      </c>
      <c r="W94" s="209" t="s">
        <v>275</v>
      </c>
      <c r="X94" s="198" t="s">
        <v>277</v>
      </c>
    </row>
    <row r="95" spans="8:24" ht="32" customHeight="1">
      <c r="I95" s="1" t="s">
        <v>13</v>
      </c>
      <c r="J95" s="58">
        <v>290</v>
      </c>
      <c r="K95" s="1">
        <v>1011</v>
      </c>
      <c r="L95" s="59">
        <f t="shared" ref="L95:L98" si="46">SUM(J95:K95)</f>
        <v>1301</v>
      </c>
      <c r="M95" s="13">
        <f t="shared" ref="M95:M98" si="47">$L95*J$99/$H$98</f>
        <v>318.23248484848483</v>
      </c>
      <c r="N95" s="13">
        <f t="shared" ref="N95:N98" si="48">$L95*K$99/$H$98</f>
        <v>982.76751515151511</v>
      </c>
      <c r="O95" s="13">
        <f t="shared" ref="O95:O98" si="49">(J95-M95)/M95^0.5</f>
        <v>-1.5826207253978886</v>
      </c>
      <c r="P95" s="13">
        <f t="shared" ref="P95:P98" si="50">(K95-N95)/N95^0.5</f>
        <v>0.9005829227089136</v>
      </c>
      <c r="U95" s="207"/>
      <c r="V95" s="204" t="s">
        <v>13</v>
      </c>
      <c r="W95" s="210" t="s">
        <v>276</v>
      </c>
      <c r="X95" s="200" t="s">
        <v>278</v>
      </c>
    </row>
    <row r="96" spans="8:24" ht="32" customHeight="1">
      <c r="I96" s="1" t="s">
        <v>14</v>
      </c>
      <c r="J96" s="58">
        <v>256</v>
      </c>
      <c r="K96" s="1">
        <v>990</v>
      </c>
      <c r="L96" s="59">
        <f t="shared" si="46"/>
        <v>1246</v>
      </c>
      <c r="M96" s="13">
        <f t="shared" si="47"/>
        <v>304.77915151515151</v>
      </c>
      <c r="N96" s="13">
        <f t="shared" si="48"/>
        <v>941.22084848484849</v>
      </c>
      <c r="O96" s="13">
        <f t="shared" si="49"/>
        <v>-2.7940978677730492</v>
      </c>
      <c r="P96" s="13">
        <f t="shared" si="50"/>
        <v>1.5899683251406689</v>
      </c>
      <c r="U96" s="207"/>
      <c r="V96" s="204" t="s">
        <v>14</v>
      </c>
      <c r="W96" s="210" t="s">
        <v>279</v>
      </c>
      <c r="X96" s="200" t="s">
        <v>280</v>
      </c>
    </row>
    <row r="97" spans="8:24" ht="32" customHeight="1">
      <c r="I97" s="1" t="s">
        <v>15</v>
      </c>
      <c r="J97" s="58">
        <v>306</v>
      </c>
      <c r="K97" s="1">
        <v>844</v>
      </c>
      <c r="L97" s="59">
        <f t="shared" si="46"/>
        <v>1150</v>
      </c>
      <c r="M97" s="13">
        <f t="shared" si="47"/>
        <v>281.29696969696971</v>
      </c>
      <c r="N97" s="13">
        <f t="shared" si="48"/>
        <v>868.70303030303035</v>
      </c>
      <c r="O97" s="13">
        <f t="shared" si="49"/>
        <v>1.4728811506204302</v>
      </c>
      <c r="P97" s="13">
        <f t="shared" si="50"/>
        <v>-0.83813613087565908</v>
      </c>
      <c r="U97" s="207"/>
      <c r="V97" s="204" t="s">
        <v>15</v>
      </c>
      <c r="W97" s="210" t="s">
        <v>281</v>
      </c>
      <c r="X97" s="200" t="s">
        <v>282</v>
      </c>
    </row>
    <row r="98" spans="8:24" ht="32" customHeight="1" thickBot="1">
      <c r="H98">
        <f>SUM(J94:K98)</f>
        <v>4125</v>
      </c>
      <c r="I98" s="1" t="s">
        <v>16</v>
      </c>
      <c r="J98" s="60">
        <v>118</v>
      </c>
      <c r="K98" s="61">
        <v>178</v>
      </c>
      <c r="L98" s="62">
        <f t="shared" si="46"/>
        <v>296</v>
      </c>
      <c r="M98" s="13">
        <f t="shared" si="47"/>
        <v>72.403393939393936</v>
      </c>
      <c r="N98" s="13">
        <f t="shared" si="48"/>
        <v>223.59660606060606</v>
      </c>
      <c r="O98" s="13">
        <f t="shared" si="49"/>
        <v>5.358621168466196</v>
      </c>
      <c r="P98" s="13">
        <f t="shared" si="50"/>
        <v>-3.0492983164831551</v>
      </c>
      <c r="U98" s="208"/>
      <c r="V98" s="205" t="s">
        <v>16</v>
      </c>
      <c r="W98" s="211" t="s">
        <v>283</v>
      </c>
      <c r="X98" s="202" t="s">
        <v>284</v>
      </c>
    </row>
    <row r="99" spans="8:24" ht="32" customHeight="1">
      <c r="J99">
        <f>SUM(J94:J98)</f>
        <v>1009</v>
      </c>
      <c r="K99">
        <f>SUM(K94:K98)</f>
        <v>3116</v>
      </c>
      <c r="O99" s="13"/>
      <c r="P99" s="13"/>
      <c r="U99" s="206" t="s">
        <v>8</v>
      </c>
      <c r="V99" s="203" t="s">
        <v>12</v>
      </c>
      <c r="W99" s="209" t="s">
        <v>285</v>
      </c>
      <c r="X99" s="198" t="s">
        <v>286</v>
      </c>
    </row>
    <row r="100" spans="8:24" ht="32" customHeight="1">
      <c r="O100" s="13"/>
      <c r="P100" s="13"/>
      <c r="U100" s="207"/>
      <c r="V100" s="204" t="s">
        <v>13</v>
      </c>
      <c r="W100" s="210" t="s">
        <v>287</v>
      </c>
      <c r="X100" s="200" t="s">
        <v>288</v>
      </c>
    </row>
    <row r="101" spans="8:24" ht="32" customHeight="1">
      <c r="O101" s="13"/>
      <c r="P101" s="13"/>
      <c r="U101" s="207"/>
      <c r="V101" s="204" t="s">
        <v>14</v>
      </c>
      <c r="W101" s="210" t="s">
        <v>289</v>
      </c>
      <c r="X101" s="200" t="s">
        <v>290</v>
      </c>
    </row>
    <row r="102" spans="8:24" ht="32" customHeight="1">
      <c r="O102" s="13"/>
      <c r="P102" s="13"/>
      <c r="U102" s="207"/>
      <c r="V102" s="204" t="s">
        <v>15</v>
      </c>
      <c r="W102" s="210" t="s">
        <v>291</v>
      </c>
      <c r="X102" s="200" t="s">
        <v>292</v>
      </c>
    </row>
    <row r="103" spans="8:24" ht="32" customHeight="1" thickBot="1">
      <c r="O103" s="13"/>
      <c r="P103" s="13"/>
      <c r="U103" s="208"/>
      <c r="V103" s="205" t="s">
        <v>16</v>
      </c>
      <c r="W103" s="211" t="s">
        <v>293</v>
      </c>
      <c r="X103" s="202" t="s">
        <v>294</v>
      </c>
    </row>
    <row r="104" spans="8:24" ht="32" customHeight="1">
      <c r="O104" s="13"/>
      <c r="P104" s="13"/>
      <c r="U104" s="206" t="s">
        <v>163</v>
      </c>
      <c r="V104" s="203" t="s">
        <v>12</v>
      </c>
      <c r="W104" s="209" t="s">
        <v>295</v>
      </c>
      <c r="X104" s="198" t="s">
        <v>296</v>
      </c>
    </row>
    <row r="105" spans="8:24" ht="32" customHeight="1" thickBot="1">
      <c r="O105" s="13"/>
      <c r="P105" s="13"/>
      <c r="U105" s="207"/>
      <c r="V105" s="204" t="s">
        <v>13</v>
      </c>
      <c r="W105" s="210" t="s">
        <v>297</v>
      </c>
      <c r="X105" s="200" t="s">
        <v>298</v>
      </c>
    </row>
    <row r="106" spans="8:24" ht="32" customHeight="1">
      <c r="I106" s="1" t="s">
        <v>12</v>
      </c>
      <c r="J106" s="42">
        <v>17</v>
      </c>
      <c r="K106" s="56">
        <v>33</v>
      </c>
      <c r="L106" s="57">
        <f>SUM(J106:K106)</f>
        <v>50</v>
      </c>
      <c r="M106" s="13">
        <f>$L106*J$111/$H$110</f>
        <v>9.707857013246235</v>
      </c>
      <c r="N106" s="13">
        <f>$L106*K$111/$H$110</f>
        <v>40.292142986753767</v>
      </c>
      <c r="O106" s="13">
        <f>(J106-M106)/M106^0.5</f>
        <v>2.3404183275272978</v>
      </c>
      <c r="P106" s="13">
        <f>(K106-N106)/N106^0.5</f>
        <v>-1.148801496438637</v>
      </c>
      <c r="U106" s="207"/>
      <c r="V106" s="204" t="s">
        <v>14</v>
      </c>
      <c r="W106" s="210" t="s">
        <v>299</v>
      </c>
      <c r="X106" s="200" t="s">
        <v>300</v>
      </c>
    </row>
    <row r="107" spans="8:24" ht="32" customHeight="1">
      <c r="I107" s="1" t="s">
        <v>13</v>
      </c>
      <c r="J107" s="58">
        <v>197</v>
      </c>
      <c r="K107" s="1">
        <v>890</v>
      </c>
      <c r="L107" s="59">
        <f t="shared" ref="L107:L110" si="51">SUM(J107:K107)</f>
        <v>1087</v>
      </c>
      <c r="M107" s="13">
        <f t="shared" ref="M107:N110" si="52">$L107*J$111/$H$110</f>
        <v>211.04881146797314</v>
      </c>
      <c r="N107" s="13">
        <f t="shared" si="52"/>
        <v>875.95118853202689</v>
      </c>
      <c r="O107" s="13">
        <f t="shared" ref="O107:P110" si="53">(J107-M107)/M107^0.5</f>
        <v>-0.96704821810097541</v>
      </c>
      <c r="P107" s="13">
        <f t="shared" si="53"/>
        <v>0.4746785764818609</v>
      </c>
      <c r="U107" s="207"/>
      <c r="V107" s="204" t="s">
        <v>15</v>
      </c>
      <c r="W107" s="210" t="s">
        <v>301</v>
      </c>
      <c r="X107" s="200" t="s">
        <v>302</v>
      </c>
    </row>
    <row r="108" spans="8:24" ht="32" customHeight="1" thickBot="1">
      <c r="I108" s="1" t="s">
        <v>14</v>
      </c>
      <c r="J108" s="58">
        <v>323</v>
      </c>
      <c r="K108" s="1">
        <v>1987</v>
      </c>
      <c r="L108" s="59">
        <f t="shared" si="51"/>
        <v>2310</v>
      </c>
      <c r="M108" s="13">
        <f t="shared" si="52"/>
        <v>448.50299401197606</v>
      </c>
      <c r="N108" s="13">
        <f t="shared" si="52"/>
        <v>1861.4970059880241</v>
      </c>
      <c r="O108" s="13">
        <f t="shared" si="53"/>
        <v>-5.9261332610055559</v>
      </c>
      <c r="P108" s="13">
        <f t="shared" si="53"/>
        <v>2.9088606418198326</v>
      </c>
      <c r="U108" s="208"/>
      <c r="V108" s="205" t="s">
        <v>16</v>
      </c>
      <c r="W108" s="211" t="s">
        <v>303</v>
      </c>
      <c r="X108" s="202" t="s">
        <v>304</v>
      </c>
    </row>
    <row r="109" spans="8:24">
      <c r="I109" s="1" t="s">
        <v>15</v>
      </c>
      <c r="J109" s="58">
        <v>377</v>
      </c>
      <c r="K109" s="1">
        <v>1284</v>
      </c>
      <c r="L109" s="59">
        <f t="shared" si="51"/>
        <v>1661</v>
      </c>
      <c r="M109" s="13">
        <f t="shared" si="52"/>
        <v>322.49500998003992</v>
      </c>
      <c r="N109" s="13">
        <f t="shared" si="52"/>
        <v>1338.5049900199601</v>
      </c>
      <c r="O109" s="13">
        <f t="shared" si="53"/>
        <v>3.035112301243593</v>
      </c>
      <c r="P109" s="13">
        <f t="shared" si="53"/>
        <v>-1.4897941588125294</v>
      </c>
    </row>
    <row r="110" spans="8:24" ht="16" thickBot="1">
      <c r="H110">
        <f>SUM(J106:K110)</f>
        <v>5511</v>
      </c>
      <c r="I110" s="1" t="s">
        <v>16</v>
      </c>
      <c r="J110" s="60">
        <v>156</v>
      </c>
      <c r="K110" s="61">
        <v>247</v>
      </c>
      <c r="L110" s="62">
        <f t="shared" si="51"/>
        <v>403</v>
      </c>
      <c r="M110" s="13">
        <f t="shared" si="52"/>
        <v>78.245327526764655</v>
      </c>
      <c r="N110" s="13">
        <f t="shared" si="52"/>
        <v>324.75467247323536</v>
      </c>
      <c r="O110" s="13">
        <f t="shared" si="53"/>
        <v>8.7901703159484956</v>
      </c>
      <c r="P110" s="13">
        <f t="shared" si="53"/>
        <v>-4.3146819925910602</v>
      </c>
    </row>
    <row r="111" spans="8:24">
      <c r="J111">
        <f>SUM(J106:J110)</f>
        <v>1070</v>
      </c>
      <c r="K111">
        <f>SUM(K106:K110)</f>
        <v>4441</v>
      </c>
      <c r="M111" s="13"/>
      <c r="N111" s="13"/>
      <c r="O111" s="13"/>
      <c r="P111" s="13"/>
    </row>
    <row r="112" spans="8:24">
      <c r="M112" s="13"/>
      <c r="N112" s="13"/>
      <c r="O112" s="13"/>
      <c r="P112" s="13"/>
    </row>
    <row r="113" spans="8:24">
      <c r="M113" s="13"/>
      <c r="N113" s="13"/>
      <c r="O113" s="13"/>
      <c r="P113" s="13"/>
    </row>
    <row r="114" spans="8:24">
      <c r="M114" s="13"/>
      <c r="N114" s="13"/>
      <c r="O114" s="13"/>
      <c r="P114" s="13"/>
    </row>
    <row r="115" spans="8:24">
      <c r="M115" s="13"/>
      <c r="N115" s="13"/>
      <c r="O115" s="13"/>
      <c r="P115" s="13"/>
    </row>
    <row r="116" spans="8:24">
      <c r="M116" s="13"/>
      <c r="N116" s="13"/>
      <c r="O116" s="13"/>
      <c r="P116" s="13"/>
    </row>
    <row r="117" spans="8:24">
      <c r="M117" s="13"/>
      <c r="N117" s="13"/>
      <c r="O117" s="13"/>
      <c r="P117" s="13"/>
    </row>
    <row r="118" spans="8:24" ht="16" thickBot="1">
      <c r="M118" s="13"/>
      <c r="N118" s="13"/>
      <c r="O118" s="13"/>
      <c r="P118" s="13"/>
    </row>
    <row r="119" spans="8:24">
      <c r="I119" s="1" t="s">
        <v>12</v>
      </c>
      <c r="J119" s="42">
        <v>23</v>
      </c>
      <c r="K119" s="56">
        <v>169</v>
      </c>
      <c r="L119" s="57">
        <f>SUM(J119:K119)</f>
        <v>192</v>
      </c>
      <c r="M119" s="13">
        <f>$L119*J$124/$H$123</f>
        <v>29.562602157567834</v>
      </c>
      <c r="N119" s="13">
        <f>$L119*K$124/$H$123</f>
        <v>162.43739784243218</v>
      </c>
      <c r="O119" s="13">
        <f>(J119-M119)/M119^0.5</f>
        <v>-1.2069929892839948</v>
      </c>
      <c r="P119" s="13">
        <f>(K119-N119)/N119^0.5</f>
        <v>0.51491206159409653</v>
      </c>
    </row>
    <row r="120" spans="8:24">
      <c r="I120" s="1" t="s">
        <v>13</v>
      </c>
      <c r="J120" s="58">
        <v>435</v>
      </c>
      <c r="K120" s="1">
        <v>3085</v>
      </c>
      <c r="L120" s="59">
        <f t="shared" ref="L120:L123" si="54">SUM(J120:K120)</f>
        <v>3520</v>
      </c>
      <c r="M120" s="13">
        <f t="shared" ref="M120:N123" si="55">$L120*J$124/$H$123</f>
        <v>541.98103955541023</v>
      </c>
      <c r="N120" s="13">
        <f t="shared" si="55"/>
        <v>2978.0189604445895</v>
      </c>
      <c r="O120" s="13">
        <f t="shared" ref="O120:P123" si="56">(J120-M120)/M120^0.5</f>
        <v>-4.5953094988677528</v>
      </c>
      <c r="P120" s="13">
        <f t="shared" si="56"/>
        <v>1.9603927352789259</v>
      </c>
    </row>
    <row r="121" spans="8:24">
      <c r="I121" s="1" t="s">
        <v>14</v>
      </c>
      <c r="J121" s="58">
        <v>527</v>
      </c>
      <c r="K121" s="1">
        <v>3343</v>
      </c>
      <c r="L121" s="59">
        <f t="shared" si="54"/>
        <v>3870</v>
      </c>
      <c r="M121" s="13">
        <f t="shared" si="55"/>
        <v>595.87119973847666</v>
      </c>
      <c r="N121" s="13">
        <f t="shared" si="55"/>
        <v>3274.1288002615233</v>
      </c>
      <c r="O121" s="13">
        <f t="shared" si="56"/>
        <v>-2.8213791390320941</v>
      </c>
      <c r="P121" s="13">
        <f t="shared" si="56"/>
        <v>1.2036210333577777</v>
      </c>
    </row>
    <row r="122" spans="8:24">
      <c r="I122" s="1" t="s">
        <v>15</v>
      </c>
      <c r="J122" s="58">
        <v>632</v>
      </c>
      <c r="K122" s="1">
        <v>3076</v>
      </c>
      <c r="L122" s="59">
        <f t="shared" si="54"/>
        <v>3708</v>
      </c>
      <c r="M122" s="13">
        <f t="shared" si="55"/>
        <v>570.92775416802874</v>
      </c>
      <c r="N122" s="13">
        <f t="shared" si="55"/>
        <v>3137.072245831971</v>
      </c>
      <c r="O122" s="13">
        <f t="shared" si="56"/>
        <v>2.5559556448005671</v>
      </c>
      <c r="P122" s="13">
        <f t="shared" si="56"/>
        <v>-1.0903894240413525</v>
      </c>
    </row>
    <row r="123" spans="8:24" ht="16" thickBot="1">
      <c r="H123">
        <f>SUM(J119:K123)</f>
        <v>12236</v>
      </c>
      <c r="I123" s="1" t="s">
        <v>16</v>
      </c>
      <c r="J123" s="60">
        <v>267</v>
      </c>
      <c r="K123" s="61">
        <v>679</v>
      </c>
      <c r="L123" s="62">
        <f t="shared" si="54"/>
        <v>946</v>
      </c>
      <c r="M123" s="13">
        <f t="shared" si="55"/>
        <v>145.65740438051651</v>
      </c>
      <c r="N123" s="13">
        <f t="shared" si="55"/>
        <v>800.34259561948352</v>
      </c>
      <c r="O123" s="13">
        <f t="shared" si="56"/>
        <v>10.054187899445727</v>
      </c>
      <c r="P123" s="13">
        <f t="shared" si="56"/>
        <v>-4.2891902976413396</v>
      </c>
    </row>
    <row r="124" spans="8:24">
      <c r="J124">
        <f>SUM(J119:J123)</f>
        <v>1884</v>
      </c>
      <c r="K124">
        <f>SUM(K119:K123)</f>
        <v>10352</v>
      </c>
    </row>
    <row r="127" spans="8:24" ht="16" thickBot="1"/>
    <row r="128" spans="8:24" ht="16" thickBot="1">
      <c r="U128" s="24"/>
      <c r="V128" s="28"/>
      <c r="W128" s="22" t="s">
        <v>311</v>
      </c>
      <c r="X128" s="23" t="s">
        <v>312</v>
      </c>
    </row>
    <row r="129" spans="9:24">
      <c r="J129" s="45">
        <v>705</v>
      </c>
      <c r="K129" s="27">
        <v>3650</v>
      </c>
      <c r="L129">
        <f>SUM(J129:K129)</f>
        <v>4355</v>
      </c>
      <c r="M129">
        <f>J$132*$L129/$I$131</f>
        <v>663.03005284015853</v>
      </c>
      <c r="N129">
        <f>K$132*$L129/$I$131</f>
        <v>3691.9699471598415</v>
      </c>
      <c r="U129" s="140" t="s">
        <v>163</v>
      </c>
      <c r="V129" s="63" t="s">
        <v>307</v>
      </c>
      <c r="W129" s="45">
        <v>705</v>
      </c>
      <c r="X129" s="27">
        <v>3650</v>
      </c>
    </row>
    <row r="130" spans="9:24">
      <c r="J130" s="46">
        <v>563</v>
      </c>
      <c r="K130" s="19">
        <v>3557</v>
      </c>
      <c r="L130">
        <f t="shared" ref="L130:L131" si="57">SUM(J130:K130)</f>
        <v>4120</v>
      </c>
      <c r="M130">
        <f t="shared" ref="M130:N131" si="58">J$132*$L130/$I$131</f>
        <v>627.25231175693523</v>
      </c>
      <c r="N130">
        <f t="shared" si="58"/>
        <v>3492.7476882430647</v>
      </c>
      <c r="U130" s="141"/>
      <c r="V130" s="15" t="s">
        <v>308</v>
      </c>
      <c r="W130" s="46">
        <v>563</v>
      </c>
      <c r="X130" s="19">
        <v>3557</v>
      </c>
    </row>
    <row r="131" spans="9:24" ht="16" thickBot="1">
      <c r="I131">
        <f>SUM(J129:K131)</f>
        <v>12112</v>
      </c>
      <c r="J131" s="65">
        <v>576</v>
      </c>
      <c r="K131" s="36">
        <v>3061</v>
      </c>
      <c r="L131">
        <f t="shared" si="57"/>
        <v>3637</v>
      </c>
      <c r="M131">
        <f t="shared" si="58"/>
        <v>553.71763540290624</v>
      </c>
      <c r="N131">
        <f t="shared" si="58"/>
        <v>3083.2823645970939</v>
      </c>
      <c r="U131" s="142"/>
      <c r="V131" s="17" t="s">
        <v>309</v>
      </c>
      <c r="W131" s="65">
        <v>576</v>
      </c>
      <c r="X131" s="36">
        <v>3061</v>
      </c>
    </row>
    <row r="132" spans="9:24">
      <c r="J132">
        <f>SUM(J129:J131)</f>
        <v>1844</v>
      </c>
      <c r="K132">
        <f>SUM(K129:K131)</f>
        <v>10268</v>
      </c>
      <c r="U132" s="140" t="s">
        <v>8</v>
      </c>
      <c r="V132" s="63" t="s">
        <v>307</v>
      </c>
      <c r="W132" s="64">
        <v>185</v>
      </c>
      <c r="X132" s="18">
        <v>728</v>
      </c>
    </row>
    <row r="133" spans="9:24">
      <c r="U133" s="141"/>
      <c r="V133" s="15" t="s">
        <v>308</v>
      </c>
      <c r="W133" s="46">
        <v>283</v>
      </c>
      <c r="X133" s="19">
        <v>1130</v>
      </c>
    </row>
    <row r="134" spans="9:24" ht="16" thickBot="1">
      <c r="U134" s="143"/>
      <c r="V134" s="44" t="s">
        <v>309</v>
      </c>
      <c r="W134" s="47">
        <v>617</v>
      </c>
      <c r="X134" s="20">
        <v>2040</v>
      </c>
    </row>
    <row r="135" spans="9:24" ht="16" thickBot="1">
      <c r="U135" s="144" t="s">
        <v>310</v>
      </c>
      <c r="V135" s="43" t="s">
        <v>307</v>
      </c>
      <c r="W135" s="45">
        <v>381</v>
      </c>
      <c r="X135" s="27">
        <v>1180</v>
      </c>
    </row>
    <row r="136" spans="9:24">
      <c r="J136" s="64">
        <v>185</v>
      </c>
      <c r="K136" s="18">
        <v>728</v>
      </c>
      <c r="L136">
        <f>SUM(J136:K136)</f>
        <v>913</v>
      </c>
      <c r="M136">
        <f>$L136*J$139/$I$138</f>
        <v>198.79690949227373</v>
      </c>
      <c r="N136">
        <f>$L136*K$139/$I$138</f>
        <v>714.2030905077263</v>
      </c>
      <c r="U136" s="141"/>
      <c r="V136" s="15" t="s">
        <v>308</v>
      </c>
      <c r="W136" s="46">
        <v>391</v>
      </c>
      <c r="X136" s="19">
        <v>1199</v>
      </c>
    </row>
    <row r="137" spans="9:24" ht="16" thickBot="1">
      <c r="J137" s="46">
        <v>283</v>
      </c>
      <c r="K137" s="19">
        <v>1130</v>
      </c>
      <c r="L137">
        <f t="shared" ref="L137:L138" si="59">SUM(J137:K137)</f>
        <v>1413</v>
      </c>
      <c r="M137">
        <f t="shared" ref="M137:N138" si="60">$L137*J$139/$I$138</f>
        <v>307.66706803130643</v>
      </c>
      <c r="N137">
        <f t="shared" si="60"/>
        <v>1105.3329319686936</v>
      </c>
      <c r="U137" s="143"/>
      <c r="V137" s="44" t="s">
        <v>309</v>
      </c>
      <c r="W137" s="47">
        <v>237</v>
      </c>
      <c r="X137" s="20">
        <v>726</v>
      </c>
    </row>
    <row r="138" spans="9:24" ht="16" thickBot="1">
      <c r="I138">
        <f>SUM(J136:K138)</f>
        <v>4983</v>
      </c>
      <c r="J138" s="47">
        <v>617</v>
      </c>
      <c r="K138" s="20">
        <v>2040</v>
      </c>
      <c r="L138">
        <f t="shared" si="59"/>
        <v>2657</v>
      </c>
      <c r="M138">
        <f t="shared" si="60"/>
        <v>578.53602247641982</v>
      </c>
      <c r="N138">
        <f t="shared" si="60"/>
        <v>2078.4639775235801</v>
      </c>
    </row>
    <row r="139" spans="9:24">
      <c r="J139">
        <f>SUM(J136:J138)</f>
        <v>1085</v>
      </c>
      <c r="K139">
        <f>SUM(K136:K138)</f>
        <v>3898</v>
      </c>
    </row>
    <row r="142" spans="9:24">
      <c r="J142" s="45">
        <v>381</v>
      </c>
      <c r="K142" s="27">
        <v>1180</v>
      </c>
      <c r="L142">
        <f>SUM(J142:K142)</f>
        <v>1561</v>
      </c>
      <c r="M142">
        <f>$L142*J$145/$I$144</f>
        <v>382.85099659698591</v>
      </c>
      <c r="N142">
        <f>$L142*K$145/$I$144</f>
        <v>1178.1490034030141</v>
      </c>
    </row>
    <row r="143" spans="9:24">
      <c r="J143" s="46">
        <v>391</v>
      </c>
      <c r="K143" s="19">
        <v>1199</v>
      </c>
      <c r="L143">
        <f t="shared" ref="L143:L144" si="61">SUM(J143:K143)</f>
        <v>1590</v>
      </c>
      <c r="M143">
        <f t="shared" ref="M143:N144" si="62">$L143*J$145/$I$144</f>
        <v>389.96353913466214</v>
      </c>
      <c r="N143">
        <f t="shared" si="62"/>
        <v>1200.0364608653379</v>
      </c>
    </row>
    <row r="144" spans="9:24" ht="16" thickBot="1">
      <c r="I144">
        <f>SUM(J142:K144)</f>
        <v>4114</v>
      </c>
      <c r="J144" s="47">
        <v>237</v>
      </c>
      <c r="K144" s="20">
        <v>726</v>
      </c>
      <c r="L144">
        <f t="shared" si="61"/>
        <v>963</v>
      </c>
      <c r="M144">
        <f t="shared" si="62"/>
        <v>236.18546426835198</v>
      </c>
      <c r="N144">
        <f>$L144*K$145/$I$144</f>
        <v>726.81453573164799</v>
      </c>
    </row>
    <row r="145" spans="10:11">
      <c r="J145">
        <f>SUM(J142:J144)</f>
        <v>1009</v>
      </c>
      <c r="K145">
        <f>SUM(K142:K144)</f>
        <v>3105</v>
      </c>
    </row>
  </sheetData>
  <mergeCells count="29">
    <mergeCell ref="B22:B24"/>
    <mergeCell ref="B4:B6"/>
    <mergeCell ref="B7:B9"/>
    <mergeCell ref="B13:B15"/>
    <mergeCell ref="B16:B18"/>
    <mergeCell ref="B19:B21"/>
    <mergeCell ref="AA32:AA35"/>
    <mergeCell ref="AA36:AA39"/>
    <mergeCell ref="AA40:AA43"/>
    <mergeCell ref="V4:V6"/>
    <mergeCell ref="V7:V9"/>
    <mergeCell ref="V32:V34"/>
    <mergeCell ref="V35:V37"/>
    <mergeCell ref="V38:V40"/>
    <mergeCell ref="V41:V43"/>
    <mergeCell ref="V13:V14"/>
    <mergeCell ref="V15:V16"/>
    <mergeCell ref="V17:V18"/>
    <mergeCell ref="U55:V55"/>
    <mergeCell ref="U62:U64"/>
    <mergeCell ref="U56:U58"/>
    <mergeCell ref="U59:U61"/>
    <mergeCell ref="U94:U98"/>
    <mergeCell ref="U129:U131"/>
    <mergeCell ref="U132:U134"/>
    <mergeCell ref="U135:U137"/>
    <mergeCell ref="U104:U108"/>
    <mergeCell ref="U93:V93"/>
    <mergeCell ref="U99:U10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E06E-C68D-A945-9709-FB159545F554}">
  <dimension ref="C5:T82"/>
  <sheetViews>
    <sheetView topLeftCell="A3" zoomScale="109" zoomScaleNormal="109" workbookViewId="0">
      <selection activeCell="K17" sqref="K17"/>
    </sheetView>
  </sheetViews>
  <sheetFormatPr baseColWidth="10" defaultRowHeight="15"/>
  <cols>
    <col min="1" max="3" width="10.83203125" style="67"/>
    <col min="4" max="4" width="11.5" style="67" customWidth="1"/>
    <col min="5" max="5" width="13.33203125" style="67" customWidth="1"/>
    <col min="6" max="6" width="12.1640625" style="67" bestFit="1" customWidth="1"/>
    <col min="7" max="7" width="12.33203125" style="67" customWidth="1"/>
    <col min="8" max="8" width="12.1640625" style="67" customWidth="1"/>
    <col min="9" max="9" width="11.5" style="67" customWidth="1"/>
    <col min="10" max="10" width="10.83203125" style="67" customWidth="1"/>
    <col min="11" max="11" width="11.6640625" style="67" customWidth="1"/>
    <col min="12" max="13" width="12.83203125" style="67" customWidth="1"/>
    <col min="14" max="16" width="10.83203125" style="67"/>
    <col min="17" max="17" width="10.83203125" style="67" customWidth="1"/>
    <col min="18" max="18" width="11.6640625" style="67" customWidth="1"/>
    <col min="19" max="20" width="12.83203125" style="67" customWidth="1"/>
    <col min="21" max="16384" width="10.83203125" style="67"/>
  </cols>
  <sheetData>
    <row r="5" spans="3:20" ht="16" thickBot="1">
      <c r="C5" s="67" t="s">
        <v>181</v>
      </c>
    </row>
    <row r="6" spans="3:20" ht="16" thickBot="1">
      <c r="C6" s="68"/>
      <c r="D6" s="69"/>
      <c r="E6" s="70" t="s">
        <v>166</v>
      </c>
      <c r="F6" s="71" t="s">
        <v>2</v>
      </c>
      <c r="G6" s="70" t="s">
        <v>166</v>
      </c>
      <c r="H6" s="71" t="s">
        <v>2</v>
      </c>
      <c r="J6" s="68"/>
      <c r="K6" s="70" t="s">
        <v>166</v>
      </c>
      <c r="L6" s="71" t="s">
        <v>2</v>
      </c>
      <c r="M6" s="68" t="s">
        <v>10</v>
      </c>
      <c r="N6" s="70" t="s">
        <v>166</v>
      </c>
      <c r="O6" s="71" t="s">
        <v>2</v>
      </c>
      <c r="Q6" s="88"/>
      <c r="R6" s="69" t="s">
        <v>330</v>
      </c>
      <c r="S6" s="70" t="s">
        <v>166</v>
      </c>
      <c r="T6" s="71" t="s">
        <v>2</v>
      </c>
    </row>
    <row r="7" spans="3:20" ht="36" customHeight="1">
      <c r="C7" s="149" t="s">
        <v>5</v>
      </c>
      <c r="D7" s="72" t="s">
        <v>165</v>
      </c>
      <c r="E7" s="159" t="s">
        <v>318</v>
      </c>
      <c r="F7" s="171" t="s">
        <v>319</v>
      </c>
      <c r="G7" s="74" t="s">
        <v>177</v>
      </c>
      <c r="H7" s="75" t="s">
        <v>184</v>
      </c>
      <c r="J7" s="149" t="s">
        <v>5</v>
      </c>
      <c r="K7" s="159" t="s">
        <v>318</v>
      </c>
      <c r="L7" s="164" t="s">
        <v>319</v>
      </c>
      <c r="M7" s="77" t="s">
        <v>165</v>
      </c>
      <c r="N7" s="74" t="s">
        <v>177</v>
      </c>
      <c r="O7" s="75" t="s">
        <v>184</v>
      </c>
      <c r="Q7" s="194" t="s">
        <v>5</v>
      </c>
      <c r="R7" s="77" t="s">
        <v>165</v>
      </c>
      <c r="S7" s="109" t="s">
        <v>177</v>
      </c>
      <c r="T7" s="105" t="s">
        <v>184</v>
      </c>
    </row>
    <row r="8" spans="3:20" ht="36" customHeight="1">
      <c r="C8" s="150"/>
      <c r="D8" s="78" t="s">
        <v>8</v>
      </c>
      <c r="E8" s="162"/>
      <c r="F8" s="172"/>
      <c r="G8" s="79" t="s">
        <v>179</v>
      </c>
      <c r="H8" s="80" t="s">
        <v>187</v>
      </c>
      <c r="J8" s="150"/>
      <c r="K8" s="162"/>
      <c r="L8" s="165"/>
      <c r="M8" s="81" t="s">
        <v>8</v>
      </c>
      <c r="N8" s="79" t="s">
        <v>179</v>
      </c>
      <c r="O8" s="80" t="s">
        <v>187</v>
      </c>
      <c r="Q8" s="195"/>
      <c r="R8" s="81" t="s">
        <v>8</v>
      </c>
      <c r="S8" s="110" t="s">
        <v>179</v>
      </c>
      <c r="T8" s="106" t="s">
        <v>187</v>
      </c>
    </row>
    <row r="9" spans="3:20" ht="36" customHeight="1">
      <c r="C9" s="150"/>
      <c r="D9" s="78" t="s">
        <v>163</v>
      </c>
      <c r="E9" s="167"/>
      <c r="F9" s="179"/>
      <c r="G9" s="79" t="s">
        <v>190</v>
      </c>
      <c r="H9" s="80" t="s">
        <v>191</v>
      </c>
      <c r="J9" s="150"/>
      <c r="K9" s="167"/>
      <c r="L9" s="168"/>
      <c r="M9" s="81" t="s">
        <v>163</v>
      </c>
      <c r="N9" s="79" t="s">
        <v>190</v>
      </c>
      <c r="O9" s="80" t="s">
        <v>191</v>
      </c>
      <c r="Q9" s="195"/>
      <c r="R9" s="81" t="s">
        <v>163</v>
      </c>
      <c r="S9" s="110" t="s">
        <v>386</v>
      </c>
      <c r="T9" s="106" t="s">
        <v>191</v>
      </c>
    </row>
    <row r="10" spans="3:20" ht="36" customHeight="1">
      <c r="C10" s="150" t="s">
        <v>6</v>
      </c>
      <c r="D10" s="78" t="s">
        <v>165</v>
      </c>
      <c r="E10" s="169" t="s">
        <v>320</v>
      </c>
      <c r="F10" s="180" t="s">
        <v>321</v>
      </c>
      <c r="G10" s="79" t="s">
        <v>193</v>
      </c>
      <c r="H10" s="80" t="s">
        <v>194</v>
      </c>
      <c r="J10" s="150" t="s">
        <v>6</v>
      </c>
      <c r="K10" s="169" t="s">
        <v>320</v>
      </c>
      <c r="L10" s="170" t="s">
        <v>321</v>
      </c>
      <c r="M10" s="81" t="s">
        <v>165</v>
      </c>
      <c r="N10" s="79" t="s">
        <v>193</v>
      </c>
      <c r="O10" s="80" t="s">
        <v>194</v>
      </c>
      <c r="Q10" s="195" t="s">
        <v>6</v>
      </c>
      <c r="R10" s="81" t="s">
        <v>165</v>
      </c>
      <c r="S10" s="110" t="s">
        <v>387</v>
      </c>
      <c r="T10" s="106" t="s">
        <v>194</v>
      </c>
    </row>
    <row r="11" spans="3:20" ht="36" customHeight="1">
      <c r="C11" s="150"/>
      <c r="D11" s="78" t="s">
        <v>8</v>
      </c>
      <c r="E11" s="162"/>
      <c r="F11" s="172"/>
      <c r="G11" s="79" t="s">
        <v>197</v>
      </c>
      <c r="H11" s="80" t="s">
        <v>198</v>
      </c>
      <c r="J11" s="150"/>
      <c r="K11" s="162"/>
      <c r="L11" s="165"/>
      <c r="M11" s="81" t="s">
        <v>8</v>
      </c>
      <c r="N11" s="79" t="s">
        <v>197</v>
      </c>
      <c r="O11" s="80" t="s">
        <v>198</v>
      </c>
      <c r="Q11" s="195"/>
      <c r="R11" s="81" t="s">
        <v>8</v>
      </c>
      <c r="S11" s="110" t="s">
        <v>388</v>
      </c>
      <c r="T11" s="106" t="s">
        <v>198</v>
      </c>
    </row>
    <row r="12" spans="3:20" ht="36" customHeight="1" thickBot="1">
      <c r="C12" s="151"/>
      <c r="D12" s="83" t="s">
        <v>163</v>
      </c>
      <c r="E12" s="163"/>
      <c r="F12" s="173"/>
      <c r="G12" s="84" t="s">
        <v>201</v>
      </c>
      <c r="H12" s="85" t="s">
        <v>202</v>
      </c>
      <c r="J12" s="151"/>
      <c r="K12" s="163"/>
      <c r="L12" s="166"/>
      <c r="M12" s="86" t="s">
        <v>163</v>
      </c>
      <c r="N12" s="84" t="s">
        <v>201</v>
      </c>
      <c r="O12" s="85" t="s">
        <v>202</v>
      </c>
      <c r="Q12" s="196"/>
      <c r="R12" s="86" t="s">
        <v>163</v>
      </c>
      <c r="S12" s="111" t="s">
        <v>389</v>
      </c>
      <c r="T12" s="107" t="s">
        <v>390</v>
      </c>
    </row>
    <row r="16" spans="3:20" ht="16" thickBot="1"/>
    <row r="17" spans="3:13" ht="16" thickBot="1">
      <c r="C17" s="68"/>
      <c r="D17" s="87"/>
      <c r="E17" s="88" t="s">
        <v>166</v>
      </c>
      <c r="F17" s="69" t="s">
        <v>2</v>
      </c>
      <c r="G17" s="88" t="s">
        <v>166</v>
      </c>
      <c r="H17" s="69" t="s">
        <v>2</v>
      </c>
      <c r="J17" s="88"/>
      <c r="K17" s="69" t="s">
        <v>330</v>
      </c>
      <c r="L17" s="70" t="s">
        <v>166</v>
      </c>
      <c r="M17" s="71" t="s">
        <v>2</v>
      </c>
    </row>
    <row r="18" spans="3:13" ht="36" customHeight="1">
      <c r="C18" s="159" t="s">
        <v>167</v>
      </c>
      <c r="D18" s="72" t="s">
        <v>165</v>
      </c>
      <c r="E18" s="159" t="s">
        <v>322</v>
      </c>
      <c r="F18" s="171" t="s">
        <v>323</v>
      </c>
      <c r="G18" s="74" t="s">
        <v>228</v>
      </c>
      <c r="H18" s="75" t="s">
        <v>229</v>
      </c>
      <c r="J18" s="189" t="s">
        <v>167</v>
      </c>
      <c r="K18" s="77" t="s">
        <v>165</v>
      </c>
      <c r="L18" s="109" t="s">
        <v>228</v>
      </c>
      <c r="M18" s="105" t="s">
        <v>229</v>
      </c>
    </row>
    <row r="19" spans="3:13" ht="36" customHeight="1">
      <c r="C19" s="160"/>
      <c r="D19" s="78" t="s">
        <v>8</v>
      </c>
      <c r="E19" s="162"/>
      <c r="F19" s="172"/>
      <c r="G19" s="79" t="s">
        <v>230</v>
      </c>
      <c r="H19" s="80" t="s">
        <v>252</v>
      </c>
      <c r="J19" s="190"/>
      <c r="K19" s="81" t="s">
        <v>8</v>
      </c>
      <c r="L19" s="110" t="s">
        <v>230</v>
      </c>
      <c r="M19" s="106" t="s">
        <v>252</v>
      </c>
    </row>
    <row r="20" spans="3:13" ht="36" customHeight="1" thickBot="1">
      <c r="C20" s="161"/>
      <c r="D20" s="83" t="s">
        <v>163</v>
      </c>
      <c r="E20" s="163"/>
      <c r="F20" s="173"/>
      <c r="G20" s="84" t="s">
        <v>234</v>
      </c>
      <c r="H20" s="85" t="s">
        <v>235</v>
      </c>
      <c r="J20" s="191"/>
      <c r="K20" s="86" t="s">
        <v>163</v>
      </c>
      <c r="L20" s="111" t="s">
        <v>234</v>
      </c>
      <c r="M20" s="107" t="s">
        <v>235</v>
      </c>
    </row>
    <row r="21" spans="3:13" ht="36" customHeight="1">
      <c r="C21" s="160" t="s">
        <v>168</v>
      </c>
      <c r="D21" s="89" t="s">
        <v>165</v>
      </c>
      <c r="E21" s="159" t="s">
        <v>324</v>
      </c>
      <c r="F21" s="171" t="s">
        <v>325</v>
      </c>
      <c r="G21" s="90" t="s">
        <v>232</v>
      </c>
      <c r="H21" s="91" t="s">
        <v>233</v>
      </c>
      <c r="J21" s="190" t="s">
        <v>168</v>
      </c>
      <c r="K21" s="92" t="s">
        <v>165</v>
      </c>
      <c r="L21" s="192" t="s">
        <v>232</v>
      </c>
      <c r="M21" s="188" t="s">
        <v>233</v>
      </c>
    </row>
    <row r="22" spans="3:13" ht="36" customHeight="1">
      <c r="C22" s="160"/>
      <c r="D22" s="78" t="s">
        <v>8</v>
      </c>
      <c r="E22" s="162"/>
      <c r="F22" s="172"/>
      <c r="G22" s="79" t="s">
        <v>240</v>
      </c>
      <c r="H22" s="80" t="s">
        <v>241</v>
      </c>
      <c r="J22" s="190"/>
      <c r="K22" s="81" t="s">
        <v>8</v>
      </c>
      <c r="L22" s="110" t="s">
        <v>240</v>
      </c>
      <c r="M22" s="106" t="s">
        <v>241</v>
      </c>
    </row>
    <row r="23" spans="3:13" ht="36" customHeight="1" thickBot="1">
      <c r="C23" s="160"/>
      <c r="D23" s="93" t="s">
        <v>163</v>
      </c>
      <c r="E23" s="163"/>
      <c r="F23" s="173"/>
      <c r="G23" s="94" t="s">
        <v>242</v>
      </c>
      <c r="H23" s="95" t="s">
        <v>243</v>
      </c>
      <c r="J23" s="190"/>
      <c r="K23" s="96" t="s">
        <v>163</v>
      </c>
      <c r="L23" s="193" t="s">
        <v>242</v>
      </c>
      <c r="M23" s="82" t="s">
        <v>243</v>
      </c>
    </row>
    <row r="24" spans="3:13" ht="36" customHeight="1">
      <c r="C24" s="159" t="s">
        <v>169</v>
      </c>
      <c r="D24" s="72" t="s">
        <v>165</v>
      </c>
      <c r="E24" s="159" t="s">
        <v>326</v>
      </c>
      <c r="F24" s="171" t="s">
        <v>327</v>
      </c>
      <c r="G24" s="74" t="s">
        <v>236</v>
      </c>
      <c r="H24" s="75" t="s">
        <v>237</v>
      </c>
      <c r="J24" s="189" t="s">
        <v>169</v>
      </c>
      <c r="K24" s="77" t="s">
        <v>165</v>
      </c>
      <c r="L24" s="109" t="s">
        <v>236</v>
      </c>
      <c r="M24" s="105" t="s">
        <v>237</v>
      </c>
    </row>
    <row r="25" spans="3:13" ht="36" customHeight="1">
      <c r="C25" s="160"/>
      <c r="D25" s="78" t="s">
        <v>8</v>
      </c>
      <c r="E25" s="162"/>
      <c r="F25" s="174"/>
      <c r="G25" s="79" t="s">
        <v>244</v>
      </c>
      <c r="H25" s="80" t="s">
        <v>245</v>
      </c>
      <c r="J25" s="190"/>
      <c r="K25" s="81" t="s">
        <v>8</v>
      </c>
      <c r="L25" s="110" t="s">
        <v>244</v>
      </c>
      <c r="M25" s="106" t="s">
        <v>245</v>
      </c>
    </row>
    <row r="26" spans="3:13" ht="36" customHeight="1" thickBot="1">
      <c r="C26" s="161"/>
      <c r="D26" s="83" t="s">
        <v>163</v>
      </c>
      <c r="E26" s="163"/>
      <c r="F26" s="175"/>
      <c r="G26" s="84" t="s">
        <v>248</v>
      </c>
      <c r="H26" s="85" t="s">
        <v>249</v>
      </c>
      <c r="J26" s="191"/>
      <c r="K26" s="86" t="s">
        <v>163</v>
      </c>
      <c r="L26" s="111" t="s">
        <v>248</v>
      </c>
      <c r="M26" s="107" t="s">
        <v>249</v>
      </c>
    </row>
    <row r="27" spans="3:13" ht="36" customHeight="1">
      <c r="C27" s="160" t="s">
        <v>170</v>
      </c>
      <c r="D27" s="89" t="s">
        <v>165</v>
      </c>
      <c r="E27" s="159" t="s">
        <v>328</v>
      </c>
      <c r="F27" s="171" t="s">
        <v>329</v>
      </c>
      <c r="G27" s="90" t="s">
        <v>238</v>
      </c>
      <c r="H27" s="91" t="s">
        <v>239</v>
      </c>
      <c r="J27" s="190" t="s">
        <v>170</v>
      </c>
      <c r="K27" s="92" t="s">
        <v>165</v>
      </c>
      <c r="L27" s="192" t="s">
        <v>238</v>
      </c>
      <c r="M27" s="188" t="s">
        <v>239</v>
      </c>
    </row>
    <row r="28" spans="3:13" ht="36" customHeight="1">
      <c r="C28" s="160"/>
      <c r="D28" s="78" t="s">
        <v>8</v>
      </c>
      <c r="E28" s="162"/>
      <c r="F28" s="172"/>
      <c r="G28" s="79" t="s">
        <v>246</v>
      </c>
      <c r="H28" s="80" t="s">
        <v>247</v>
      </c>
      <c r="J28" s="190"/>
      <c r="K28" s="81" t="s">
        <v>8</v>
      </c>
      <c r="L28" s="110" t="s">
        <v>246</v>
      </c>
      <c r="M28" s="106" t="s">
        <v>247</v>
      </c>
    </row>
    <row r="29" spans="3:13" ht="36" customHeight="1" thickBot="1">
      <c r="C29" s="161"/>
      <c r="D29" s="83" t="s">
        <v>163</v>
      </c>
      <c r="E29" s="163"/>
      <c r="F29" s="173"/>
      <c r="G29" s="84" t="s">
        <v>250</v>
      </c>
      <c r="H29" s="85" t="s">
        <v>251</v>
      </c>
      <c r="J29" s="191"/>
      <c r="K29" s="86" t="s">
        <v>163</v>
      </c>
      <c r="L29" s="111" t="s">
        <v>250</v>
      </c>
      <c r="M29" s="107" t="s">
        <v>251</v>
      </c>
    </row>
    <row r="35" spans="3:11" ht="16" thickBot="1"/>
    <row r="36" spans="3:11" ht="16" thickBot="1">
      <c r="C36" s="176" t="s">
        <v>306</v>
      </c>
      <c r="D36" s="177"/>
      <c r="E36" s="88" t="s">
        <v>166</v>
      </c>
      <c r="F36" s="69" t="s">
        <v>256</v>
      </c>
    </row>
    <row r="37" spans="3:11" ht="48">
      <c r="C37" s="178" t="s">
        <v>165</v>
      </c>
      <c r="D37" s="97" t="s">
        <v>253</v>
      </c>
      <c r="E37" s="187" t="s">
        <v>257</v>
      </c>
      <c r="F37" s="188" t="s">
        <v>258</v>
      </c>
      <c r="J37" s="158"/>
    </row>
    <row r="38" spans="3:11" ht="32">
      <c r="C38" s="156"/>
      <c r="D38" s="98" t="s">
        <v>254</v>
      </c>
      <c r="E38" s="182" t="s">
        <v>259</v>
      </c>
      <c r="F38" s="106" t="s">
        <v>260</v>
      </c>
      <c r="J38" s="158"/>
    </row>
    <row r="39" spans="3:11" ht="32">
      <c r="C39" s="157"/>
      <c r="D39" s="98" t="s">
        <v>255</v>
      </c>
      <c r="E39" s="182" t="s">
        <v>261</v>
      </c>
      <c r="F39" s="106" t="s">
        <v>262</v>
      </c>
      <c r="J39" s="158"/>
    </row>
    <row r="40" spans="3:11" ht="48">
      <c r="C40" s="155" t="s">
        <v>8</v>
      </c>
      <c r="D40" s="98" t="s">
        <v>253</v>
      </c>
      <c r="E40" s="182" t="s">
        <v>263</v>
      </c>
      <c r="F40" s="106" t="s">
        <v>264</v>
      </c>
      <c r="J40" s="158"/>
    </row>
    <row r="41" spans="3:11" ht="48">
      <c r="C41" s="156"/>
      <c r="D41" s="98" t="s">
        <v>254</v>
      </c>
      <c r="E41" s="182" t="s">
        <v>265</v>
      </c>
      <c r="F41" s="106" t="s">
        <v>266</v>
      </c>
      <c r="J41" s="158"/>
    </row>
    <row r="42" spans="3:11" ht="32">
      <c r="C42" s="157"/>
      <c r="D42" s="98" t="s">
        <v>255</v>
      </c>
      <c r="E42" s="182" t="s">
        <v>268</v>
      </c>
      <c r="F42" s="106" t="s">
        <v>267</v>
      </c>
      <c r="J42" s="158"/>
    </row>
    <row r="43" spans="3:11" ht="48">
      <c r="C43" s="150" t="s">
        <v>163</v>
      </c>
      <c r="D43" s="98" t="s">
        <v>253</v>
      </c>
      <c r="E43" s="182" t="s">
        <v>269</v>
      </c>
      <c r="F43" s="106" t="s">
        <v>270</v>
      </c>
      <c r="J43" s="158"/>
    </row>
    <row r="44" spans="3:11" ht="48">
      <c r="C44" s="150"/>
      <c r="D44" s="98" t="s">
        <v>254</v>
      </c>
      <c r="E44" s="182" t="s">
        <v>271</v>
      </c>
      <c r="F44" s="106" t="s">
        <v>272</v>
      </c>
      <c r="J44" s="158"/>
    </row>
    <row r="45" spans="3:11" ht="49" thickBot="1">
      <c r="C45" s="151"/>
      <c r="D45" s="100" t="s">
        <v>255</v>
      </c>
      <c r="E45" s="183" t="s">
        <v>273</v>
      </c>
      <c r="F45" s="107" t="s">
        <v>274</v>
      </c>
      <c r="J45" s="158"/>
    </row>
    <row r="48" spans="3:11">
      <c r="G48" s="67" t="s">
        <v>353</v>
      </c>
      <c r="K48" s="67" t="s">
        <v>347</v>
      </c>
    </row>
    <row r="49" spans="3:13" ht="16" thickBot="1">
      <c r="G49" s="67" t="s">
        <v>351</v>
      </c>
      <c r="K49" s="67" t="s">
        <v>348</v>
      </c>
    </row>
    <row r="50" spans="3:13" ht="16" thickBot="1">
      <c r="G50" s="68"/>
      <c r="H50" s="88" t="s">
        <v>166</v>
      </c>
      <c r="I50" s="104" t="s">
        <v>2</v>
      </c>
      <c r="K50" s="112"/>
      <c r="L50" s="88" t="s">
        <v>166</v>
      </c>
      <c r="M50" s="104" t="s">
        <v>256</v>
      </c>
    </row>
    <row r="51" spans="3:13" ht="48" customHeight="1">
      <c r="G51" s="120" t="s">
        <v>373</v>
      </c>
      <c r="H51" s="73" t="s">
        <v>318</v>
      </c>
      <c r="I51" s="76" t="s">
        <v>319</v>
      </c>
      <c r="K51" s="113" t="s">
        <v>253</v>
      </c>
      <c r="L51" s="109" t="s">
        <v>331</v>
      </c>
      <c r="M51" s="105" t="s">
        <v>332</v>
      </c>
    </row>
    <row r="52" spans="3:13" ht="49" thickBot="1">
      <c r="G52" s="186" t="s">
        <v>366</v>
      </c>
      <c r="H52" s="121" t="s">
        <v>320</v>
      </c>
      <c r="I52" s="107" t="s">
        <v>321</v>
      </c>
      <c r="K52" s="114" t="s">
        <v>254</v>
      </c>
      <c r="L52" s="110" t="s">
        <v>333</v>
      </c>
      <c r="M52" s="106" t="s">
        <v>334</v>
      </c>
    </row>
    <row r="53" spans="3:13" ht="49" thickBot="1">
      <c r="K53" s="115" t="s">
        <v>255</v>
      </c>
      <c r="L53" s="111" t="s">
        <v>335</v>
      </c>
      <c r="M53" s="107" t="s">
        <v>336</v>
      </c>
    </row>
    <row r="54" spans="3:13" ht="7" customHeight="1">
      <c r="C54" s="184"/>
      <c r="D54" s="185"/>
      <c r="E54" s="185"/>
    </row>
    <row r="55" spans="3:13">
      <c r="D55" s="102"/>
      <c r="E55" s="102"/>
      <c r="G55" s="67" t="s">
        <v>349</v>
      </c>
      <c r="K55" s="67" t="s">
        <v>378</v>
      </c>
    </row>
    <row r="56" spans="3:13" ht="16" thickBot="1">
      <c r="C56" s="67" t="s">
        <v>352</v>
      </c>
      <c r="G56" s="67" t="s">
        <v>350</v>
      </c>
      <c r="K56" s="67" t="s">
        <v>385</v>
      </c>
    </row>
    <row r="57" spans="3:13" ht="16" customHeight="1" thickBot="1">
      <c r="C57" s="67" t="s">
        <v>354</v>
      </c>
      <c r="G57" s="112"/>
      <c r="H57" s="88" t="s">
        <v>166</v>
      </c>
      <c r="I57" s="104" t="s">
        <v>256</v>
      </c>
      <c r="K57" s="112"/>
      <c r="L57" s="88" t="s">
        <v>166</v>
      </c>
      <c r="M57" s="104" t="s">
        <v>256</v>
      </c>
    </row>
    <row r="58" spans="3:13" ht="49" thickBot="1">
      <c r="C58" s="103"/>
      <c r="D58" s="112" t="s">
        <v>166</v>
      </c>
      <c r="E58" s="104" t="s">
        <v>2</v>
      </c>
      <c r="G58" s="117" t="s">
        <v>12</v>
      </c>
      <c r="H58" s="181" t="s">
        <v>337</v>
      </c>
      <c r="I58" s="105" t="s">
        <v>338</v>
      </c>
      <c r="K58" s="115" t="s">
        <v>9</v>
      </c>
      <c r="L58" s="181" t="s">
        <v>379</v>
      </c>
      <c r="M58" s="105" t="s">
        <v>380</v>
      </c>
    </row>
    <row r="59" spans="3:13" ht="48">
      <c r="C59" s="122" t="s">
        <v>374</v>
      </c>
      <c r="D59" s="181" t="s">
        <v>322</v>
      </c>
      <c r="E59" s="105" t="s">
        <v>323</v>
      </c>
      <c r="G59" s="118" t="s">
        <v>13</v>
      </c>
      <c r="H59" s="182" t="s">
        <v>339</v>
      </c>
      <c r="I59" s="106" t="s">
        <v>340</v>
      </c>
      <c r="K59" s="114" t="s">
        <v>365</v>
      </c>
      <c r="L59" s="182" t="s">
        <v>382</v>
      </c>
      <c r="M59" s="106" t="s">
        <v>384</v>
      </c>
    </row>
    <row r="60" spans="3:13" ht="49" thickBot="1">
      <c r="C60" s="123" t="s">
        <v>375</v>
      </c>
      <c r="D60" s="182" t="s">
        <v>324</v>
      </c>
      <c r="E60" s="106" t="s">
        <v>325</v>
      </c>
      <c r="G60" s="118" t="s">
        <v>14</v>
      </c>
      <c r="H60" s="182" t="s">
        <v>341</v>
      </c>
      <c r="I60" s="106" t="s">
        <v>342</v>
      </c>
      <c r="K60" s="115" t="s">
        <v>7</v>
      </c>
      <c r="L60" s="183" t="s">
        <v>381</v>
      </c>
      <c r="M60" s="107" t="s">
        <v>383</v>
      </c>
    </row>
    <row r="61" spans="3:13" ht="48">
      <c r="C61" s="123" t="s">
        <v>376</v>
      </c>
      <c r="D61" s="182" t="s">
        <v>326</v>
      </c>
      <c r="E61" s="106" t="s">
        <v>327</v>
      </c>
      <c r="G61" s="118" t="s">
        <v>15</v>
      </c>
      <c r="H61" s="182" t="s">
        <v>372</v>
      </c>
      <c r="I61" s="106" t="s">
        <v>344</v>
      </c>
    </row>
    <row r="62" spans="3:13" ht="49" thickBot="1">
      <c r="C62" s="124" t="s">
        <v>377</v>
      </c>
      <c r="D62" s="183" t="s">
        <v>328</v>
      </c>
      <c r="E62" s="107" t="s">
        <v>329</v>
      </c>
      <c r="G62" s="119" t="s">
        <v>16</v>
      </c>
      <c r="H62" s="183" t="s">
        <v>345</v>
      </c>
      <c r="I62" s="107" t="s">
        <v>346</v>
      </c>
    </row>
    <row r="65" spans="3:5" ht="15" customHeight="1"/>
    <row r="68" spans="3:5" ht="15" customHeight="1"/>
    <row r="75" spans="3:5">
      <c r="C75" s="67" t="s">
        <v>349</v>
      </c>
    </row>
    <row r="76" spans="3:5" ht="16" thickBot="1">
      <c r="C76" s="67" t="s">
        <v>350</v>
      </c>
    </row>
    <row r="77" spans="3:5" ht="16" thickBot="1">
      <c r="C77" s="112"/>
      <c r="D77" s="108" t="s">
        <v>166</v>
      </c>
      <c r="E77" s="104" t="s">
        <v>256</v>
      </c>
    </row>
    <row r="78" spans="3:5" ht="48">
      <c r="C78" s="117" t="s">
        <v>12</v>
      </c>
      <c r="D78" s="116" t="s">
        <v>337</v>
      </c>
      <c r="E78" s="75" t="s">
        <v>338</v>
      </c>
    </row>
    <row r="79" spans="3:5" ht="48">
      <c r="C79" s="118" t="s">
        <v>13</v>
      </c>
      <c r="D79" s="99" t="s">
        <v>339</v>
      </c>
      <c r="E79" s="80" t="s">
        <v>340</v>
      </c>
    </row>
    <row r="80" spans="3:5" ht="48">
      <c r="C80" s="118" t="s">
        <v>14</v>
      </c>
      <c r="D80" s="99" t="s">
        <v>341</v>
      </c>
      <c r="E80" s="80" t="s">
        <v>342</v>
      </c>
    </row>
    <row r="81" spans="3:5" ht="48">
      <c r="C81" s="118" t="s">
        <v>15</v>
      </c>
      <c r="D81" s="99" t="s">
        <v>343</v>
      </c>
      <c r="E81" s="80" t="s">
        <v>344</v>
      </c>
    </row>
    <row r="82" spans="3:5" ht="49" thickBot="1">
      <c r="C82" s="119" t="s">
        <v>16</v>
      </c>
      <c r="D82" s="101" t="s">
        <v>345</v>
      </c>
      <c r="E82" s="85" t="s">
        <v>346</v>
      </c>
    </row>
  </sheetData>
  <mergeCells count="37">
    <mergeCell ref="Q7:Q9"/>
    <mergeCell ref="Q10:Q12"/>
    <mergeCell ref="C36:D36"/>
    <mergeCell ref="C37:C39"/>
    <mergeCell ref="F7:F9"/>
    <mergeCell ref="F10:F12"/>
    <mergeCell ref="C7:C9"/>
    <mergeCell ref="C10:C12"/>
    <mergeCell ref="E7:E9"/>
    <mergeCell ref="E10:E12"/>
    <mergeCell ref="C21:C23"/>
    <mergeCell ref="C24:C26"/>
    <mergeCell ref="C27:C29"/>
    <mergeCell ref="E18:E20"/>
    <mergeCell ref="F18:F20"/>
    <mergeCell ref="E21:E23"/>
    <mergeCell ref="F21:F23"/>
    <mergeCell ref="E24:E26"/>
    <mergeCell ref="F24:F26"/>
    <mergeCell ref="E27:E29"/>
    <mergeCell ref="C18:C20"/>
    <mergeCell ref="F27:F29"/>
    <mergeCell ref="J7:J9"/>
    <mergeCell ref="K7:K9"/>
    <mergeCell ref="L7:L9"/>
    <mergeCell ref="J10:J12"/>
    <mergeCell ref="K10:K12"/>
    <mergeCell ref="L10:L12"/>
    <mergeCell ref="J18:J20"/>
    <mergeCell ref="J21:J23"/>
    <mergeCell ref="J24:J26"/>
    <mergeCell ref="J27:J29"/>
    <mergeCell ref="C40:C42"/>
    <mergeCell ref="C43:C45"/>
    <mergeCell ref="J37:J39"/>
    <mergeCell ref="J40:J42"/>
    <mergeCell ref="J43:J4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3133-EF67-D649-9D47-5B8BC53C8E10}">
  <dimension ref="E4:W20"/>
  <sheetViews>
    <sheetView tabSelected="1" topLeftCell="K2" zoomScale="210" zoomScaleNormal="210" workbookViewId="0">
      <selection activeCell="L7" sqref="L7"/>
    </sheetView>
  </sheetViews>
  <sheetFormatPr baseColWidth="10" defaultRowHeight="15"/>
  <cols>
    <col min="1" max="5" width="10.83203125" style="1"/>
    <col min="6" max="6" width="19.33203125" style="1" bestFit="1" customWidth="1"/>
    <col min="7" max="12" width="10.83203125" style="1"/>
    <col min="13" max="13" width="13" style="1" customWidth="1"/>
    <col min="14" max="14" width="12.33203125" style="1" customWidth="1"/>
    <col min="15" max="19" width="10.83203125" style="1"/>
    <col min="20" max="22" width="10.83203125" style="1" customWidth="1"/>
    <col min="23" max="16384" width="10.83203125" style="1"/>
  </cols>
  <sheetData>
    <row r="4" spans="5:23" ht="16" thickBot="1"/>
    <row r="5" spans="5:23" ht="16" thickBot="1">
      <c r="G5" s="139" t="s">
        <v>396</v>
      </c>
      <c r="H5" s="139"/>
      <c r="N5" s="24"/>
      <c r="O5" s="229" t="s">
        <v>4</v>
      </c>
      <c r="P5" s="235"/>
      <c r="Q5" s="229" t="s">
        <v>391</v>
      </c>
      <c r="R5" s="230"/>
      <c r="S5" s="231"/>
      <c r="T5" s="246" t="s">
        <v>10</v>
      </c>
      <c r="U5" s="219"/>
      <c r="V5" s="220"/>
    </row>
    <row r="6" spans="5:23" ht="33" thickBot="1">
      <c r="G6" s="1" t="s">
        <v>395</v>
      </c>
      <c r="H6" s="1" t="s">
        <v>163</v>
      </c>
      <c r="N6" s="221" t="s">
        <v>400</v>
      </c>
      <c r="O6" s="236" t="s">
        <v>373</v>
      </c>
      <c r="P6" s="238" t="s">
        <v>366</v>
      </c>
      <c r="Q6" s="236" t="s">
        <v>397</v>
      </c>
      <c r="R6" s="237" t="s">
        <v>254</v>
      </c>
      <c r="S6" s="238" t="s">
        <v>255</v>
      </c>
      <c r="T6" s="252" t="s">
        <v>421</v>
      </c>
      <c r="U6" s="253" t="s">
        <v>422</v>
      </c>
      <c r="V6" s="254" t="s">
        <v>7</v>
      </c>
    </row>
    <row r="7" spans="5:23" ht="33" thickBot="1">
      <c r="E7" s="217" t="s">
        <v>4</v>
      </c>
      <c r="F7" s="1" t="s">
        <v>373</v>
      </c>
      <c r="G7" s="1">
        <v>1705</v>
      </c>
      <c r="H7" s="1">
        <v>8721</v>
      </c>
      <c r="M7" s="217"/>
      <c r="N7" s="29" t="s">
        <v>395</v>
      </c>
      <c r="O7" s="209" t="s">
        <v>411</v>
      </c>
      <c r="P7" s="247" t="s">
        <v>413</v>
      </c>
      <c r="Q7" s="209" t="s">
        <v>415</v>
      </c>
      <c r="R7" s="249" t="s">
        <v>416</v>
      </c>
      <c r="S7" s="198" t="s">
        <v>417</v>
      </c>
      <c r="T7" s="212" t="s">
        <v>405</v>
      </c>
      <c r="U7" s="251" t="s">
        <v>406</v>
      </c>
      <c r="V7" s="213" t="s">
        <v>407</v>
      </c>
    </row>
    <row r="8" spans="5:23" ht="33" thickBot="1">
      <c r="E8" s="217"/>
      <c r="F8" s="1" t="s">
        <v>366</v>
      </c>
      <c r="G8" s="1">
        <v>2321</v>
      </c>
      <c r="H8" s="1">
        <v>8849</v>
      </c>
      <c r="M8" s="217"/>
      <c r="N8" s="29" t="s">
        <v>163</v>
      </c>
      <c r="O8" s="211" t="s">
        <v>412</v>
      </c>
      <c r="P8" s="248" t="s">
        <v>414</v>
      </c>
      <c r="Q8" s="211" t="s">
        <v>418</v>
      </c>
      <c r="R8" s="250" t="s">
        <v>419</v>
      </c>
      <c r="S8" s="202" t="s">
        <v>420</v>
      </c>
      <c r="T8" s="211" t="s">
        <v>408</v>
      </c>
      <c r="U8" s="250" t="s">
        <v>409</v>
      </c>
      <c r="V8" s="202" t="s">
        <v>410</v>
      </c>
    </row>
    <row r="9" spans="5:23">
      <c r="E9" s="217" t="s">
        <v>391</v>
      </c>
      <c r="F9" s="1" t="s">
        <v>253</v>
      </c>
      <c r="G9" s="1">
        <v>1593</v>
      </c>
      <c r="H9" s="1">
        <v>5675</v>
      </c>
      <c r="N9" s="227" t="s">
        <v>401</v>
      </c>
      <c r="O9" s="140">
        <v>69.343999999999994</v>
      </c>
      <c r="P9" s="241"/>
      <c r="Q9" s="140">
        <v>81.063000000000002</v>
      </c>
      <c r="R9" s="239"/>
      <c r="S9" s="240"/>
      <c r="T9" s="243">
        <v>216.44</v>
      </c>
      <c r="U9" s="239"/>
      <c r="V9" s="240"/>
    </row>
    <row r="10" spans="5:23" ht="16" thickBot="1">
      <c r="E10" s="217"/>
      <c r="F10" s="1" t="s">
        <v>254</v>
      </c>
      <c r="G10" s="1">
        <v>1283</v>
      </c>
      <c r="H10" s="1">
        <v>5887</v>
      </c>
      <c r="N10" s="228" t="s">
        <v>402</v>
      </c>
      <c r="O10" s="143" t="s">
        <v>403</v>
      </c>
      <c r="P10" s="242"/>
      <c r="Q10" s="143" t="s">
        <v>403</v>
      </c>
      <c r="R10" s="223"/>
      <c r="S10" s="224"/>
      <c r="T10" s="226" t="s">
        <v>403</v>
      </c>
      <c r="U10" s="223"/>
      <c r="V10" s="224"/>
    </row>
    <row r="11" spans="5:23" ht="16" thickBot="1">
      <c r="E11" s="217"/>
      <c r="F11" s="1" t="s">
        <v>255</v>
      </c>
      <c r="M11" s="1" t="s">
        <v>404</v>
      </c>
    </row>
    <row r="12" spans="5:23" ht="16" thickBot="1">
      <c r="E12" s="217" t="s">
        <v>392</v>
      </c>
      <c r="F12" s="1" t="s">
        <v>374</v>
      </c>
      <c r="N12" s="24"/>
      <c r="O12" s="229" t="s">
        <v>392</v>
      </c>
      <c r="P12" s="230"/>
      <c r="Q12" s="230"/>
      <c r="R12" s="231"/>
      <c r="S12" s="244" t="s">
        <v>368</v>
      </c>
      <c r="T12" s="230"/>
      <c r="U12" s="230"/>
      <c r="V12" s="230"/>
      <c r="W12" s="231"/>
    </row>
    <row r="13" spans="5:23" ht="33" thickBot="1">
      <c r="E13" s="217"/>
      <c r="F13" s="1" t="s">
        <v>393</v>
      </c>
      <c r="N13" s="221" t="s">
        <v>400</v>
      </c>
      <c r="O13" s="232" t="s">
        <v>374</v>
      </c>
      <c r="P13" s="233" t="s">
        <v>398</v>
      </c>
      <c r="Q13" s="233" t="s">
        <v>376</v>
      </c>
      <c r="R13" s="234" t="s">
        <v>394</v>
      </c>
      <c r="S13" s="245" t="s">
        <v>12</v>
      </c>
      <c r="T13" s="233" t="s">
        <v>13</v>
      </c>
      <c r="U13" s="233" t="s">
        <v>14</v>
      </c>
      <c r="V13" s="233" t="s">
        <v>15</v>
      </c>
      <c r="W13" s="234" t="s">
        <v>399</v>
      </c>
    </row>
    <row r="14" spans="5:23" ht="33" thickBot="1">
      <c r="E14" s="217"/>
      <c r="F14" s="1" t="s">
        <v>376</v>
      </c>
      <c r="N14" s="24" t="s">
        <v>395</v>
      </c>
      <c r="O14" s="212" t="s">
        <v>423</v>
      </c>
      <c r="P14" s="251" t="s">
        <v>424</v>
      </c>
      <c r="Q14" s="251" t="s">
        <v>425</v>
      </c>
      <c r="R14" s="213" t="s">
        <v>426</v>
      </c>
      <c r="S14" s="256" t="s">
        <v>431</v>
      </c>
      <c r="T14" s="251" t="s">
        <v>432</v>
      </c>
      <c r="U14" s="251" t="s">
        <v>433</v>
      </c>
      <c r="V14" s="251" t="s">
        <v>434</v>
      </c>
      <c r="W14" s="213" t="s">
        <v>435</v>
      </c>
    </row>
    <row r="15" spans="5:23" ht="33" thickBot="1">
      <c r="E15" s="217"/>
      <c r="F15" s="1" t="s">
        <v>394</v>
      </c>
      <c r="N15" s="24" t="s">
        <v>163</v>
      </c>
      <c r="O15" s="210" t="s">
        <v>427</v>
      </c>
      <c r="P15" s="255" t="s">
        <v>428</v>
      </c>
      <c r="Q15" s="255" t="s">
        <v>429</v>
      </c>
      <c r="R15" s="200" t="s">
        <v>430</v>
      </c>
      <c r="S15" s="199" t="s">
        <v>436</v>
      </c>
      <c r="T15" s="255" t="s">
        <v>437</v>
      </c>
      <c r="U15" s="255" t="s">
        <v>438</v>
      </c>
      <c r="V15" s="255" t="s">
        <v>439</v>
      </c>
      <c r="W15" s="200" t="s">
        <v>440</v>
      </c>
    </row>
    <row r="16" spans="5:23">
      <c r="E16" s="217" t="s">
        <v>368</v>
      </c>
      <c r="F16" s="1" t="s">
        <v>12</v>
      </c>
      <c r="N16" s="58" t="s">
        <v>401</v>
      </c>
      <c r="O16" s="141">
        <v>294.14</v>
      </c>
      <c r="P16" s="218"/>
      <c r="Q16" s="218"/>
      <c r="R16" s="222"/>
      <c r="S16" s="225">
        <v>58.058</v>
      </c>
      <c r="T16" s="218"/>
      <c r="U16" s="218"/>
      <c r="V16" s="218"/>
      <c r="W16" s="222"/>
    </row>
    <row r="17" spans="5:23" ht="16" thickBot="1">
      <c r="E17" s="217"/>
      <c r="F17" s="1" t="s">
        <v>13</v>
      </c>
      <c r="N17" s="60" t="s">
        <v>402</v>
      </c>
      <c r="O17" s="143" t="s">
        <v>403</v>
      </c>
      <c r="P17" s="223"/>
      <c r="Q17" s="223"/>
      <c r="R17" s="224"/>
      <c r="S17" s="226" t="s">
        <v>403</v>
      </c>
      <c r="T17" s="223"/>
      <c r="U17" s="223"/>
      <c r="V17" s="223"/>
      <c r="W17" s="224"/>
    </row>
    <row r="18" spans="5:23">
      <c r="E18" s="217"/>
      <c r="F18" s="1" t="s">
        <v>14</v>
      </c>
    </row>
    <row r="19" spans="5:23">
      <c r="E19" s="217"/>
      <c r="F19" s="1" t="s">
        <v>15</v>
      </c>
    </row>
    <row r="20" spans="5:23">
      <c r="E20" s="217"/>
      <c r="F20" s="1" t="s">
        <v>16</v>
      </c>
    </row>
  </sheetData>
  <mergeCells count="21">
    <mergeCell ref="O10:P10"/>
    <mergeCell ref="Q10:S10"/>
    <mergeCell ref="O17:R17"/>
    <mergeCell ref="S17:W17"/>
    <mergeCell ref="M7:M8"/>
    <mergeCell ref="T5:V5"/>
    <mergeCell ref="T9:V9"/>
    <mergeCell ref="T10:V10"/>
    <mergeCell ref="O5:P5"/>
    <mergeCell ref="Q5:S5"/>
    <mergeCell ref="O12:R12"/>
    <mergeCell ref="S12:W12"/>
    <mergeCell ref="O9:P9"/>
    <mergeCell ref="Q9:S9"/>
    <mergeCell ref="O16:R16"/>
    <mergeCell ref="S16:W16"/>
    <mergeCell ref="E7:E8"/>
    <mergeCell ref="E9:E11"/>
    <mergeCell ref="E12:E15"/>
    <mergeCell ref="E16:E20"/>
    <mergeCell ref="G5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Sheet2</vt:lpstr>
      <vt:lpstr>3-way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2024-09-30T11:01:10Z</dcterms:created>
  <dcterms:modified xsi:type="dcterms:W3CDTF">2025-04-06T01:11:36Z</dcterms:modified>
</cp:coreProperties>
</file>