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태인업무자료\공매\DB설계\"/>
    </mc:Choice>
  </mc:AlternateContent>
  <bookViews>
    <workbookView xWindow="0" yWindow="0" windowWidth="28800" windowHeight="12870" tabRatio="801"/>
  </bookViews>
  <sheets>
    <sheet name="공매마스터" sheetId="1" r:id="rId1"/>
    <sheet name="부동산" sheetId="2" r:id="rId2"/>
    <sheet name="회원권및유가증권" sheetId="3" r:id="rId3"/>
    <sheet name="증권추가정보" sheetId="8" r:id="rId4"/>
    <sheet name="자동차및운송장비" sheetId="4" r:id="rId5"/>
    <sheet name="기계및장비,부품" sheetId="6" r:id="rId6"/>
    <sheet name="물품" sheetId="7" r:id="rId7"/>
    <sheet name="임대차정보" sheetId="9" r:id="rId8"/>
    <sheet name="입찰이력" sheetId="10" r:id="rId9"/>
    <sheet name="입찰정보" sheetId="11" r:id="rId10"/>
    <sheet name="등기" sheetId="12" r:id="rId11"/>
    <sheet name="파일정보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0" l="1"/>
  <c r="J17" i="10"/>
  <c r="J18" i="10"/>
  <c r="L57" i="1"/>
  <c r="J31" i="1"/>
  <c r="L31" i="1"/>
  <c r="L10" i="13"/>
  <c r="L11" i="13"/>
  <c r="L12" i="13"/>
  <c r="L13" i="13"/>
  <c r="L9" i="13"/>
  <c r="L1" i="13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9" i="12"/>
  <c r="L1" i="12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9" i="11"/>
  <c r="L1" i="11"/>
  <c r="L10" i="10"/>
  <c r="L11" i="10"/>
  <c r="L12" i="10"/>
  <c r="L13" i="10"/>
  <c r="L14" i="10"/>
  <c r="L15" i="10"/>
  <c r="L16" i="10"/>
  <c r="L17" i="10"/>
  <c r="L19" i="10"/>
  <c r="L20" i="10"/>
  <c r="L21" i="10"/>
  <c r="L9" i="10"/>
  <c r="L1" i="10"/>
  <c r="L10" i="9"/>
  <c r="L11" i="9"/>
  <c r="L12" i="9"/>
  <c r="L13" i="9"/>
  <c r="L14" i="9"/>
  <c r="L15" i="9"/>
  <c r="L16" i="9"/>
  <c r="L17" i="9"/>
  <c r="L18" i="9"/>
  <c r="L19" i="9"/>
  <c r="L20" i="9"/>
  <c r="L21" i="9"/>
  <c r="L9" i="9"/>
  <c r="L1" i="9"/>
  <c r="L10" i="7"/>
  <c r="L11" i="7"/>
  <c r="L12" i="7"/>
  <c r="L13" i="7"/>
  <c r="L14" i="7"/>
  <c r="L15" i="7"/>
  <c r="L16" i="7"/>
  <c r="L9" i="7"/>
  <c r="L1" i="7"/>
  <c r="L10" i="6"/>
  <c r="L11" i="6"/>
  <c r="L12" i="6"/>
  <c r="L13" i="6"/>
  <c r="L14" i="6"/>
  <c r="L15" i="6"/>
  <c r="L16" i="6"/>
  <c r="L9" i="6"/>
  <c r="L1" i="6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9" i="4"/>
  <c r="L1" i="4"/>
  <c r="L10" i="8"/>
  <c r="L11" i="8"/>
  <c r="L12" i="8"/>
  <c r="L13" i="8"/>
  <c r="L9" i="8"/>
  <c r="L1" i="8"/>
  <c r="L1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9" i="3"/>
  <c r="L25" i="2"/>
  <c r="L26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7" i="2"/>
  <c r="L28" i="2"/>
  <c r="L29" i="2"/>
  <c r="L30" i="2"/>
  <c r="L31" i="2"/>
  <c r="L32" i="2"/>
  <c r="L9" i="2"/>
  <c r="L1" i="2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9" i="1"/>
  <c r="L1" i="1"/>
  <c r="J14" i="13"/>
  <c r="J13" i="13"/>
  <c r="J12" i="13"/>
  <c r="J11" i="13"/>
  <c r="J10" i="13"/>
  <c r="J9" i="13"/>
  <c r="I5" i="13"/>
  <c r="I6" i="13" s="1"/>
  <c r="I4" i="13"/>
  <c r="J13" i="10"/>
  <c r="J10" i="12"/>
  <c r="J11" i="12"/>
  <c r="J12" i="12"/>
  <c r="J13" i="12"/>
  <c r="J14" i="12"/>
  <c r="J15" i="12"/>
  <c r="J16" i="12"/>
  <c r="J17" i="12"/>
  <c r="J18" i="12"/>
  <c r="J20" i="12"/>
  <c r="J21" i="12"/>
  <c r="J22" i="12"/>
  <c r="J23" i="12"/>
  <c r="J18" i="9"/>
  <c r="J12" i="9"/>
  <c r="J19" i="1"/>
  <c r="J19" i="9"/>
  <c r="J15" i="9"/>
  <c r="J16" i="4"/>
  <c r="J22" i="11"/>
  <c r="J21" i="11"/>
  <c r="J18" i="11"/>
  <c r="J17" i="11"/>
  <c r="J16" i="11"/>
  <c r="J15" i="11"/>
  <c r="J14" i="11"/>
  <c r="J13" i="11"/>
  <c r="J17" i="9"/>
  <c r="J24" i="11"/>
  <c r="J23" i="11"/>
  <c r="J21" i="10"/>
  <c r="J20" i="10"/>
  <c r="J21" i="9"/>
  <c r="J20" i="9"/>
  <c r="J16" i="7"/>
  <c r="J15" i="7"/>
  <c r="J16" i="6"/>
  <c r="J15" i="6"/>
  <c r="J24" i="4"/>
  <c r="J23" i="4"/>
  <c r="J13" i="8"/>
  <c r="J12" i="8"/>
  <c r="J37" i="3"/>
  <c r="J36" i="3"/>
  <c r="J32" i="2"/>
  <c r="J31" i="2"/>
  <c r="J9" i="12"/>
  <c r="I5" i="12"/>
  <c r="I6" i="12" s="1"/>
  <c r="I4" i="12"/>
  <c r="J20" i="11"/>
  <c r="J19" i="11"/>
  <c r="J12" i="11"/>
  <c r="J11" i="11"/>
  <c r="J10" i="11"/>
  <c r="J9" i="11"/>
  <c r="I5" i="11"/>
  <c r="I6" i="11" s="1"/>
  <c r="I4" i="11"/>
  <c r="J16" i="10"/>
  <c r="J15" i="10"/>
  <c r="J14" i="10"/>
  <c r="J12" i="10"/>
  <c r="J11" i="10"/>
  <c r="J10" i="10"/>
  <c r="J9" i="10"/>
  <c r="I5" i="10"/>
  <c r="I6" i="10" s="1"/>
  <c r="I4" i="10"/>
  <c r="J22" i="9"/>
  <c r="J16" i="9"/>
  <c r="J14" i="9"/>
  <c r="J13" i="9"/>
  <c r="J11" i="9"/>
  <c r="J10" i="9"/>
  <c r="J9" i="9"/>
  <c r="I5" i="9"/>
  <c r="I6" i="9" s="1"/>
  <c r="I4" i="9"/>
  <c r="J24" i="2"/>
  <c r="J10" i="8"/>
  <c r="J14" i="8"/>
  <c r="J9" i="8"/>
  <c r="I5" i="8"/>
  <c r="I6" i="8" s="1"/>
  <c r="I4" i="8"/>
  <c r="J13" i="7"/>
  <c r="J12" i="7"/>
  <c r="J11" i="7"/>
  <c r="J10" i="7"/>
  <c r="J13" i="6"/>
  <c r="J11" i="6"/>
  <c r="J10" i="6"/>
  <c r="J12" i="6"/>
  <c r="J17" i="7"/>
  <c r="J14" i="7"/>
  <c r="J9" i="7"/>
  <c r="I5" i="7"/>
  <c r="I6" i="7" s="1"/>
  <c r="I4" i="7"/>
  <c r="J12" i="4"/>
  <c r="J13" i="4"/>
  <c r="J14" i="4"/>
  <c r="J15" i="4"/>
  <c r="J17" i="4"/>
  <c r="J18" i="4"/>
  <c r="J19" i="4"/>
  <c r="J20" i="4"/>
  <c r="J21" i="4"/>
  <c r="J22" i="4"/>
  <c r="J25" i="4"/>
  <c r="I5" i="6"/>
  <c r="I6" i="6" s="1"/>
  <c r="J14" i="6"/>
  <c r="J17" i="6"/>
  <c r="J39" i="1"/>
  <c r="J40" i="1"/>
  <c r="J9" i="6"/>
  <c r="J11" i="4"/>
  <c r="J10" i="4"/>
  <c r="J9" i="4"/>
  <c r="I5" i="4"/>
  <c r="I6" i="4" s="1"/>
  <c r="I4" i="4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I5" i="3"/>
  <c r="I6" i="3" s="1"/>
  <c r="I4" i="3"/>
  <c r="J25" i="2"/>
  <c r="J26" i="2"/>
  <c r="J10" i="2"/>
  <c r="J11" i="2"/>
  <c r="J12" i="2"/>
  <c r="J35" i="1"/>
  <c r="J38" i="1"/>
  <c r="J37" i="1"/>
  <c r="J36" i="1"/>
  <c r="J34" i="1"/>
  <c r="J46" i="1"/>
  <c r="J43" i="1"/>
  <c r="J30" i="2"/>
  <c r="J29" i="2"/>
  <c r="J28" i="2"/>
  <c r="J27" i="2"/>
  <c r="J23" i="2"/>
  <c r="J22" i="2"/>
  <c r="J21" i="2"/>
  <c r="J20" i="2"/>
  <c r="J19" i="2"/>
  <c r="J18" i="2"/>
  <c r="J17" i="2"/>
  <c r="J16" i="2"/>
  <c r="J15" i="2"/>
  <c r="J14" i="2"/>
  <c r="J13" i="2"/>
  <c r="J9" i="2"/>
  <c r="I5" i="2"/>
  <c r="I6" i="2" s="1"/>
  <c r="I4" i="2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2" i="1"/>
  <c r="J33" i="1"/>
  <c r="J41" i="1"/>
  <c r="J42" i="1"/>
  <c r="J44" i="1"/>
  <c r="J45" i="1"/>
  <c r="J47" i="1"/>
  <c r="J48" i="1"/>
  <c r="J49" i="1"/>
  <c r="J50" i="1"/>
  <c r="J51" i="1"/>
  <c r="J52" i="1"/>
  <c r="J53" i="1"/>
  <c r="J54" i="1"/>
  <c r="J55" i="1"/>
  <c r="J56" i="1"/>
  <c r="J57" i="1"/>
  <c r="J9" i="1"/>
  <c r="I5" i="1"/>
  <c r="I6" i="1" s="1"/>
  <c r="I4" i="1"/>
  <c r="J16" i="13" l="1"/>
  <c r="J24" i="9"/>
  <c r="J26" i="11"/>
  <c r="J25" i="12"/>
  <c r="J23" i="10"/>
  <c r="J16" i="8"/>
  <c r="J19" i="7"/>
  <c r="I4" i="6"/>
  <c r="J19" i="6"/>
  <c r="J27" i="4"/>
  <c r="J39" i="3"/>
  <c r="J59" i="1"/>
  <c r="J34" i="2"/>
</calcChain>
</file>

<file path=xl/sharedStrings.xml><?xml version="1.0" encoding="utf-8"?>
<sst xmlns="http://schemas.openxmlformats.org/spreadsheetml/2006/main" count="1190" uniqueCount="459">
  <si>
    <t>테이블 명(영문)</t>
    <phoneticPr fontId="1" type="noConversion"/>
  </si>
  <si>
    <t>DB 사용자 계정</t>
    <phoneticPr fontId="1" type="noConversion"/>
  </si>
  <si>
    <t>TABLESPACE</t>
    <phoneticPr fontId="1" type="noConversion"/>
  </si>
  <si>
    <t>LOGGING</t>
    <phoneticPr fontId="1" type="noConversion"/>
  </si>
  <si>
    <t>YES</t>
    <phoneticPr fontId="1" type="noConversion"/>
  </si>
  <si>
    <t>테이블 명(한글)</t>
    <phoneticPr fontId="1" type="noConversion"/>
  </si>
  <si>
    <t>약칭</t>
    <phoneticPr fontId="1" type="noConversion"/>
  </si>
  <si>
    <t>PCTFREE</t>
    <phoneticPr fontId="1" type="noConversion"/>
  </si>
  <si>
    <t>CACHE</t>
    <phoneticPr fontId="1" type="noConversion"/>
  </si>
  <si>
    <t>NO</t>
    <phoneticPr fontId="1" type="noConversion"/>
  </si>
  <si>
    <t>테이블 설명</t>
  </si>
  <si>
    <t>PCTUSED</t>
    <phoneticPr fontId="1" type="noConversion"/>
  </si>
  <si>
    <t>PCTINCREASE</t>
    <phoneticPr fontId="1" type="noConversion"/>
  </si>
  <si>
    <t>수정이력</t>
    <phoneticPr fontId="1" type="noConversion"/>
  </si>
  <si>
    <t>AVG ROW</t>
    <phoneticPr fontId="1" type="noConversion"/>
  </si>
  <si>
    <t>ROW/BLOCK</t>
    <phoneticPr fontId="1" type="noConversion"/>
  </si>
  <si>
    <t>ROW NUM</t>
    <phoneticPr fontId="1" type="noConversion"/>
  </si>
  <si>
    <t>INITIAL(M)</t>
    <phoneticPr fontId="1" type="noConversion"/>
  </si>
  <si>
    <t>비고</t>
    <phoneticPr fontId="1" type="noConversion"/>
  </si>
  <si>
    <t>ROW/MON</t>
    <phoneticPr fontId="1" type="noConversion"/>
  </si>
  <si>
    <t>NEXT(M)</t>
    <phoneticPr fontId="1" type="noConversion"/>
  </si>
  <si>
    <t>한글컬럼</t>
    <phoneticPr fontId="1" type="noConversion"/>
  </si>
  <si>
    <t>영문 컬럼</t>
    <phoneticPr fontId="1" type="noConversion"/>
  </si>
  <si>
    <t>Data Type</t>
    <phoneticPr fontId="1" type="noConversion"/>
  </si>
  <si>
    <t>길이</t>
    <phoneticPr fontId="1" type="noConversion"/>
  </si>
  <si>
    <t>제약조건</t>
    <phoneticPr fontId="1" type="noConversion"/>
  </si>
  <si>
    <t>F.K 테이블</t>
    <phoneticPr fontId="1" type="noConversion"/>
  </si>
  <si>
    <t>F.K 컬럼</t>
    <phoneticPr fontId="1" type="noConversion"/>
  </si>
  <si>
    <t>기본값</t>
    <phoneticPr fontId="1" type="noConversion"/>
  </si>
  <si>
    <t>설명</t>
    <phoneticPr fontId="1" type="noConversion"/>
  </si>
  <si>
    <t>VARCHAR2</t>
    <phoneticPr fontId="1" type="noConversion"/>
  </si>
  <si>
    <t>제약조건</t>
    <phoneticPr fontId="1" type="noConversion"/>
  </si>
  <si>
    <t>Type</t>
    <phoneticPr fontId="1" type="noConversion"/>
  </si>
  <si>
    <t>조건명</t>
    <phoneticPr fontId="1" type="noConversion"/>
  </si>
  <si>
    <t>컬럼</t>
    <phoneticPr fontId="1" type="noConversion"/>
  </si>
  <si>
    <t>Primary Key</t>
    <phoneticPr fontId="1" type="noConversion"/>
  </si>
  <si>
    <t>TAIN</t>
    <phoneticPr fontId="1" type="noConversion"/>
  </si>
  <si>
    <t>TAIN_TS</t>
    <phoneticPr fontId="1" type="noConversion"/>
  </si>
  <si>
    <t>최초 작성 : 2016.04.25</t>
    <phoneticPr fontId="1" type="noConversion"/>
  </si>
  <si>
    <t>공매기본정보</t>
    <phoneticPr fontId="1" type="noConversion"/>
  </si>
  <si>
    <t>GONGMAE_MST</t>
    <phoneticPr fontId="1" type="noConversion"/>
  </si>
  <si>
    <t>GMM</t>
    <phoneticPr fontId="1" type="noConversion"/>
  </si>
  <si>
    <t>물건관리번호</t>
    <phoneticPr fontId="1" type="noConversion"/>
  </si>
  <si>
    <t>물건종류</t>
    <phoneticPr fontId="1" type="noConversion"/>
  </si>
  <si>
    <t>입찰번호</t>
    <phoneticPr fontId="1" type="noConversion"/>
  </si>
  <si>
    <t>용도</t>
    <phoneticPr fontId="1" type="noConversion"/>
  </si>
  <si>
    <t>세부용도</t>
    <phoneticPr fontId="1" type="noConversion"/>
  </si>
  <si>
    <t>시도</t>
    <phoneticPr fontId="1" type="noConversion"/>
  </si>
  <si>
    <t>시군구</t>
    <phoneticPr fontId="1" type="noConversion"/>
  </si>
  <si>
    <t>읍면동</t>
    <phoneticPr fontId="1" type="noConversion"/>
  </si>
  <si>
    <t>리</t>
    <phoneticPr fontId="1" type="noConversion"/>
  </si>
  <si>
    <t>산번지 여부</t>
    <phoneticPr fontId="1" type="noConversion"/>
  </si>
  <si>
    <t>본번</t>
    <phoneticPr fontId="1" type="noConversion"/>
  </si>
  <si>
    <t>부번</t>
    <phoneticPr fontId="1" type="noConversion"/>
  </si>
  <si>
    <t>기타주소</t>
    <phoneticPr fontId="1" type="noConversion"/>
  </si>
  <si>
    <t>건물명</t>
    <phoneticPr fontId="1" type="noConversion"/>
  </si>
  <si>
    <t>동</t>
    <phoneticPr fontId="1" type="noConversion"/>
  </si>
  <si>
    <t>호수</t>
    <phoneticPr fontId="1" type="noConversion"/>
  </si>
  <si>
    <t>지번주소</t>
    <phoneticPr fontId="1" type="noConversion"/>
  </si>
  <si>
    <t>도로명주소</t>
    <phoneticPr fontId="1" type="noConversion"/>
  </si>
  <si>
    <t>처분방식</t>
    <phoneticPr fontId="1" type="noConversion"/>
  </si>
  <si>
    <t>입찰방식</t>
    <phoneticPr fontId="1" type="noConversion"/>
  </si>
  <si>
    <t>위임기관</t>
    <phoneticPr fontId="1" type="noConversion"/>
  </si>
  <si>
    <t>감정가</t>
    <phoneticPr fontId="1" type="noConversion"/>
  </si>
  <si>
    <t>최저입찰가</t>
    <phoneticPr fontId="1" type="noConversion"/>
  </si>
  <si>
    <t>입찰시작일시</t>
    <phoneticPr fontId="1" type="noConversion"/>
  </si>
  <si>
    <t>입찰마감일시</t>
    <phoneticPr fontId="1" type="noConversion"/>
  </si>
  <si>
    <t>진행상태</t>
    <phoneticPr fontId="1" type="noConversion"/>
  </si>
  <si>
    <t>유찰횟수</t>
    <phoneticPr fontId="1" type="noConversion"/>
  </si>
  <si>
    <t>조회수</t>
    <phoneticPr fontId="1" type="noConversion"/>
  </si>
  <si>
    <t>공고번호</t>
    <phoneticPr fontId="1" type="noConversion"/>
  </si>
  <si>
    <t>경매번호</t>
    <phoneticPr fontId="1" type="noConversion"/>
  </si>
  <si>
    <t>입력일</t>
    <phoneticPr fontId="1" type="noConversion"/>
  </si>
  <si>
    <t>수정일</t>
    <phoneticPr fontId="1" type="noConversion"/>
  </si>
  <si>
    <t>M_MNG_NO</t>
    <phoneticPr fontId="1" type="noConversion"/>
  </si>
  <si>
    <t>M_IPCHAL_NO</t>
    <phoneticPr fontId="1" type="noConversion"/>
  </si>
  <si>
    <t>M_SELL_TYPE</t>
    <phoneticPr fontId="1" type="noConversion"/>
  </si>
  <si>
    <t>M_IPCHAL_TYPE</t>
    <phoneticPr fontId="1" type="noConversion"/>
  </si>
  <si>
    <t>M_ASSET_KIND</t>
    <phoneticPr fontId="1" type="noConversion"/>
  </si>
  <si>
    <t>자산종류</t>
    <phoneticPr fontId="1" type="noConversion"/>
  </si>
  <si>
    <t>M_DELEGATION</t>
    <phoneticPr fontId="1" type="noConversion"/>
  </si>
  <si>
    <t>M_RESULT</t>
    <phoneticPr fontId="1" type="noConversion"/>
  </si>
  <si>
    <t>M_MULGUN_KIND</t>
    <phoneticPr fontId="1" type="noConversion"/>
  </si>
  <si>
    <t>M_YONGDO</t>
    <phoneticPr fontId="1" type="noConversion"/>
  </si>
  <si>
    <t>M_SUB_YONGDO</t>
    <phoneticPr fontId="1" type="noConversion"/>
  </si>
  <si>
    <t>M_ADDR1</t>
    <phoneticPr fontId="1" type="noConversion"/>
  </si>
  <si>
    <t>M_ADDR2</t>
    <phoneticPr fontId="1" type="noConversion"/>
  </si>
  <si>
    <t>M_ADDR3</t>
    <phoneticPr fontId="1" type="noConversion"/>
  </si>
  <si>
    <t>M_ADDR4</t>
    <phoneticPr fontId="1" type="noConversion"/>
  </si>
  <si>
    <t>M_SAN</t>
    <phoneticPr fontId="1" type="noConversion"/>
  </si>
  <si>
    <t>M_ADDR5_1</t>
    <phoneticPr fontId="1" type="noConversion"/>
  </si>
  <si>
    <t>M_ADDR5_2</t>
    <phoneticPr fontId="1" type="noConversion"/>
  </si>
  <si>
    <t>M_ADDR_ETC</t>
    <phoneticPr fontId="1" type="noConversion"/>
  </si>
  <si>
    <t>M_BUILD_NAME</t>
    <phoneticPr fontId="1" type="noConversion"/>
  </si>
  <si>
    <t>M_BUILD_DONG</t>
    <phoneticPr fontId="1" type="noConversion"/>
  </si>
  <si>
    <t>M_BUILD_HO</t>
    <phoneticPr fontId="1" type="noConversion"/>
  </si>
  <si>
    <t>M_JIBUN_ADDR</t>
    <phoneticPr fontId="1" type="noConversion"/>
  </si>
  <si>
    <t>M_DORO_ADDR</t>
    <phoneticPr fontId="1" type="noConversion"/>
  </si>
  <si>
    <t>M_GAM_PRICE</t>
    <phoneticPr fontId="1" type="noConversion"/>
  </si>
  <si>
    <t>M_LOW_PRICE</t>
    <phoneticPr fontId="1" type="noConversion"/>
  </si>
  <si>
    <t>M_START_DT</t>
    <phoneticPr fontId="1" type="noConversion"/>
  </si>
  <si>
    <t>M_END_DT</t>
    <phoneticPr fontId="1" type="noConversion"/>
  </si>
  <si>
    <t>M_YUCHAL_CNT</t>
    <phoneticPr fontId="1" type="noConversion"/>
  </si>
  <si>
    <t>M_READ_CNT</t>
    <phoneticPr fontId="1" type="noConversion"/>
  </si>
  <si>
    <t>M_AREA_INFO</t>
    <phoneticPr fontId="1" type="noConversion"/>
  </si>
  <si>
    <t>물건번호</t>
    <phoneticPr fontId="1" type="noConversion"/>
  </si>
  <si>
    <t>M_ANNOUNCE_NO</t>
    <phoneticPr fontId="1" type="noConversion"/>
  </si>
  <si>
    <t>M_AUCTION_NO</t>
    <phoneticPr fontId="1" type="noConversion"/>
  </si>
  <si>
    <t>M_GOODS_ID</t>
    <phoneticPr fontId="1" type="noConversion"/>
  </si>
  <si>
    <t>M_IN_DATE</t>
    <phoneticPr fontId="1" type="noConversion"/>
  </si>
  <si>
    <t>M_MODI_DATE</t>
    <phoneticPr fontId="1" type="noConversion"/>
  </si>
  <si>
    <t>예비1</t>
    <phoneticPr fontId="1" type="noConversion"/>
  </si>
  <si>
    <t>예비2</t>
    <phoneticPr fontId="1" type="noConversion"/>
  </si>
  <si>
    <t>M_ETC1</t>
    <phoneticPr fontId="1" type="noConversion"/>
  </si>
  <si>
    <t>M_ETC2</t>
    <phoneticPr fontId="1" type="noConversion"/>
  </si>
  <si>
    <t>NUMBER</t>
    <phoneticPr fontId="1" type="noConversion"/>
  </si>
  <si>
    <t>매각, 임대</t>
    <phoneticPr fontId="1" type="noConversion"/>
  </si>
  <si>
    <t>일반경쟁,지명경쟁,제한경쟁,수의계약,일반추첨,지명추첨</t>
    <phoneticPr fontId="1" type="noConversion"/>
  </si>
  <si>
    <t>국유재산,압류재산,수탁재산,유입재산</t>
    <phoneticPr fontId="1" type="noConversion"/>
  </si>
  <si>
    <t>1:부동산, 2:자동차및운송장비, 3:회원권및유가증권, 4:기계및장비부품, 5:물품</t>
    <phoneticPr fontId="1" type="noConversion"/>
  </si>
  <si>
    <t>입찰준비중,협의중,보류,해제,취소,입찰중,공고중,낙찰,유찰</t>
    <phoneticPr fontId="1" type="noConversion"/>
  </si>
  <si>
    <t>PK</t>
    <phoneticPr fontId="1" type="noConversion"/>
  </si>
  <si>
    <t>GMS</t>
    <phoneticPr fontId="1" type="noConversion"/>
  </si>
  <si>
    <t>배분요구종기일</t>
    <phoneticPr fontId="1" type="noConversion"/>
  </si>
  <si>
    <t>낙찰가</t>
    <phoneticPr fontId="1" type="noConversion"/>
  </si>
  <si>
    <t>M_NAK_PRICE</t>
    <phoneticPr fontId="1" type="noConversion"/>
  </si>
  <si>
    <t>감정일</t>
    <phoneticPr fontId="1" type="noConversion"/>
  </si>
  <si>
    <t>감정평가기관</t>
    <phoneticPr fontId="1" type="noConversion"/>
  </si>
  <si>
    <t>입찰집행기관</t>
    <phoneticPr fontId="1" type="noConversion"/>
  </si>
  <si>
    <t>담당자</t>
    <phoneticPr fontId="1" type="noConversion"/>
  </si>
  <si>
    <t>연락처</t>
    <phoneticPr fontId="1" type="noConversion"/>
  </si>
  <si>
    <t>최초공고일자</t>
    <phoneticPr fontId="1" type="noConversion"/>
  </si>
  <si>
    <t>개찰일시</t>
    <phoneticPr fontId="1" type="noConversion"/>
  </si>
  <si>
    <t>비공개 시 -&gt; 0</t>
    <phoneticPr fontId="1" type="noConversion"/>
  </si>
  <si>
    <t>M_JONGGI_DATE</t>
    <phoneticPr fontId="1" type="noConversion"/>
  </si>
  <si>
    <t>M_GONGGO_DATE</t>
    <phoneticPr fontId="1" type="noConversion"/>
  </si>
  <si>
    <t>M_EXE_ORGAN</t>
    <phoneticPr fontId="1" type="noConversion"/>
  </si>
  <si>
    <t>M_EXE_NAME</t>
    <phoneticPr fontId="1" type="noConversion"/>
  </si>
  <si>
    <t>M_EXE_TEL</t>
    <phoneticPr fontId="1" type="noConversion"/>
  </si>
  <si>
    <t>M_GAM_DATE</t>
    <phoneticPr fontId="1" type="noConversion"/>
  </si>
  <si>
    <t>M_GAM_ORGAN</t>
    <phoneticPr fontId="1" type="noConversion"/>
  </si>
  <si>
    <t>공매상세정보 - 부동산</t>
    <phoneticPr fontId="1" type="noConversion"/>
  </si>
  <si>
    <t>GONGMAE_BD</t>
    <phoneticPr fontId="1" type="noConversion"/>
  </si>
  <si>
    <t>GMB</t>
    <phoneticPr fontId="1" type="noConversion"/>
  </si>
  <si>
    <t>B_MNG_NO</t>
  </si>
  <si>
    <t>B_MNG_NO</t>
    <phoneticPr fontId="1" type="noConversion"/>
  </si>
  <si>
    <t>위치및부근현황</t>
    <phoneticPr fontId="1" type="noConversion"/>
  </si>
  <si>
    <t>이용현황</t>
    <phoneticPr fontId="1" type="noConversion"/>
  </si>
  <si>
    <t>층수</t>
    <phoneticPr fontId="1" type="noConversion"/>
  </si>
  <si>
    <t>총층수</t>
    <phoneticPr fontId="1" type="noConversion"/>
  </si>
  <si>
    <t>건축년도</t>
    <phoneticPr fontId="1" type="noConversion"/>
  </si>
  <si>
    <t>노후화정도</t>
    <phoneticPr fontId="1" type="noConversion"/>
  </si>
  <si>
    <t>인입시설</t>
    <phoneticPr fontId="1" type="noConversion"/>
  </si>
  <si>
    <t>주변현황</t>
    <phoneticPr fontId="1" type="noConversion"/>
  </si>
  <si>
    <t>도시계획</t>
    <phoneticPr fontId="1" type="noConversion"/>
  </si>
  <si>
    <t>엘리베이터</t>
    <phoneticPr fontId="1" type="noConversion"/>
  </si>
  <si>
    <t>주차대수</t>
    <phoneticPr fontId="1" type="noConversion"/>
  </si>
  <si>
    <t>용적율</t>
    <phoneticPr fontId="1" type="noConversion"/>
  </si>
  <si>
    <t>건폐율</t>
    <phoneticPr fontId="1" type="noConversion"/>
  </si>
  <si>
    <t>추천용도</t>
    <phoneticPr fontId="1" type="noConversion"/>
  </si>
  <si>
    <t>기타사항</t>
    <phoneticPr fontId="1" type="noConversion"/>
  </si>
  <si>
    <t>명도책임</t>
    <phoneticPr fontId="1" type="noConversion"/>
  </si>
  <si>
    <t>부대조건</t>
    <phoneticPr fontId="1" type="noConversion"/>
  </si>
  <si>
    <t>유의사항</t>
    <phoneticPr fontId="1" type="noConversion"/>
  </si>
  <si>
    <t>난방방식</t>
    <phoneticPr fontId="1" type="noConversion"/>
  </si>
  <si>
    <t>특수조건</t>
    <phoneticPr fontId="1" type="noConversion"/>
  </si>
  <si>
    <t>M_SPECIALS</t>
    <phoneticPr fontId="1" type="noConversion"/>
  </si>
  <si>
    <t>GONGMAE_MST_PK</t>
    <phoneticPr fontId="1" type="noConversion"/>
  </si>
  <si>
    <t>B_LOCATION</t>
    <phoneticPr fontId="1" type="noConversion"/>
  </si>
  <si>
    <t>B_USE_HYUN</t>
    <phoneticPr fontId="1" type="noConversion"/>
  </si>
  <si>
    <t>B_FLOOR</t>
    <phoneticPr fontId="1" type="noConversion"/>
  </si>
  <si>
    <t>B_TOT_FLOOR</t>
    <phoneticPr fontId="1" type="noConversion"/>
  </si>
  <si>
    <t>B_BUILD_YEAR</t>
    <phoneticPr fontId="1" type="noConversion"/>
  </si>
  <si>
    <t>B_NOHU</t>
    <phoneticPr fontId="1" type="noConversion"/>
  </si>
  <si>
    <t>B_INIP</t>
    <phoneticPr fontId="1" type="noConversion"/>
  </si>
  <si>
    <t>B_JUBYEON</t>
    <phoneticPr fontId="1" type="noConversion"/>
  </si>
  <si>
    <t>B_DOSIPLAN</t>
    <phoneticPr fontId="1" type="noConversion"/>
  </si>
  <si>
    <t>B_NANBANG</t>
    <phoneticPr fontId="1" type="noConversion"/>
  </si>
  <si>
    <t>B_ELEVATOR</t>
    <phoneticPr fontId="1" type="noConversion"/>
  </si>
  <si>
    <t>B_JUCHA_NUM</t>
    <phoneticPr fontId="1" type="noConversion"/>
  </si>
  <si>
    <t>B_YONGJEOK</t>
    <phoneticPr fontId="1" type="noConversion"/>
  </si>
  <si>
    <t>B_GUNPYE</t>
    <phoneticPr fontId="1" type="noConversion"/>
  </si>
  <si>
    <t>B_CHUCHEON</t>
    <phoneticPr fontId="1" type="noConversion"/>
  </si>
  <si>
    <t>B_GUNMUL_NM</t>
    <phoneticPr fontId="1" type="noConversion"/>
  </si>
  <si>
    <t>B_BUDAE</t>
    <phoneticPr fontId="1" type="noConversion"/>
  </si>
  <si>
    <t>GONGMAE_BD_PK</t>
    <phoneticPr fontId="1" type="noConversion"/>
  </si>
  <si>
    <t>공매상세정보 - 회원권및유가증권</t>
    <phoneticPr fontId="1" type="noConversion"/>
  </si>
  <si>
    <t>최초 작성 : 2016.04.28</t>
    <phoneticPr fontId="1" type="noConversion"/>
  </si>
  <si>
    <t>GONGMAE_HY</t>
    <phoneticPr fontId="1" type="noConversion"/>
  </si>
  <si>
    <t>GMH</t>
    <phoneticPr fontId="1" type="noConversion"/>
  </si>
  <si>
    <t>H_MNG_NO</t>
  </si>
  <si>
    <t>H_MNG_NO</t>
    <phoneticPr fontId="1" type="noConversion"/>
  </si>
  <si>
    <t>GONGMAE_HY_PK</t>
    <phoneticPr fontId="1" type="noConversion"/>
  </si>
  <si>
    <t>INDEX</t>
    <phoneticPr fontId="1" type="noConversion"/>
  </si>
  <si>
    <t>회원권번호</t>
    <phoneticPr fontId="1" type="noConversion"/>
  </si>
  <si>
    <t>주식의종류</t>
    <phoneticPr fontId="1" type="noConversion"/>
  </si>
  <si>
    <t>수량</t>
    <phoneticPr fontId="1" type="noConversion"/>
  </si>
  <si>
    <t>지분율</t>
    <phoneticPr fontId="1" type="noConversion"/>
  </si>
  <si>
    <t>주당액면가</t>
    <phoneticPr fontId="1" type="noConversion"/>
  </si>
  <si>
    <t>액면총액</t>
    <phoneticPr fontId="1" type="noConversion"/>
  </si>
  <si>
    <t>본점소재지</t>
    <phoneticPr fontId="1" type="noConversion"/>
  </si>
  <si>
    <t>투자포인트</t>
    <phoneticPr fontId="1" type="noConversion"/>
  </si>
  <si>
    <t>장부금액</t>
    <phoneticPr fontId="1" type="noConversion"/>
  </si>
  <si>
    <t>취득일자</t>
    <phoneticPr fontId="1" type="noConversion"/>
  </si>
  <si>
    <t>취득금액</t>
    <phoneticPr fontId="1" type="noConversion"/>
  </si>
  <si>
    <t>법인명</t>
    <phoneticPr fontId="1" type="noConversion"/>
  </si>
  <si>
    <t>대표자명</t>
    <phoneticPr fontId="1" type="noConversion"/>
  </si>
  <si>
    <t>발행주식총수</t>
    <phoneticPr fontId="1" type="noConversion"/>
  </si>
  <si>
    <t>설립일자</t>
    <phoneticPr fontId="1" type="noConversion"/>
  </si>
  <si>
    <t>결산월</t>
    <phoneticPr fontId="1" type="noConversion"/>
  </si>
  <si>
    <t>업종</t>
    <phoneticPr fontId="1" type="noConversion"/>
  </si>
  <si>
    <t>주요제품</t>
    <phoneticPr fontId="1" type="noConversion"/>
  </si>
  <si>
    <t>종목명</t>
    <phoneticPr fontId="1" type="noConversion"/>
  </si>
  <si>
    <t>증권명</t>
    <phoneticPr fontId="1" type="noConversion"/>
  </si>
  <si>
    <t>H_MEMBERSHIP_NO</t>
    <phoneticPr fontId="1" type="noConversion"/>
  </si>
  <si>
    <t>H_STOCK_TYPE</t>
    <phoneticPr fontId="1" type="noConversion"/>
  </si>
  <si>
    <t>H_NUM</t>
    <phoneticPr fontId="1" type="noConversion"/>
  </si>
  <si>
    <t>H_AEKMYUN</t>
    <phoneticPr fontId="1" type="noConversion"/>
  </si>
  <si>
    <t>H_BONJEOM_SOJAEJI</t>
    <phoneticPr fontId="1" type="noConversion"/>
  </si>
  <si>
    <t>H_TUJA_POINT</t>
    <phoneticPr fontId="1" type="noConversion"/>
  </si>
  <si>
    <t>H_JANGBU_PRICE</t>
    <phoneticPr fontId="1" type="noConversion"/>
  </si>
  <si>
    <t>H_GET_DATE</t>
    <phoneticPr fontId="1" type="noConversion"/>
  </si>
  <si>
    <t>H_GET_PRICE</t>
    <phoneticPr fontId="1" type="noConversion"/>
  </si>
  <si>
    <t>H_BUBIN_NAME</t>
    <phoneticPr fontId="1" type="noConversion"/>
  </si>
  <si>
    <t>H_DAEPYO_NAME</t>
    <phoneticPr fontId="1" type="noConversion"/>
  </si>
  <si>
    <t>H_TEL</t>
    <phoneticPr fontId="1" type="noConversion"/>
  </si>
  <si>
    <t>H_STOCK_NUM</t>
    <phoneticPr fontId="1" type="noConversion"/>
  </si>
  <si>
    <t>H_FOUNDATION_DATE</t>
    <phoneticPr fontId="1" type="noConversion"/>
  </si>
  <si>
    <t>H_SETTLE_MON</t>
    <phoneticPr fontId="1" type="noConversion"/>
  </si>
  <si>
    <t>H_INDUSTRY_TYPE</t>
    <phoneticPr fontId="1" type="noConversion"/>
  </si>
  <si>
    <t>H_JONGMOK</t>
    <phoneticPr fontId="1" type="noConversion"/>
  </si>
  <si>
    <t>H_STOCK_NM</t>
    <phoneticPr fontId="1" type="noConversion"/>
  </si>
  <si>
    <t>H_EMP_NUM</t>
    <phoneticPr fontId="1" type="noConversion"/>
  </si>
  <si>
    <t>H_EVICTION_RESP</t>
    <phoneticPr fontId="1" type="noConversion"/>
  </si>
  <si>
    <t>H_ETC_ISSUE</t>
    <phoneticPr fontId="1" type="noConversion"/>
  </si>
  <si>
    <t>주요주주현황</t>
    <phoneticPr fontId="1" type="noConversion"/>
  </si>
  <si>
    <t>법인정보</t>
    <phoneticPr fontId="1" type="noConversion"/>
  </si>
  <si>
    <t>H_CAUTION</t>
    <phoneticPr fontId="1" type="noConversion"/>
  </si>
  <si>
    <t>종업원수</t>
    <phoneticPr fontId="1" type="noConversion"/>
  </si>
  <si>
    <t>GONGMAE_CA</t>
    <phoneticPr fontId="1" type="noConversion"/>
  </si>
  <si>
    <t>공매상세정보 - 자동차및운송장비</t>
    <phoneticPr fontId="1" type="noConversion"/>
  </si>
  <si>
    <t>GMC</t>
    <phoneticPr fontId="1" type="noConversion"/>
  </si>
  <si>
    <t>C_MNG_NO</t>
    <phoneticPr fontId="1" type="noConversion"/>
  </si>
  <si>
    <t>S_MNG_NO</t>
    <phoneticPr fontId="1" type="noConversion"/>
  </si>
  <si>
    <t>제조사</t>
    <phoneticPr fontId="1" type="noConversion"/>
  </si>
  <si>
    <t>모델</t>
    <phoneticPr fontId="1" type="noConversion"/>
  </si>
  <si>
    <t>차량번호</t>
    <phoneticPr fontId="1" type="noConversion"/>
  </si>
  <si>
    <t>연월식</t>
    <phoneticPr fontId="1" type="noConversion"/>
  </si>
  <si>
    <t>보관장소</t>
    <phoneticPr fontId="1" type="noConversion"/>
  </si>
  <si>
    <t>변속기</t>
    <phoneticPr fontId="1" type="noConversion"/>
  </si>
  <si>
    <t>배기량</t>
    <phoneticPr fontId="1" type="noConversion"/>
  </si>
  <si>
    <t>C_LOCATION</t>
    <phoneticPr fontId="1" type="noConversion"/>
  </si>
  <si>
    <t>C_JEJOSA</t>
    <phoneticPr fontId="1" type="noConversion"/>
  </si>
  <si>
    <t>C_MODEL</t>
    <phoneticPr fontId="1" type="noConversion"/>
  </si>
  <si>
    <t>C_CAR_NO</t>
    <phoneticPr fontId="1" type="noConversion"/>
  </si>
  <si>
    <t>C_YEARMON</t>
    <phoneticPr fontId="1" type="noConversion"/>
  </si>
  <si>
    <t>C_BOGWAN</t>
    <phoneticPr fontId="1" type="noConversion"/>
  </si>
  <si>
    <t>C_GEAR</t>
    <phoneticPr fontId="1" type="noConversion"/>
  </si>
  <si>
    <t>C_BAEGI</t>
    <phoneticPr fontId="1" type="noConversion"/>
  </si>
  <si>
    <t>C_NUM</t>
    <phoneticPr fontId="1" type="noConversion"/>
  </si>
  <si>
    <t>C_BUDAE</t>
    <phoneticPr fontId="1" type="noConversion"/>
  </si>
  <si>
    <t>H_BUDAE</t>
    <phoneticPr fontId="1" type="noConversion"/>
  </si>
  <si>
    <t>B_CAUTION</t>
    <phoneticPr fontId="1" type="noConversion"/>
  </si>
  <si>
    <t>B_EVICTION_RESP</t>
    <phoneticPr fontId="1" type="noConversion"/>
  </si>
  <si>
    <t>B_ETC_ISSUE</t>
    <phoneticPr fontId="1" type="noConversion"/>
  </si>
  <si>
    <t>C_CAUTION</t>
    <phoneticPr fontId="1" type="noConversion"/>
  </si>
  <si>
    <t>GONGMAE_CA_PK</t>
    <phoneticPr fontId="1" type="noConversion"/>
  </si>
  <si>
    <t>C_EVICTION_RESP</t>
    <phoneticPr fontId="1" type="noConversion"/>
  </si>
  <si>
    <t>P_MNG_NO</t>
    <phoneticPr fontId="1" type="noConversion"/>
  </si>
  <si>
    <t>P_EVICTION_RESP</t>
    <phoneticPr fontId="1" type="noConversion"/>
  </si>
  <si>
    <t>P_CAUTION</t>
    <phoneticPr fontId="1" type="noConversion"/>
  </si>
  <si>
    <t>공매상세정보 - 기계및장비</t>
    <phoneticPr fontId="1" type="noConversion"/>
  </si>
  <si>
    <t>공매상세정보 - 기계및장비,부품</t>
    <phoneticPr fontId="1" type="noConversion"/>
  </si>
  <si>
    <t>GONGMAE_PD</t>
    <phoneticPr fontId="1" type="noConversion"/>
  </si>
  <si>
    <t>GMP</t>
    <phoneticPr fontId="1" type="noConversion"/>
  </si>
  <si>
    <t>GONGMAE_PD_PK</t>
    <phoneticPr fontId="1" type="noConversion"/>
  </si>
  <si>
    <t>GONGMAE_EP</t>
    <phoneticPr fontId="1" type="noConversion"/>
  </si>
  <si>
    <t>GONGMAE_EP_PK</t>
    <phoneticPr fontId="1" type="noConversion"/>
  </si>
  <si>
    <t>E_MNG_NO</t>
    <phoneticPr fontId="1" type="noConversion"/>
  </si>
  <si>
    <t>E_EVICTION_RESP</t>
    <phoneticPr fontId="1" type="noConversion"/>
  </si>
  <si>
    <t>E_CAUTION</t>
    <phoneticPr fontId="1" type="noConversion"/>
  </si>
  <si>
    <t>GME</t>
    <phoneticPr fontId="1" type="noConversion"/>
  </si>
  <si>
    <t>E_LOCATION</t>
    <phoneticPr fontId="1" type="noConversion"/>
  </si>
  <si>
    <t>E_USE_HYUN</t>
    <phoneticPr fontId="1" type="noConversion"/>
  </si>
  <si>
    <t>E_ETC_ISSUE</t>
    <phoneticPr fontId="1" type="noConversion"/>
  </si>
  <si>
    <t>P_LOCATION</t>
    <phoneticPr fontId="1" type="noConversion"/>
  </si>
  <si>
    <t>P_USE_HYUN</t>
    <phoneticPr fontId="1" type="noConversion"/>
  </si>
  <si>
    <t>P_ETC_ISSUE</t>
    <phoneticPr fontId="1" type="noConversion"/>
  </si>
  <si>
    <t>공매상세정보 - 증권정보</t>
    <phoneticPr fontId="1" type="noConversion"/>
  </si>
  <si>
    <t>GONGMAE_SD</t>
    <phoneticPr fontId="1" type="noConversion"/>
  </si>
  <si>
    <t>S_JUJU</t>
    <phoneticPr fontId="1" type="noConversion"/>
  </si>
  <si>
    <t>S_BUBIN_INFO</t>
    <phoneticPr fontId="1" type="noConversion"/>
  </si>
  <si>
    <t>LONG</t>
    <phoneticPr fontId="1" type="noConversion"/>
  </si>
  <si>
    <t>GONGMAE_SD_PK</t>
    <phoneticPr fontId="1" type="noConversion"/>
  </si>
  <si>
    <t>공매상세정보 - 증권 추가 정보</t>
    <phoneticPr fontId="1" type="noConversion"/>
  </si>
  <si>
    <t>조사일자</t>
    <phoneticPr fontId="1" type="noConversion"/>
  </si>
  <si>
    <t>B_JOSA_DATE</t>
    <phoneticPr fontId="1" type="noConversion"/>
  </si>
  <si>
    <t>GONGMAE_IMDAE</t>
    <phoneticPr fontId="1" type="noConversion"/>
  </si>
  <si>
    <t>GONGMAE_HISTORY</t>
    <phoneticPr fontId="1" type="noConversion"/>
  </si>
  <si>
    <t>GONGMAE_IPCHAL</t>
    <phoneticPr fontId="1" type="noConversion"/>
  </si>
  <si>
    <t>GONGMAE_DUNGGI</t>
    <phoneticPr fontId="1" type="noConversion"/>
  </si>
  <si>
    <t>GMI</t>
    <phoneticPr fontId="1" type="noConversion"/>
  </si>
  <si>
    <t>GONGMAE_IMDAE_PK</t>
    <phoneticPr fontId="1" type="noConversion"/>
  </si>
  <si>
    <t>I_MNG_NO</t>
    <phoneticPr fontId="1" type="noConversion"/>
  </si>
  <si>
    <t>GONGMAE_HISTORY_PK</t>
    <phoneticPr fontId="1" type="noConversion"/>
  </si>
  <si>
    <t>GMIP</t>
    <phoneticPr fontId="1" type="noConversion"/>
  </si>
  <si>
    <t>IP_MNG_NO</t>
    <phoneticPr fontId="1" type="noConversion"/>
  </si>
  <si>
    <t>GONGMAE_IPCHAL_PK</t>
    <phoneticPr fontId="1" type="noConversion"/>
  </si>
  <si>
    <t>GMD</t>
    <phoneticPr fontId="1" type="noConversion"/>
  </si>
  <si>
    <t>D_MNG_NO</t>
    <phoneticPr fontId="1" type="noConversion"/>
  </si>
  <si>
    <t>GONGMAE_DUNGGI_PK</t>
    <phoneticPr fontId="1" type="noConversion"/>
  </si>
  <si>
    <t>GMHI</t>
    <phoneticPr fontId="1" type="noConversion"/>
  </si>
  <si>
    <t>HI_MNG_NO</t>
    <phoneticPr fontId="1" type="noConversion"/>
  </si>
  <si>
    <t>임대차내용</t>
    <phoneticPr fontId="1" type="noConversion"/>
  </si>
  <si>
    <t>이름</t>
    <phoneticPr fontId="1" type="noConversion"/>
  </si>
  <si>
    <t>보증금</t>
    <phoneticPr fontId="1" type="noConversion"/>
  </si>
  <si>
    <t>차임(월세)</t>
    <phoneticPr fontId="1" type="noConversion"/>
  </si>
  <si>
    <t>전입일</t>
    <phoneticPr fontId="1" type="noConversion"/>
  </si>
  <si>
    <t>확정(설정)일</t>
    <phoneticPr fontId="1" type="noConversion"/>
  </si>
  <si>
    <t>B_IN_DATE</t>
    <phoneticPr fontId="1" type="noConversion"/>
  </si>
  <si>
    <t>B_MODI_DATE</t>
    <phoneticPr fontId="1" type="noConversion"/>
  </si>
  <si>
    <t>H_IN_DATE</t>
    <phoneticPr fontId="1" type="noConversion"/>
  </si>
  <si>
    <t>H_MODI_DATE</t>
    <phoneticPr fontId="1" type="noConversion"/>
  </si>
  <si>
    <t>S_IN_DATE</t>
    <phoneticPr fontId="1" type="noConversion"/>
  </si>
  <si>
    <t>S_MODI_DATE</t>
    <phoneticPr fontId="1" type="noConversion"/>
  </si>
  <si>
    <t>C_IN_DATE</t>
    <phoneticPr fontId="1" type="noConversion"/>
  </si>
  <si>
    <t>C_MODI_DATE</t>
    <phoneticPr fontId="1" type="noConversion"/>
  </si>
  <si>
    <t>E_IN_DATE</t>
    <phoneticPr fontId="1" type="noConversion"/>
  </si>
  <si>
    <t>E_MODI_DATE</t>
    <phoneticPr fontId="1" type="noConversion"/>
  </si>
  <si>
    <t>P_IN_DATE</t>
    <phoneticPr fontId="1" type="noConversion"/>
  </si>
  <si>
    <t>P_MODI_DATE</t>
    <phoneticPr fontId="1" type="noConversion"/>
  </si>
  <si>
    <t>I_IMCHA_EXP</t>
    <phoneticPr fontId="1" type="noConversion"/>
  </si>
  <si>
    <t>I_IMCHA_PRICE</t>
    <phoneticPr fontId="1" type="noConversion"/>
  </si>
  <si>
    <t>I_CHAIM</t>
    <phoneticPr fontId="1" type="noConversion"/>
  </si>
  <si>
    <t>I_REG_DATE</t>
    <phoneticPr fontId="1" type="noConversion"/>
  </si>
  <si>
    <t>I_DECISION_DATE</t>
    <phoneticPr fontId="1" type="noConversion"/>
  </si>
  <si>
    <t>I_IN_DATE</t>
    <phoneticPr fontId="1" type="noConversion"/>
  </si>
  <si>
    <t>I_MODI_DATE</t>
    <phoneticPr fontId="1" type="noConversion"/>
  </si>
  <si>
    <t>권리자명</t>
    <phoneticPr fontId="1" type="noConversion"/>
  </si>
  <si>
    <t>D_IN_DATE</t>
    <phoneticPr fontId="1" type="noConversion"/>
  </si>
  <si>
    <t>D_MODI_DATE</t>
    <phoneticPr fontId="1" type="noConversion"/>
  </si>
  <si>
    <t>입찰결과</t>
    <phoneticPr fontId="1" type="noConversion"/>
  </si>
  <si>
    <t>HI_SELL_TYPE</t>
    <phoneticPr fontId="1" type="noConversion"/>
  </si>
  <si>
    <t>HI_LOW_PRICE</t>
    <phoneticPr fontId="1" type="noConversion"/>
  </si>
  <si>
    <t>HI_NAK_PRICE</t>
    <phoneticPr fontId="1" type="noConversion"/>
  </si>
  <si>
    <t>HI_RESULT</t>
    <phoneticPr fontId="1" type="noConversion"/>
  </si>
  <si>
    <t>HI_IN_DATE</t>
    <phoneticPr fontId="1" type="noConversion"/>
  </si>
  <si>
    <t>HI_MODI_DATE</t>
    <phoneticPr fontId="1" type="noConversion"/>
  </si>
  <si>
    <t>회차</t>
    <phoneticPr fontId="1" type="noConversion"/>
  </si>
  <si>
    <t>차수</t>
    <phoneticPr fontId="1" type="noConversion"/>
  </si>
  <si>
    <t>공고일</t>
    <phoneticPr fontId="1" type="noConversion"/>
  </si>
  <si>
    <t>대금납부</t>
    <phoneticPr fontId="1" type="noConversion"/>
  </si>
  <si>
    <t>납부기한</t>
    <phoneticPr fontId="1" type="noConversion"/>
  </si>
  <si>
    <t>입찰장소</t>
    <phoneticPr fontId="1" type="noConversion"/>
  </si>
  <si>
    <t>매각결정기일</t>
    <phoneticPr fontId="1" type="noConversion"/>
  </si>
  <si>
    <t>IP_IPCHAL_NO</t>
    <phoneticPr fontId="1" type="noConversion"/>
  </si>
  <si>
    <t>IP_HOICHA</t>
    <phoneticPr fontId="1" type="noConversion"/>
  </si>
  <si>
    <t>IP_CHASU</t>
    <phoneticPr fontId="1" type="noConversion"/>
  </si>
  <si>
    <t>IP_IPCHAL_TYPE</t>
    <phoneticPr fontId="1" type="noConversion"/>
  </si>
  <si>
    <t>IP_GONGGO_DATE</t>
    <phoneticPr fontId="1" type="noConversion"/>
  </si>
  <si>
    <t>IP_NAPBU_TYPE</t>
    <phoneticPr fontId="1" type="noConversion"/>
  </si>
  <si>
    <t>IP_NAPBU_TERM</t>
    <phoneticPr fontId="1" type="noConversion"/>
  </si>
  <si>
    <t>IP_START_DT</t>
    <phoneticPr fontId="1" type="noConversion"/>
  </si>
  <si>
    <t>IP_END_DT</t>
    <phoneticPr fontId="1" type="noConversion"/>
  </si>
  <si>
    <t>IP_IPCHAL_LOC</t>
    <phoneticPr fontId="1" type="noConversion"/>
  </si>
  <si>
    <t>IP_LOW_PRICE</t>
    <phoneticPr fontId="1" type="noConversion"/>
  </si>
  <si>
    <t>C_USE_HYUN</t>
    <phoneticPr fontId="1" type="noConversion"/>
  </si>
  <si>
    <t>IP_GAECHAL_DT</t>
    <phoneticPr fontId="1" type="noConversion"/>
  </si>
  <si>
    <t>M_GAECHAL_DT</t>
    <phoneticPr fontId="1" type="noConversion"/>
  </si>
  <si>
    <t>HI_GAECHAL_DT</t>
    <phoneticPr fontId="1" type="noConversion"/>
  </si>
  <si>
    <t>2016-04-28 10:00</t>
  </si>
  <si>
    <t>2016-04-28 10:00</t>
    <phoneticPr fontId="1" type="noConversion"/>
  </si>
  <si>
    <t>IDX_GONGMAE_YONGDO</t>
    <phoneticPr fontId="1" type="noConversion"/>
  </si>
  <si>
    <t>M_MULGUN_KIND + M_YONGDO + M_SUB_YONGDO</t>
    <phoneticPr fontId="1" type="noConversion"/>
  </si>
  <si>
    <t>IDX_GONGMAE_ADDR</t>
    <phoneticPr fontId="1" type="noConversion"/>
  </si>
  <si>
    <t>M_ADDR1 + M_ADDR2 + M_ADDR3</t>
    <phoneticPr fontId="1" type="noConversion"/>
  </si>
  <si>
    <t>IDX_GONGMAE_START_DT</t>
    <phoneticPr fontId="1" type="noConversion"/>
  </si>
  <si>
    <t>IDX_GONGMAE_END_DT</t>
    <phoneticPr fontId="1" type="noConversion"/>
  </si>
  <si>
    <t>집합, 건축, 토지</t>
    <phoneticPr fontId="1" type="noConversion"/>
  </si>
  <si>
    <t>소유, 근저, 압류, 임차권...</t>
    <phoneticPr fontId="1" type="noConversion"/>
  </si>
  <si>
    <t>환산보증금</t>
    <phoneticPr fontId="1" type="noConversion"/>
  </si>
  <si>
    <t>I_EXC_PRICE</t>
    <phoneticPr fontId="1" type="noConversion"/>
  </si>
  <si>
    <t>배분요구일</t>
    <phoneticPr fontId="1" type="noConversion"/>
  </si>
  <si>
    <t>I_BAEBUN_DATE</t>
    <phoneticPr fontId="1" type="noConversion"/>
  </si>
  <si>
    <t>소유자</t>
    <phoneticPr fontId="1" type="noConversion"/>
  </si>
  <si>
    <t>M_SOYUJA</t>
    <phoneticPr fontId="1" type="noConversion"/>
  </si>
  <si>
    <t>등기 파싱 시 입력</t>
    <phoneticPr fontId="1" type="noConversion"/>
  </si>
  <si>
    <t>맹지, 유치권, 분묘, 법정지상권, 토지만매각 등... (차 후 사용)</t>
    <phoneticPr fontId="1" type="noConversion"/>
  </si>
  <si>
    <t>I_CHASU</t>
    <phoneticPr fontId="1" type="noConversion"/>
  </si>
  <si>
    <t>배분요구액</t>
    <phoneticPr fontId="1" type="noConversion"/>
  </si>
  <si>
    <t>D_BAEBUN_PRICE</t>
    <phoneticPr fontId="1" type="noConversion"/>
  </si>
  <si>
    <t>D_BAEBUN_DATE</t>
    <phoneticPr fontId="1" type="noConversion"/>
  </si>
  <si>
    <t>I_BAEBUN_PRICE</t>
    <phoneticPr fontId="1" type="noConversion"/>
  </si>
  <si>
    <t>설정액(채권액)</t>
    <phoneticPr fontId="1" type="noConversion"/>
  </si>
  <si>
    <t>공매재산명세서에서 가져옴</t>
    <phoneticPr fontId="1" type="noConversion"/>
  </si>
  <si>
    <t>권리자구분</t>
    <phoneticPr fontId="1" type="noConversion"/>
  </si>
  <si>
    <t>D_DUNG_TYPE</t>
    <phoneticPr fontId="1" type="noConversion"/>
  </si>
  <si>
    <t>D_DUNG_KIND</t>
    <phoneticPr fontId="1" type="noConversion"/>
  </si>
  <si>
    <t>일반, 제1금융, 제2금율, 정부기관</t>
    <phoneticPr fontId="1" type="noConversion"/>
  </si>
  <si>
    <t>D_DUNG_DATE</t>
    <phoneticPr fontId="1" type="noConversion"/>
  </si>
  <si>
    <t>D_DUNG_PRICE</t>
    <phoneticPr fontId="1" type="noConversion"/>
  </si>
  <si>
    <t>D_JUMIN_NO</t>
    <phoneticPr fontId="1" type="noConversion"/>
  </si>
  <si>
    <t>등기고유번호</t>
    <phoneticPr fontId="1" type="noConversion"/>
  </si>
  <si>
    <t>D_REG_NO</t>
    <phoneticPr fontId="1" type="noConversion"/>
  </si>
  <si>
    <t>D_DUNG_TEXT</t>
    <phoneticPr fontId="1" type="noConversion"/>
  </si>
  <si>
    <t>전소유자,등기원인,존속기간 등</t>
    <phoneticPr fontId="1" type="noConversion"/>
  </si>
  <si>
    <t>주민번호, 사업자번호</t>
    <phoneticPr fontId="1" type="noConversion"/>
  </si>
  <si>
    <t>등기접수일</t>
    <phoneticPr fontId="1" type="noConversion"/>
  </si>
  <si>
    <t>채권액</t>
    <phoneticPr fontId="1" type="noConversion"/>
  </si>
  <si>
    <t>채권자명</t>
    <phoneticPr fontId="1" type="noConversion"/>
  </si>
  <si>
    <t>등기원인</t>
    <phoneticPr fontId="1" type="noConversion"/>
  </si>
  <si>
    <t>권리종류(목적)</t>
    <phoneticPr fontId="1" type="noConversion"/>
  </si>
  <si>
    <t>등기구분</t>
    <phoneticPr fontId="1" type="noConversion"/>
  </si>
  <si>
    <t>등기순위</t>
    <phoneticPr fontId="1" type="noConversion"/>
  </si>
  <si>
    <t>D_INFO_SEQ</t>
    <phoneticPr fontId="1" type="noConversion"/>
  </si>
  <si>
    <t>권리자주민번호</t>
    <phoneticPr fontId="1" type="noConversion"/>
  </si>
  <si>
    <t>HI_GAM_PRICE</t>
    <phoneticPr fontId="1" type="noConversion"/>
  </si>
  <si>
    <t>입찰금액</t>
    <phoneticPr fontId="1" type="noConversion"/>
  </si>
  <si>
    <t>GMF</t>
    <phoneticPr fontId="1" type="noConversion"/>
  </si>
  <si>
    <t>파일구분</t>
    <phoneticPr fontId="1" type="noConversion"/>
  </si>
  <si>
    <t>파일명</t>
    <phoneticPr fontId="1" type="noConversion"/>
  </si>
  <si>
    <t>F_MNG_NO</t>
    <phoneticPr fontId="1" type="noConversion"/>
  </si>
  <si>
    <t>F_FILE_TYPE</t>
    <phoneticPr fontId="1" type="noConversion"/>
  </si>
  <si>
    <t>F_FILE_NAME</t>
    <phoneticPr fontId="1" type="noConversion"/>
  </si>
  <si>
    <t>F_IN_DT</t>
    <phoneticPr fontId="1" type="noConversion"/>
  </si>
  <si>
    <t>F_MODI_DT</t>
    <phoneticPr fontId="1" type="noConversion"/>
  </si>
  <si>
    <t>2016-05-02 11:22:13</t>
    <phoneticPr fontId="1" type="noConversion"/>
  </si>
  <si>
    <t>P:사진, D:등기, G:감정평가서, S:전입세대열람</t>
    <phoneticPr fontId="1" type="noConversion"/>
  </si>
  <si>
    <t>GONGMAE_FL_PK</t>
    <phoneticPr fontId="1" type="noConversion"/>
  </si>
  <si>
    <t>H_AEKMYUN_TOT</t>
    <phoneticPr fontId="1" type="noConversion"/>
  </si>
  <si>
    <t>H_MAIN_GOODS</t>
    <phoneticPr fontId="1" type="noConversion"/>
  </si>
  <si>
    <t>H_JIBUN</t>
    <phoneticPr fontId="1" type="noConversion"/>
  </si>
  <si>
    <t>공매상세정보 - 물품</t>
    <phoneticPr fontId="1" type="noConversion"/>
  </si>
  <si>
    <t>공매상세정보 -물품</t>
    <phoneticPr fontId="1" type="noConversion"/>
  </si>
  <si>
    <t>I_IMCHAIN</t>
    <phoneticPr fontId="1" type="noConversion"/>
  </si>
  <si>
    <t>공매정보 - 임대차</t>
    <phoneticPr fontId="1" type="noConversion"/>
  </si>
  <si>
    <t>공매정보 - 임대차 정보</t>
    <phoneticPr fontId="1" type="noConversion"/>
  </si>
  <si>
    <t>공매정보 - 입찰이력</t>
    <phoneticPr fontId="1" type="noConversion"/>
  </si>
  <si>
    <t>HI_IPCHAL_NO</t>
    <phoneticPr fontId="1" type="noConversion"/>
  </si>
  <si>
    <t>HI_IPCHALGA_INFO</t>
    <phoneticPr fontId="1" type="noConversion"/>
  </si>
  <si>
    <t>공매정보 - 입찰정보</t>
    <phoneticPr fontId="1" type="noConversion"/>
  </si>
  <si>
    <t>IP_DECIDE_DT</t>
    <phoneticPr fontId="1" type="noConversion"/>
  </si>
  <si>
    <t>IP_IN_DATE</t>
    <phoneticPr fontId="1" type="noConversion"/>
  </si>
  <si>
    <t>IP_MODI_DATE</t>
    <phoneticPr fontId="1" type="noConversion"/>
  </si>
  <si>
    <t>YYYYMMDD</t>
    <phoneticPr fontId="1" type="noConversion"/>
  </si>
  <si>
    <t>D_CHAEGWONJA</t>
    <phoneticPr fontId="1" type="noConversion"/>
  </si>
  <si>
    <t>D_CHAEGWONJA_TYPE</t>
    <phoneticPr fontId="1" type="noConversion"/>
  </si>
  <si>
    <t>공매정보 - 등기</t>
    <phoneticPr fontId="1" type="noConversion"/>
  </si>
  <si>
    <t>공매정보 - 파일정보</t>
    <phoneticPr fontId="1" type="noConversion"/>
  </si>
  <si>
    <t>GONGMAE_FILE</t>
    <phoneticPr fontId="1" type="noConversion"/>
  </si>
  <si>
    <t>층</t>
    <phoneticPr fontId="1" type="noConversion"/>
  </si>
  <si>
    <t>M_BUILD_FLOOR</t>
    <phoneticPr fontId="1" type="noConversion"/>
  </si>
  <si>
    <t>면적/자동차정보</t>
    <phoneticPr fontId="1" type="noConversion"/>
  </si>
  <si>
    <t>부동산 토지, 자동차 정보 포함.</t>
    <phoneticPr fontId="1" type="noConversion"/>
  </si>
  <si>
    <t>유효입찰자수</t>
    <phoneticPr fontId="1" type="noConversion"/>
  </si>
  <si>
    <t>무효입찰자수</t>
    <phoneticPr fontId="1" type="noConversion"/>
  </si>
  <si>
    <t>HI_YU_IPCHALJA</t>
    <phoneticPr fontId="1" type="noConversion"/>
  </si>
  <si>
    <t>HI_MU_IPCHALJA</t>
    <phoneticPr fontId="1" type="noConversion"/>
  </si>
  <si>
    <t>전화 / 이메일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</si>
</sst>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sz val="9"/>
      <color theme="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0" fontId="3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22" fontId="3" fillId="0" borderId="1" xfId="0" applyNumberFormat="1" applyFont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abSelected="1" workbookViewId="0">
      <selection activeCell="F11" sqref="F11"/>
    </sheetView>
  </sheetViews>
  <sheetFormatPr defaultRowHeight="11.25" x14ac:dyDescent="0.3"/>
  <cols>
    <col min="1" max="1" width="15.25" style="7" customWidth="1"/>
    <col min="2" max="2" width="20.75" style="7" customWidth="1"/>
    <col min="3" max="3" width="9.875" style="7" customWidth="1"/>
    <col min="4" max="4" width="7.375" style="25" customWidth="1"/>
    <col min="5" max="5" width="15.75" style="25" customWidth="1"/>
    <col min="6" max="6" width="13.625" style="7" customWidth="1"/>
    <col min="7" max="7" width="14.75" style="7" customWidth="1"/>
    <col min="8" max="8" width="13" style="25" customWidth="1"/>
    <col min="9" max="9" width="24.875" style="26" customWidth="1"/>
    <col min="10" max="11" width="9" style="7"/>
    <col min="12" max="12" width="63" style="7" customWidth="1"/>
    <col min="13" max="16384" width="9" style="7"/>
  </cols>
  <sheetData>
    <row r="1" spans="1:12" ht="20.100000000000001" customHeight="1" x14ac:dyDescent="0.3">
      <c r="A1" s="1" t="s">
        <v>0</v>
      </c>
      <c r="B1" s="2" t="s">
        <v>40</v>
      </c>
      <c r="C1" s="3" t="s">
        <v>1</v>
      </c>
      <c r="D1" s="3"/>
      <c r="E1" s="4" t="s">
        <v>36</v>
      </c>
      <c r="F1" s="5" t="s">
        <v>2</v>
      </c>
      <c r="G1" s="6" t="s">
        <v>37</v>
      </c>
      <c r="H1" s="5" t="s">
        <v>3</v>
      </c>
      <c r="I1" s="6" t="s">
        <v>4</v>
      </c>
      <c r="L1" s="7" t="str">
        <f>CONCATENATE("COMMENT ON TABLE ", E1, ".", B1, " IS '", B2, "'")</f>
        <v>COMMENT ON TABLE TAIN.GONGMAE_MST IS '공매기본정보'</v>
      </c>
    </row>
    <row r="2" spans="1:12" ht="20.100000000000001" customHeight="1" x14ac:dyDescent="0.3">
      <c r="A2" s="1" t="s">
        <v>5</v>
      </c>
      <c r="B2" s="2" t="s">
        <v>39</v>
      </c>
      <c r="C2" s="8" t="s">
        <v>6</v>
      </c>
      <c r="D2" s="9"/>
      <c r="E2" s="10" t="s">
        <v>41</v>
      </c>
      <c r="F2" s="5" t="s">
        <v>7</v>
      </c>
      <c r="G2" s="6">
        <v>10</v>
      </c>
      <c r="H2" s="5" t="s">
        <v>8</v>
      </c>
      <c r="I2" s="6" t="s">
        <v>9</v>
      </c>
    </row>
    <row r="3" spans="1:12" ht="20.100000000000001" customHeight="1" x14ac:dyDescent="0.3">
      <c r="A3" s="11" t="s">
        <v>10</v>
      </c>
      <c r="B3" s="12" t="s">
        <v>39</v>
      </c>
      <c r="C3" s="12"/>
      <c r="D3" s="12"/>
      <c r="E3" s="12"/>
      <c r="F3" s="5" t="s">
        <v>11</v>
      </c>
      <c r="G3" s="6">
        <v>60</v>
      </c>
      <c r="H3" s="5" t="s">
        <v>12</v>
      </c>
      <c r="I3" s="6"/>
    </row>
    <row r="4" spans="1:12" ht="20.100000000000001" customHeight="1" x14ac:dyDescent="0.3">
      <c r="A4" s="13" t="s">
        <v>13</v>
      </c>
      <c r="B4" s="14" t="s">
        <v>38</v>
      </c>
      <c r="C4" s="14"/>
      <c r="D4" s="14"/>
      <c r="E4" s="14"/>
      <c r="F4" s="5" t="s">
        <v>14</v>
      </c>
      <c r="G4" s="6">
        <v>772</v>
      </c>
      <c r="H4" s="5" t="s">
        <v>15</v>
      </c>
      <c r="I4" s="6">
        <f>ROUNDDOWN((8108-(8112*G2/100))/(G4+2),0)</f>
        <v>9</v>
      </c>
    </row>
    <row r="5" spans="1:12" ht="20.100000000000001" customHeight="1" x14ac:dyDescent="0.3">
      <c r="A5" s="13"/>
      <c r="B5" s="14"/>
      <c r="C5" s="14"/>
      <c r="D5" s="14"/>
      <c r="E5" s="14"/>
      <c r="F5" s="5" t="s">
        <v>16</v>
      </c>
      <c r="G5" s="15">
        <v>10000</v>
      </c>
      <c r="H5" s="5" t="s">
        <v>17</v>
      </c>
      <c r="I5" s="6">
        <f>ROUNDUP(G4*G5/1000/1000*1.2, 0)</f>
        <v>10</v>
      </c>
    </row>
    <row r="6" spans="1:12" ht="20.100000000000001" customHeight="1" x14ac:dyDescent="0.3">
      <c r="A6" s="16" t="s">
        <v>18</v>
      </c>
      <c r="B6" s="17"/>
      <c r="C6" s="18"/>
      <c r="D6" s="18"/>
      <c r="E6" s="18"/>
      <c r="F6" s="5" t="s">
        <v>19</v>
      </c>
      <c r="G6" s="15">
        <v>3000</v>
      </c>
      <c r="H6" s="5" t="s">
        <v>20</v>
      </c>
      <c r="I6" s="6">
        <f>ROUNDUP(I5*0.1, 0)</f>
        <v>1</v>
      </c>
    </row>
    <row r="7" spans="1:12" ht="20.100000000000001" customHeight="1" x14ac:dyDescent="0.3">
      <c r="B7" s="19"/>
      <c r="C7" s="19"/>
      <c r="D7" s="20"/>
      <c r="E7" s="20"/>
      <c r="F7" s="19"/>
      <c r="G7" s="19"/>
      <c r="H7" s="20"/>
      <c r="I7" s="21"/>
    </row>
    <row r="8" spans="1:12" ht="20.100000000000001" customHeight="1" x14ac:dyDescent="0.3">
      <c r="A8" s="22" t="s">
        <v>21</v>
      </c>
      <c r="B8" s="22" t="s">
        <v>22</v>
      </c>
      <c r="C8" s="22" t="s">
        <v>23</v>
      </c>
      <c r="D8" s="22" t="s">
        <v>24</v>
      </c>
      <c r="E8" s="22" t="s">
        <v>25</v>
      </c>
      <c r="F8" s="22" t="s">
        <v>26</v>
      </c>
      <c r="G8" s="22" t="s">
        <v>27</v>
      </c>
      <c r="H8" s="22" t="s">
        <v>28</v>
      </c>
      <c r="I8" s="23" t="s">
        <v>29</v>
      </c>
    </row>
    <row r="9" spans="1:12" ht="20.100000000000001" customHeight="1" x14ac:dyDescent="0.3">
      <c r="A9" s="2" t="s">
        <v>42</v>
      </c>
      <c r="B9" s="2" t="s">
        <v>74</v>
      </c>
      <c r="C9" s="2" t="s">
        <v>30</v>
      </c>
      <c r="D9" s="4">
        <v>20</v>
      </c>
      <c r="E9" s="4" t="s">
        <v>121</v>
      </c>
      <c r="F9" s="2"/>
      <c r="G9" s="2"/>
      <c r="H9" s="4"/>
      <c r="I9" s="24"/>
      <c r="J9" s="2">
        <f>ROUNDUP(IF(EXACT(C9,"CHAR"), D9, IF(EXACT(C9,"VARCHAR2"), D9/2, IF(EXACT(C9,"NUMBER"), (D9/2)+1, IF(EXACT(C9,"DATE"), 7, D9/2)))),0)</f>
        <v>10</v>
      </c>
      <c r="L9" s="7" t="str">
        <f>CONCATENATE("COMMENT ON COLUMN TAIN.GONGMAE_MST.", B9, " IS ", "'", A9, "';")</f>
        <v>COMMENT ON COLUMN TAIN.GONGMAE_MST.M_MNG_NO IS '물건관리번호';</v>
      </c>
    </row>
    <row r="10" spans="1:12" ht="20.100000000000001" customHeight="1" x14ac:dyDescent="0.3">
      <c r="A10" s="2" t="s">
        <v>44</v>
      </c>
      <c r="B10" s="2" t="s">
        <v>75</v>
      </c>
      <c r="C10" s="2" t="s">
        <v>30</v>
      </c>
      <c r="D10" s="4">
        <v>20</v>
      </c>
      <c r="E10" s="4"/>
      <c r="F10" s="2"/>
      <c r="G10" s="2"/>
      <c r="H10" s="4"/>
      <c r="I10" s="24"/>
      <c r="J10" s="2">
        <f>ROUNDUP(IF(EXACT(C10,"CHAR"), D10, IF(EXACT(C10,"VARCHAR2"), D10/2, IF(EXACT(C10,"NUMBER"), (D10/2)+1, IF(EXACT(C10,"DATE"), 7, D10/2)))),0)</f>
        <v>10</v>
      </c>
      <c r="L10" s="7" t="str">
        <f t="shared" ref="L10:L57" si="0">CONCATENATE("COMMENT ON COLUMN TAIN.GONGMAE_MST.", B10, " IS ", "'", A10, "';")</f>
        <v>COMMENT ON COLUMN TAIN.GONGMAE_MST.M_IPCHAL_NO IS '입찰번호';</v>
      </c>
    </row>
    <row r="11" spans="1:12" ht="20.100000000000001" customHeight="1" x14ac:dyDescent="0.3">
      <c r="A11" s="2" t="s">
        <v>60</v>
      </c>
      <c r="B11" s="2" t="s">
        <v>76</v>
      </c>
      <c r="C11" s="2" t="s">
        <v>30</v>
      </c>
      <c r="D11" s="4">
        <v>10</v>
      </c>
      <c r="E11" s="4"/>
      <c r="F11" s="2"/>
      <c r="G11" s="2"/>
      <c r="H11" s="4"/>
      <c r="I11" s="24" t="s">
        <v>116</v>
      </c>
      <c r="J11" s="2">
        <f>ROUNDUP(IF(EXACT(C11,"CHAR"), D11, IF(EXACT(C11,"VARCHAR2"), D11/2, IF(EXACT(C11,"NUMBER"), (D11/2)+1, IF(EXACT(C11,"DATE"), 7, D11/2)))),0)</f>
        <v>5</v>
      </c>
      <c r="L11" s="7" t="str">
        <f t="shared" si="0"/>
        <v>COMMENT ON COLUMN TAIN.GONGMAE_MST.M_SELL_TYPE IS '처분방식';</v>
      </c>
    </row>
    <row r="12" spans="1:12" ht="28.5" customHeight="1" x14ac:dyDescent="0.3">
      <c r="A12" s="2" t="s">
        <v>61</v>
      </c>
      <c r="B12" s="2" t="s">
        <v>77</v>
      </c>
      <c r="C12" s="2" t="s">
        <v>30</v>
      </c>
      <c r="D12" s="4">
        <v>20</v>
      </c>
      <c r="E12" s="4"/>
      <c r="F12" s="2"/>
      <c r="G12" s="2"/>
      <c r="H12" s="4"/>
      <c r="I12" s="24" t="s">
        <v>117</v>
      </c>
      <c r="J12" s="2">
        <f>ROUNDUP(IF(EXACT(C12,"CHAR"), D12, IF(EXACT(C12,"VARCHAR2"), D12/2, IF(EXACT(C12,"NUMBER"), (D12/2)+1, IF(EXACT(C12,"DATE"), 7, D12/2)))),0)</f>
        <v>10</v>
      </c>
      <c r="L12" s="7" t="str">
        <f t="shared" si="0"/>
        <v>COMMENT ON COLUMN TAIN.GONGMAE_MST.M_IPCHAL_TYPE IS '입찰방식';</v>
      </c>
    </row>
    <row r="13" spans="1:12" ht="24" customHeight="1" x14ac:dyDescent="0.3">
      <c r="A13" s="2" t="s">
        <v>79</v>
      </c>
      <c r="B13" s="2" t="s">
        <v>78</v>
      </c>
      <c r="C13" s="2" t="s">
        <v>30</v>
      </c>
      <c r="D13" s="4">
        <v>10</v>
      </c>
      <c r="E13" s="4"/>
      <c r="F13" s="2"/>
      <c r="G13" s="2"/>
      <c r="H13" s="4"/>
      <c r="I13" s="24" t="s">
        <v>118</v>
      </c>
      <c r="J13" s="2">
        <f>ROUNDUP(IF(EXACT(C13,"CHAR"), D13, IF(EXACT(C13,"VARCHAR2"), D13/2, IF(EXACT(C13,"NUMBER"), (D13/2)+1, IF(EXACT(C13,"DATE"), 7, D13/2)))),0)</f>
        <v>5</v>
      </c>
      <c r="L13" s="7" t="str">
        <f t="shared" si="0"/>
        <v>COMMENT ON COLUMN TAIN.GONGMAE_MST.M_ASSET_KIND IS '자산종류';</v>
      </c>
    </row>
    <row r="14" spans="1:12" ht="20.100000000000001" customHeight="1" x14ac:dyDescent="0.3">
      <c r="A14" s="2" t="s">
        <v>62</v>
      </c>
      <c r="B14" s="2" t="s">
        <v>80</v>
      </c>
      <c r="C14" s="2" t="s">
        <v>30</v>
      </c>
      <c r="D14" s="4">
        <v>40</v>
      </c>
      <c r="E14" s="4"/>
      <c r="F14" s="2"/>
      <c r="G14" s="2"/>
      <c r="H14" s="4"/>
      <c r="I14" s="24"/>
      <c r="J14" s="2">
        <f>ROUNDUP(IF(EXACT(C14,"CHAR"), D14, IF(EXACT(C14,"VARCHAR2"), D14/2, IF(EXACT(C14,"NUMBER"), (D14/2)+1, IF(EXACT(C14,"DATE"), 7, D14/2)))),0)</f>
        <v>20</v>
      </c>
      <c r="L14" s="7" t="str">
        <f t="shared" si="0"/>
        <v>COMMENT ON COLUMN TAIN.GONGMAE_MST.M_DELEGATION IS '위임기관';</v>
      </c>
    </row>
    <row r="15" spans="1:12" ht="26.25" customHeight="1" x14ac:dyDescent="0.3">
      <c r="A15" s="2" t="s">
        <v>67</v>
      </c>
      <c r="B15" s="2" t="s">
        <v>81</v>
      </c>
      <c r="C15" s="2" t="s">
        <v>30</v>
      </c>
      <c r="D15" s="4">
        <v>14</v>
      </c>
      <c r="E15" s="4"/>
      <c r="F15" s="2"/>
      <c r="G15" s="2"/>
      <c r="H15" s="4"/>
      <c r="I15" s="24" t="s">
        <v>120</v>
      </c>
      <c r="J15" s="2">
        <f>ROUNDUP(IF(EXACT(C15,"CHAR"), D15, IF(EXACT(C15,"VARCHAR2"), D15/2, IF(EXACT(C15,"NUMBER"), (D15/2)+1, IF(EXACT(C15,"DATE"), 7, D15/2)))),0)</f>
        <v>7</v>
      </c>
      <c r="L15" s="7" t="str">
        <f t="shared" si="0"/>
        <v>COMMENT ON COLUMN TAIN.GONGMAE_MST.M_RESULT IS '진행상태';</v>
      </c>
    </row>
    <row r="16" spans="1:12" ht="38.25" customHeight="1" x14ac:dyDescent="0.3">
      <c r="A16" s="2" t="s">
        <v>43</v>
      </c>
      <c r="B16" s="2" t="s">
        <v>82</v>
      </c>
      <c r="C16" s="2" t="s">
        <v>30</v>
      </c>
      <c r="D16" s="4">
        <v>1</v>
      </c>
      <c r="E16" s="4" t="s">
        <v>193</v>
      </c>
      <c r="F16" s="2"/>
      <c r="G16" s="2"/>
      <c r="H16" s="4"/>
      <c r="I16" s="24" t="s">
        <v>119</v>
      </c>
      <c r="J16" s="2">
        <f>ROUNDUP(IF(EXACT(C16,"CHAR"), D16, IF(EXACT(C16,"VARCHAR2"), D16/2, IF(EXACT(C16,"NUMBER"), (D16/2)+1, IF(EXACT(C16,"DATE"), 7, D16/2)))),0)</f>
        <v>1</v>
      </c>
      <c r="L16" s="7" t="str">
        <f t="shared" si="0"/>
        <v>COMMENT ON COLUMN TAIN.GONGMAE_MST.M_MULGUN_KIND IS '물건종류';</v>
      </c>
    </row>
    <row r="17" spans="1:12" ht="20.100000000000001" customHeight="1" x14ac:dyDescent="0.3">
      <c r="A17" s="2" t="s">
        <v>45</v>
      </c>
      <c r="B17" s="2" t="s">
        <v>83</v>
      </c>
      <c r="C17" s="2" t="s">
        <v>30</v>
      </c>
      <c r="D17" s="4">
        <v>30</v>
      </c>
      <c r="E17" s="4" t="s">
        <v>193</v>
      </c>
      <c r="F17" s="2"/>
      <c r="G17" s="2"/>
      <c r="H17" s="4"/>
      <c r="I17" s="24"/>
      <c r="J17" s="2">
        <f>ROUNDUP(IF(EXACT(C17,"CHAR"), D17, IF(EXACT(C17,"VARCHAR2"), D17/2, IF(EXACT(C17,"NUMBER"), (D17/2)+1, IF(EXACT(C17,"DATE"), 7, D17/2)))),0)</f>
        <v>15</v>
      </c>
      <c r="L17" s="7" t="str">
        <f t="shared" si="0"/>
        <v>COMMENT ON COLUMN TAIN.GONGMAE_MST.M_YONGDO IS '용도';</v>
      </c>
    </row>
    <row r="18" spans="1:12" ht="27.75" customHeight="1" x14ac:dyDescent="0.3">
      <c r="A18" s="2" t="s">
        <v>46</v>
      </c>
      <c r="B18" s="2" t="s">
        <v>84</v>
      </c>
      <c r="C18" s="2" t="s">
        <v>30</v>
      </c>
      <c r="D18" s="4">
        <v>30</v>
      </c>
      <c r="E18" s="4" t="s">
        <v>193</v>
      </c>
      <c r="F18" s="2"/>
      <c r="G18" s="2"/>
      <c r="H18" s="4"/>
      <c r="I18" s="24"/>
      <c r="J18" s="2">
        <f>ROUNDUP(IF(EXACT(C18,"CHAR"), D18, IF(EXACT(C18,"VARCHAR2"), D18/2, IF(EXACT(C18,"NUMBER"), (D18/2)+1, IF(EXACT(C18,"DATE"), 7, D18/2)))),0)</f>
        <v>15</v>
      </c>
      <c r="L18" s="7" t="str">
        <f t="shared" si="0"/>
        <v>COMMENT ON COLUMN TAIN.GONGMAE_MST.M_SUB_YONGDO IS '세부용도';</v>
      </c>
    </row>
    <row r="19" spans="1:12" ht="22.5" customHeight="1" x14ac:dyDescent="0.3">
      <c r="A19" s="2" t="s">
        <v>384</v>
      </c>
      <c r="B19" s="2" t="s">
        <v>385</v>
      </c>
      <c r="C19" s="2" t="s">
        <v>30</v>
      </c>
      <c r="D19" s="4">
        <v>100</v>
      </c>
      <c r="E19" s="4"/>
      <c r="F19" s="2"/>
      <c r="G19" s="2"/>
      <c r="H19" s="4"/>
      <c r="I19" s="24" t="s">
        <v>386</v>
      </c>
      <c r="J19" s="2">
        <f>ROUNDUP(IF(EXACT(C19,"CHAR"), D19, IF(EXACT(C19,"VARCHAR2"), D19/2, IF(EXACT(C19,"NUMBER"), (D19/2)+1, IF(EXACT(C19,"DATE"), 7, D19/2)))),0)</f>
        <v>50</v>
      </c>
      <c r="L19" s="7" t="str">
        <f t="shared" si="0"/>
        <v>COMMENT ON COLUMN TAIN.GONGMAE_MST.M_SOYUJA IS '소유자';</v>
      </c>
    </row>
    <row r="20" spans="1:12" ht="20.100000000000001" customHeight="1" x14ac:dyDescent="0.3">
      <c r="A20" s="2" t="s">
        <v>47</v>
      </c>
      <c r="B20" s="2" t="s">
        <v>85</v>
      </c>
      <c r="C20" s="2" t="s">
        <v>30</v>
      </c>
      <c r="D20" s="4">
        <v>30</v>
      </c>
      <c r="E20" s="4" t="s">
        <v>193</v>
      </c>
      <c r="F20" s="2"/>
      <c r="G20" s="2"/>
      <c r="H20" s="4"/>
      <c r="I20" s="24"/>
      <c r="J20" s="2">
        <f>ROUNDUP(IF(EXACT(C20,"CHAR"), D20, IF(EXACT(C20,"VARCHAR2"), D20/2, IF(EXACT(C20,"NUMBER"), (D20/2)+1, IF(EXACT(C20,"DATE"), 7, D20/2)))),0)</f>
        <v>15</v>
      </c>
      <c r="L20" s="7" t="str">
        <f t="shared" si="0"/>
        <v>COMMENT ON COLUMN TAIN.GONGMAE_MST.M_ADDR1 IS '시도';</v>
      </c>
    </row>
    <row r="21" spans="1:12" ht="20.100000000000001" customHeight="1" x14ac:dyDescent="0.3">
      <c r="A21" s="2" t="s">
        <v>48</v>
      </c>
      <c r="B21" s="2" t="s">
        <v>86</v>
      </c>
      <c r="C21" s="2" t="s">
        <v>30</v>
      </c>
      <c r="D21" s="4">
        <v>30</v>
      </c>
      <c r="E21" s="4" t="s">
        <v>193</v>
      </c>
      <c r="F21" s="2"/>
      <c r="G21" s="2"/>
      <c r="H21" s="4"/>
      <c r="I21" s="24"/>
      <c r="J21" s="2">
        <f>ROUNDUP(IF(EXACT(C21,"CHAR"), D21, IF(EXACT(C21,"VARCHAR2"), D21/2, IF(EXACT(C21,"NUMBER"), (D21/2)+1, IF(EXACT(C21,"DATE"), 7, D21/2)))),0)</f>
        <v>15</v>
      </c>
      <c r="L21" s="7" t="str">
        <f t="shared" si="0"/>
        <v>COMMENT ON COLUMN TAIN.GONGMAE_MST.M_ADDR2 IS '시군구';</v>
      </c>
    </row>
    <row r="22" spans="1:12" ht="20.100000000000001" customHeight="1" x14ac:dyDescent="0.3">
      <c r="A22" s="2" t="s">
        <v>49</v>
      </c>
      <c r="B22" s="2" t="s">
        <v>87</v>
      </c>
      <c r="C22" s="2" t="s">
        <v>30</v>
      </c>
      <c r="D22" s="4">
        <v>30</v>
      </c>
      <c r="E22" s="4" t="s">
        <v>193</v>
      </c>
      <c r="F22" s="2"/>
      <c r="G22" s="2"/>
      <c r="H22" s="4"/>
      <c r="I22" s="24"/>
      <c r="J22" s="2">
        <f>ROUNDUP(IF(EXACT(C22,"CHAR"), D22, IF(EXACT(C22,"VARCHAR2"), D22/2, IF(EXACT(C22,"NUMBER"), (D22/2)+1, IF(EXACT(C22,"DATE"), 7, D22/2)))),0)</f>
        <v>15</v>
      </c>
      <c r="L22" s="7" t="str">
        <f t="shared" si="0"/>
        <v>COMMENT ON COLUMN TAIN.GONGMAE_MST.M_ADDR3 IS '읍면동';</v>
      </c>
    </row>
    <row r="23" spans="1:12" ht="20.100000000000001" customHeight="1" x14ac:dyDescent="0.3">
      <c r="A23" s="2" t="s">
        <v>50</v>
      </c>
      <c r="B23" s="2" t="s">
        <v>88</v>
      </c>
      <c r="C23" s="2" t="s">
        <v>30</v>
      </c>
      <c r="D23" s="4">
        <v>120</v>
      </c>
      <c r="E23" s="4"/>
      <c r="F23" s="2"/>
      <c r="G23" s="2"/>
      <c r="H23" s="4"/>
      <c r="I23" s="24"/>
      <c r="J23" s="2">
        <f>ROUNDUP(IF(EXACT(C23,"CHAR"), D23, IF(EXACT(C23,"VARCHAR2"), D23/2, IF(EXACT(C23,"NUMBER"), (D23/2)+1, IF(EXACT(C23,"DATE"), 7, D23/2)))),0)</f>
        <v>60</v>
      </c>
      <c r="L23" s="7" t="str">
        <f t="shared" si="0"/>
        <v>COMMENT ON COLUMN TAIN.GONGMAE_MST.M_ADDR4 IS '리';</v>
      </c>
    </row>
    <row r="24" spans="1:12" ht="20.100000000000001" customHeight="1" x14ac:dyDescent="0.3">
      <c r="A24" s="2" t="s">
        <v>51</v>
      </c>
      <c r="B24" s="2" t="s">
        <v>89</v>
      </c>
      <c r="C24" s="2" t="s">
        <v>30</v>
      </c>
      <c r="D24" s="4">
        <v>1</v>
      </c>
      <c r="E24" s="4"/>
      <c r="F24" s="2"/>
      <c r="G24" s="2"/>
      <c r="H24" s="4"/>
      <c r="I24" s="24"/>
      <c r="J24" s="2">
        <f>ROUNDUP(IF(EXACT(C24,"CHAR"), D24, IF(EXACT(C24,"VARCHAR2"), D24/2, IF(EXACT(C24,"NUMBER"), (D24/2)+1, IF(EXACT(C24,"DATE"), 7, D24/2)))),0)</f>
        <v>1</v>
      </c>
      <c r="L24" s="7" t="str">
        <f t="shared" si="0"/>
        <v>COMMENT ON COLUMN TAIN.GONGMAE_MST.M_SAN IS '산번지 여부';</v>
      </c>
    </row>
    <row r="25" spans="1:12" ht="20.100000000000001" customHeight="1" x14ac:dyDescent="0.3">
      <c r="A25" s="2" t="s">
        <v>52</v>
      </c>
      <c r="B25" s="2" t="s">
        <v>90</v>
      </c>
      <c r="C25" s="2" t="s">
        <v>30</v>
      </c>
      <c r="D25" s="4">
        <v>5</v>
      </c>
      <c r="E25" s="4"/>
      <c r="F25" s="2"/>
      <c r="G25" s="2"/>
      <c r="H25" s="4"/>
      <c r="I25" s="24"/>
      <c r="J25" s="2">
        <f>ROUNDUP(IF(EXACT(C25,"CHAR"), D25, IF(EXACT(C25,"VARCHAR2"), D25/2, IF(EXACT(C25,"NUMBER"), (D25/2)+1, IF(EXACT(C25,"DATE"), 7, D25/2)))),0)</f>
        <v>3</v>
      </c>
      <c r="L25" s="7" t="str">
        <f t="shared" si="0"/>
        <v>COMMENT ON COLUMN TAIN.GONGMAE_MST.M_ADDR5_1 IS '본번';</v>
      </c>
    </row>
    <row r="26" spans="1:12" ht="20.100000000000001" customHeight="1" x14ac:dyDescent="0.3">
      <c r="A26" s="2" t="s">
        <v>53</v>
      </c>
      <c r="B26" s="2" t="s">
        <v>91</v>
      </c>
      <c r="C26" s="2" t="s">
        <v>30</v>
      </c>
      <c r="D26" s="4">
        <v>5</v>
      </c>
      <c r="E26" s="4"/>
      <c r="F26" s="2"/>
      <c r="G26" s="2"/>
      <c r="H26" s="4"/>
      <c r="I26" s="24"/>
      <c r="J26" s="2">
        <f>ROUNDUP(IF(EXACT(C26,"CHAR"), D26, IF(EXACT(C26,"VARCHAR2"), D26/2, IF(EXACT(C26,"NUMBER"), (D26/2)+1, IF(EXACT(C26,"DATE"), 7, D26/2)))),0)</f>
        <v>3</v>
      </c>
      <c r="L26" s="7" t="str">
        <f t="shared" si="0"/>
        <v>COMMENT ON COLUMN TAIN.GONGMAE_MST.M_ADDR5_2 IS '부번';</v>
      </c>
    </row>
    <row r="27" spans="1:12" ht="20.100000000000001" customHeight="1" x14ac:dyDescent="0.3">
      <c r="A27" s="2" t="s">
        <v>54</v>
      </c>
      <c r="B27" s="2" t="s">
        <v>92</v>
      </c>
      <c r="C27" s="2" t="s">
        <v>30</v>
      </c>
      <c r="D27" s="4">
        <v>200</v>
      </c>
      <c r="E27" s="4"/>
      <c r="F27" s="2"/>
      <c r="G27" s="2"/>
      <c r="H27" s="4"/>
      <c r="I27" s="24"/>
      <c r="J27" s="2">
        <f>ROUNDUP(IF(EXACT(C27,"CHAR"), D27, IF(EXACT(C27,"VARCHAR2"), D27/2, IF(EXACT(C27,"NUMBER"), (D27/2)+1, IF(EXACT(C27,"DATE"), 7, D27/2)))),0)</f>
        <v>100</v>
      </c>
      <c r="L27" s="7" t="str">
        <f t="shared" si="0"/>
        <v>COMMENT ON COLUMN TAIN.GONGMAE_MST.M_ADDR_ETC IS '기타주소';</v>
      </c>
    </row>
    <row r="28" spans="1:12" ht="20.100000000000001" customHeight="1" x14ac:dyDescent="0.3">
      <c r="A28" s="2" t="s">
        <v>55</v>
      </c>
      <c r="B28" s="2" t="s">
        <v>93</v>
      </c>
      <c r="C28" s="2" t="s">
        <v>30</v>
      </c>
      <c r="D28" s="4">
        <v>40</v>
      </c>
      <c r="E28" s="4"/>
      <c r="F28" s="2"/>
      <c r="G28" s="2"/>
      <c r="H28" s="4"/>
      <c r="I28" s="24"/>
      <c r="J28" s="2">
        <f>ROUNDUP(IF(EXACT(C28,"CHAR"), D28, IF(EXACT(C28,"VARCHAR2"), D28/2, IF(EXACT(C28,"NUMBER"), (D28/2)+1, IF(EXACT(C28,"DATE"), 7, D28/2)))),0)</f>
        <v>20</v>
      </c>
      <c r="L28" s="7" t="str">
        <f t="shared" si="0"/>
        <v>COMMENT ON COLUMN TAIN.GONGMAE_MST.M_BUILD_NAME IS '건물명';</v>
      </c>
    </row>
    <row r="29" spans="1:12" ht="20.100000000000001" customHeight="1" x14ac:dyDescent="0.3">
      <c r="A29" s="2" t="s">
        <v>56</v>
      </c>
      <c r="B29" s="2" t="s">
        <v>94</v>
      </c>
      <c r="C29" s="2" t="s">
        <v>30</v>
      </c>
      <c r="D29" s="4">
        <v>10</v>
      </c>
      <c r="E29" s="4"/>
      <c r="F29" s="2"/>
      <c r="G29" s="2"/>
      <c r="H29" s="4"/>
      <c r="I29" s="24"/>
      <c r="J29" s="2">
        <f>ROUNDUP(IF(EXACT(C29,"CHAR"), D29, IF(EXACT(C29,"VARCHAR2"), D29/2, IF(EXACT(C29,"NUMBER"), (D29/2)+1, IF(EXACT(C29,"DATE"), 7, D29/2)))),0)</f>
        <v>5</v>
      </c>
      <c r="L29" s="7" t="str">
        <f t="shared" si="0"/>
        <v>COMMENT ON COLUMN TAIN.GONGMAE_MST.M_BUILD_DONG IS '동';</v>
      </c>
    </row>
    <row r="30" spans="1:12" ht="20.100000000000001" customHeight="1" x14ac:dyDescent="0.3">
      <c r="A30" s="2" t="s">
        <v>57</v>
      </c>
      <c r="B30" s="2" t="s">
        <v>95</v>
      </c>
      <c r="C30" s="2" t="s">
        <v>30</v>
      </c>
      <c r="D30" s="4">
        <v>10</v>
      </c>
      <c r="E30" s="4"/>
      <c r="F30" s="2"/>
      <c r="G30" s="2"/>
      <c r="H30" s="4"/>
      <c r="I30" s="24"/>
      <c r="J30" s="2">
        <f>ROUNDUP(IF(EXACT(C30,"CHAR"), D30, IF(EXACT(C30,"VARCHAR2"), D30/2, IF(EXACT(C30,"NUMBER"), (D30/2)+1, IF(EXACT(C30,"DATE"), 7, D30/2)))),0)</f>
        <v>5</v>
      </c>
      <c r="L30" s="7" t="str">
        <f t="shared" si="0"/>
        <v>COMMENT ON COLUMN TAIN.GONGMAE_MST.M_BUILD_HO IS '호수';</v>
      </c>
    </row>
    <row r="31" spans="1:12" ht="20.100000000000001" customHeight="1" x14ac:dyDescent="0.3">
      <c r="A31" s="2" t="s">
        <v>450</v>
      </c>
      <c r="B31" s="2" t="s">
        <v>451</v>
      </c>
      <c r="C31" s="2" t="s">
        <v>30</v>
      </c>
      <c r="D31" s="4">
        <v>10</v>
      </c>
      <c r="E31" s="4"/>
      <c r="F31" s="2"/>
      <c r="G31" s="2"/>
      <c r="H31" s="4"/>
      <c r="I31" s="24"/>
      <c r="J31" s="2">
        <f>ROUNDUP(IF(EXACT(C31,"CHAR"), D31, IF(EXACT(C31,"VARCHAR2"), D31/2, IF(EXACT(C31,"NUMBER"), (D31/2)+1, IF(EXACT(C31,"DATE"), 7, D31/2)))),0)</f>
        <v>5</v>
      </c>
      <c r="L31" s="7" t="str">
        <f t="shared" si="0"/>
        <v>COMMENT ON COLUMN TAIN.GONGMAE_MST.M_BUILD_FLOOR IS '층';</v>
      </c>
    </row>
    <row r="32" spans="1:12" ht="20.100000000000001" customHeight="1" x14ac:dyDescent="0.3">
      <c r="A32" s="2" t="s">
        <v>58</v>
      </c>
      <c r="B32" s="2" t="s">
        <v>96</v>
      </c>
      <c r="C32" s="2" t="s">
        <v>30</v>
      </c>
      <c r="D32" s="4">
        <v>300</v>
      </c>
      <c r="E32" s="4"/>
      <c r="F32" s="2"/>
      <c r="G32" s="2"/>
      <c r="H32" s="4"/>
      <c r="I32" s="24"/>
      <c r="J32" s="2">
        <f>ROUNDUP(IF(EXACT(C32,"CHAR"), D32, IF(EXACT(C32,"VARCHAR2"), D32/2, IF(EXACT(C32,"NUMBER"), (D32/2)+1, IF(EXACT(C32,"DATE"), 7, D32/2)))),0)</f>
        <v>150</v>
      </c>
      <c r="L32" s="7" t="str">
        <f t="shared" si="0"/>
        <v>COMMENT ON COLUMN TAIN.GONGMAE_MST.M_JIBUN_ADDR IS '지번주소';</v>
      </c>
    </row>
    <row r="33" spans="1:12" ht="27.75" customHeight="1" x14ac:dyDescent="0.3">
      <c r="A33" s="2" t="s">
        <v>59</v>
      </c>
      <c r="B33" s="2" t="s">
        <v>97</v>
      </c>
      <c r="C33" s="2" t="s">
        <v>30</v>
      </c>
      <c r="D33" s="4">
        <v>300</v>
      </c>
      <c r="E33" s="4"/>
      <c r="F33" s="2"/>
      <c r="G33" s="2"/>
      <c r="H33" s="4"/>
      <c r="I33" s="24"/>
      <c r="J33" s="2">
        <f>ROUNDUP(IF(EXACT(C33,"CHAR"), D33, IF(EXACT(C33,"VARCHAR2"), D33/2, IF(EXACT(C33,"NUMBER"), (D33/2)+1, IF(EXACT(C33,"DATE"), 7, D33/2)))),0)</f>
        <v>150</v>
      </c>
      <c r="L33" s="7" t="str">
        <f t="shared" si="0"/>
        <v>COMMENT ON COLUMN TAIN.GONGMAE_MST.M_DORO_ADDR IS '도로명주소';</v>
      </c>
    </row>
    <row r="34" spans="1:12" ht="20.100000000000001" customHeight="1" x14ac:dyDescent="0.3">
      <c r="A34" s="2" t="s">
        <v>123</v>
      </c>
      <c r="B34" s="2" t="s">
        <v>134</v>
      </c>
      <c r="C34" s="2" t="s">
        <v>30</v>
      </c>
      <c r="D34" s="4">
        <v>10</v>
      </c>
      <c r="E34" s="4"/>
      <c r="F34" s="2"/>
      <c r="G34" s="2"/>
      <c r="H34" s="4"/>
      <c r="I34" s="24"/>
      <c r="J34" s="2">
        <f>ROUNDUP(IF(EXACT(C34,"CHAR"), D34, IF(EXACT(C34,"VARCHAR2"), D34/2, IF(EXACT(C34,"NUMBER"), (D34/2)+1, IF(EXACT(C34,"DATE"), 7, D34/2)))),0)</f>
        <v>5</v>
      </c>
      <c r="L34" s="7" t="str">
        <f t="shared" si="0"/>
        <v>COMMENT ON COLUMN TAIN.GONGMAE_MST.M_JONGGI_DATE IS '배분요구종기일';</v>
      </c>
    </row>
    <row r="35" spans="1:12" ht="20.100000000000001" customHeight="1" x14ac:dyDescent="0.3">
      <c r="A35" s="2" t="s">
        <v>131</v>
      </c>
      <c r="B35" s="2" t="s">
        <v>135</v>
      </c>
      <c r="C35" s="2" t="s">
        <v>30</v>
      </c>
      <c r="D35" s="4">
        <v>10</v>
      </c>
      <c r="E35" s="4"/>
      <c r="F35" s="2"/>
      <c r="G35" s="2"/>
      <c r="H35" s="4"/>
      <c r="I35" s="24"/>
      <c r="J35" s="2">
        <f>ROUNDUP(IF(EXACT(C35,"CHAR"), D35, IF(EXACT(C35,"VARCHAR2"), D35/2, IF(EXACT(C35,"NUMBER"), (D35/2)+1, IF(EXACT(C35,"DATE"), 7, D35/2)))),0)</f>
        <v>5</v>
      </c>
      <c r="L35" s="7" t="str">
        <f t="shared" si="0"/>
        <v>COMMENT ON COLUMN TAIN.GONGMAE_MST.M_GONGGO_DATE IS '최초공고일자';</v>
      </c>
    </row>
    <row r="36" spans="1:12" ht="20.100000000000001" customHeight="1" x14ac:dyDescent="0.3">
      <c r="A36" s="2" t="s">
        <v>128</v>
      </c>
      <c r="B36" s="2" t="s">
        <v>136</v>
      </c>
      <c r="C36" s="2" t="s">
        <v>30</v>
      </c>
      <c r="D36" s="4">
        <v>30</v>
      </c>
      <c r="E36" s="4"/>
      <c r="F36" s="2"/>
      <c r="G36" s="2"/>
      <c r="H36" s="4"/>
      <c r="I36" s="24"/>
      <c r="J36" s="2">
        <f>ROUNDUP(IF(EXACT(C36,"CHAR"), D36, IF(EXACT(C36,"VARCHAR2"), D36/2, IF(EXACT(C36,"NUMBER"), (D36/2)+1, IF(EXACT(C36,"DATE"), 7, D36/2)))),0)</f>
        <v>15</v>
      </c>
      <c r="L36" s="7" t="str">
        <f t="shared" si="0"/>
        <v>COMMENT ON COLUMN TAIN.GONGMAE_MST.M_EXE_ORGAN IS '입찰집행기관';</v>
      </c>
    </row>
    <row r="37" spans="1:12" ht="28.5" customHeight="1" x14ac:dyDescent="0.3">
      <c r="A37" s="2" t="s">
        <v>129</v>
      </c>
      <c r="B37" s="2" t="s">
        <v>137</v>
      </c>
      <c r="C37" s="2" t="s">
        <v>30</v>
      </c>
      <c r="D37" s="4">
        <v>70</v>
      </c>
      <c r="E37" s="4"/>
      <c r="F37" s="2"/>
      <c r="G37" s="2"/>
      <c r="H37" s="4"/>
      <c r="I37" s="24" t="s">
        <v>458</v>
      </c>
      <c r="J37" s="2">
        <f>ROUNDUP(IF(EXACT(C37,"CHAR"), D37, IF(EXACT(C37,"VARCHAR2"), D37/2, IF(EXACT(C37,"NUMBER"), (D37/2)+1, IF(EXACT(C37,"DATE"), 7, D37/2)))),0)</f>
        <v>35</v>
      </c>
      <c r="L37" s="7" t="str">
        <f t="shared" si="0"/>
        <v>COMMENT ON COLUMN TAIN.GONGMAE_MST.M_EXE_NAME IS '담당자';</v>
      </c>
    </row>
    <row r="38" spans="1:12" ht="24" customHeight="1" x14ac:dyDescent="0.3">
      <c r="A38" s="2" t="s">
        <v>130</v>
      </c>
      <c r="B38" s="2" t="s">
        <v>138</v>
      </c>
      <c r="C38" s="2" t="s">
        <v>30</v>
      </c>
      <c r="D38" s="4">
        <v>20</v>
      </c>
      <c r="E38" s="4"/>
      <c r="F38" s="2"/>
      <c r="G38" s="2"/>
      <c r="H38" s="4"/>
      <c r="I38" s="24"/>
      <c r="J38" s="2">
        <f>ROUNDUP(IF(EXACT(C38,"CHAR"), D38, IF(EXACT(C38,"VARCHAR2"), D38/2, IF(EXACT(C38,"NUMBER"), (D38/2)+1, IF(EXACT(C38,"DATE"), 7, D38/2)))),0)</f>
        <v>10</v>
      </c>
      <c r="L38" s="7" t="str">
        <f t="shared" si="0"/>
        <v>COMMENT ON COLUMN TAIN.GONGMAE_MST.M_EXE_TEL IS '연락처';</v>
      </c>
    </row>
    <row r="39" spans="1:12" ht="21.75" customHeight="1" x14ac:dyDescent="0.3">
      <c r="A39" s="2" t="s">
        <v>126</v>
      </c>
      <c r="B39" s="2" t="s">
        <v>139</v>
      </c>
      <c r="C39" s="2" t="s">
        <v>30</v>
      </c>
      <c r="D39" s="4">
        <v>10</v>
      </c>
      <c r="E39" s="4"/>
      <c r="F39" s="2"/>
      <c r="G39" s="2"/>
      <c r="H39" s="4"/>
      <c r="I39" s="24"/>
      <c r="J39" s="2">
        <f>ROUNDUP(IF(EXACT(C39,"CHAR"), D39, IF(EXACT(C39,"VARCHAR2"), D39/2, IF(EXACT(C39,"NUMBER"), (D39/2)+1, IF(EXACT(C39,"DATE"), 7, D39/2)))),0)</f>
        <v>5</v>
      </c>
      <c r="L39" s="7" t="str">
        <f t="shared" si="0"/>
        <v>COMMENT ON COLUMN TAIN.GONGMAE_MST.M_GAM_DATE IS '감정일';</v>
      </c>
    </row>
    <row r="40" spans="1:12" ht="21" customHeight="1" x14ac:dyDescent="0.3">
      <c r="A40" s="2" t="s">
        <v>127</v>
      </c>
      <c r="B40" s="2" t="s">
        <v>140</v>
      </c>
      <c r="C40" s="2" t="s">
        <v>30</v>
      </c>
      <c r="D40" s="4">
        <v>100</v>
      </c>
      <c r="E40" s="4"/>
      <c r="F40" s="2"/>
      <c r="G40" s="2"/>
      <c r="H40" s="4"/>
      <c r="I40" s="24"/>
      <c r="J40" s="2">
        <f>ROUNDUP(IF(EXACT(C40,"CHAR"), D40, IF(EXACT(C40,"VARCHAR2"), D40/2, IF(EXACT(C40,"NUMBER"), (D40/2)+1, IF(EXACT(C40,"DATE"), 7, D40/2)))),0)</f>
        <v>50</v>
      </c>
      <c r="L40" s="7" t="str">
        <f t="shared" si="0"/>
        <v>COMMENT ON COLUMN TAIN.GONGMAE_MST.M_GAM_ORGAN IS '감정평가기관';</v>
      </c>
    </row>
    <row r="41" spans="1:12" ht="20.100000000000001" customHeight="1" x14ac:dyDescent="0.3">
      <c r="A41" s="2" t="s">
        <v>63</v>
      </c>
      <c r="B41" s="2" t="s">
        <v>98</v>
      </c>
      <c r="C41" s="2" t="s">
        <v>115</v>
      </c>
      <c r="D41" s="4"/>
      <c r="E41" s="4"/>
      <c r="F41" s="2"/>
      <c r="G41" s="2"/>
      <c r="H41" s="4">
        <v>0</v>
      </c>
      <c r="I41" s="24"/>
      <c r="J41" s="2">
        <f>ROUNDUP(IF(EXACT(C41,"CHAR"), D41, IF(EXACT(C41,"VARCHAR2"), D41/2, IF(EXACT(C41,"NUMBER"), (D41/2)+1, IF(EXACT(C41,"DATE"), 7, D41/2)))),0)</f>
        <v>1</v>
      </c>
      <c r="L41" s="7" t="str">
        <f t="shared" si="0"/>
        <v>COMMENT ON COLUMN TAIN.GONGMAE_MST.M_GAM_PRICE IS '감정가';</v>
      </c>
    </row>
    <row r="42" spans="1:12" ht="20.100000000000001" customHeight="1" x14ac:dyDescent="0.3">
      <c r="A42" s="2" t="s">
        <v>64</v>
      </c>
      <c r="B42" s="2" t="s">
        <v>99</v>
      </c>
      <c r="C42" s="2" t="s">
        <v>115</v>
      </c>
      <c r="D42" s="4"/>
      <c r="E42" s="4"/>
      <c r="F42" s="2"/>
      <c r="G42" s="2"/>
      <c r="H42" s="4">
        <v>0</v>
      </c>
      <c r="I42" s="24" t="s">
        <v>133</v>
      </c>
      <c r="J42" s="2">
        <f>ROUNDUP(IF(EXACT(C42,"CHAR"), D42, IF(EXACT(C42,"VARCHAR2"), D42/2, IF(EXACT(C42,"NUMBER"), (D42/2)+1, IF(EXACT(C42,"DATE"), 7, D42/2)))),0)</f>
        <v>1</v>
      </c>
      <c r="L42" s="7" t="str">
        <f t="shared" si="0"/>
        <v>COMMENT ON COLUMN TAIN.GONGMAE_MST.M_LOW_PRICE IS '최저입찰가';</v>
      </c>
    </row>
    <row r="43" spans="1:12" ht="20.100000000000001" customHeight="1" x14ac:dyDescent="0.3">
      <c r="A43" s="2" t="s">
        <v>124</v>
      </c>
      <c r="B43" s="2" t="s">
        <v>125</v>
      </c>
      <c r="C43" s="2" t="s">
        <v>115</v>
      </c>
      <c r="D43" s="4"/>
      <c r="E43" s="4"/>
      <c r="F43" s="2"/>
      <c r="G43" s="2"/>
      <c r="H43" s="4">
        <v>0</v>
      </c>
      <c r="I43" s="24"/>
      <c r="J43" s="2">
        <f>ROUNDUP(IF(EXACT(C43,"CHAR"), D43, IF(EXACT(C43,"VARCHAR2"), D43/2, IF(EXACT(C43,"NUMBER"), (D43/2)+1, IF(EXACT(C43,"DATE"), 7, D43/2)))),0)</f>
        <v>1</v>
      </c>
      <c r="L43" s="7" t="str">
        <f t="shared" si="0"/>
        <v>COMMENT ON COLUMN TAIN.GONGMAE_MST.M_NAK_PRICE IS '낙찰가';</v>
      </c>
    </row>
    <row r="44" spans="1:12" ht="22.5" customHeight="1" x14ac:dyDescent="0.3">
      <c r="A44" s="2" t="s">
        <v>65</v>
      </c>
      <c r="B44" s="2" t="s">
        <v>100</v>
      </c>
      <c r="C44" s="2" t="s">
        <v>30</v>
      </c>
      <c r="D44" s="4">
        <v>16</v>
      </c>
      <c r="E44" s="4" t="s">
        <v>193</v>
      </c>
      <c r="F44" s="2"/>
      <c r="G44" s="2"/>
      <c r="H44" s="4"/>
      <c r="I44" s="38" t="s">
        <v>371</v>
      </c>
      <c r="J44" s="2">
        <f>ROUNDUP(IF(EXACT(C44,"CHAR"), D44, IF(EXACT(C44,"VARCHAR2"), D44/2, IF(EXACT(C44,"NUMBER"), (D44/2)+1, IF(EXACT(C44,"DATE"), 7, D44/2)))),0)</f>
        <v>8</v>
      </c>
      <c r="L44" s="7" t="str">
        <f t="shared" si="0"/>
        <v>COMMENT ON COLUMN TAIN.GONGMAE_MST.M_START_DT IS '입찰시작일시';</v>
      </c>
    </row>
    <row r="45" spans="1:12" ht="18" customHeight="1" x14ac:dyDescent="0.3">
      <c r="A45" s="2" t="s">
        <v>66</v>
      </c>
      <c r="B45" s="2" t="s">
        <v>101</v>
      </c>
      <c r="C45" s="2" t="s">
        <v>30</v>
      </c>
      <c r="D45" s="4">
        <v>16</v>
      </c>
      <c r="E45" s="4" t="s">
        <v>193</v>
      </c>
      <c r="F45" s="2"/>
      <c r="G45" s="2"/>
      <c r="H45" s="4"/>
      <c r="I45" s="38" t="s">
        <v>371</v>
      </c>
      <c r="J45" s="2">
        <f>ROUNDUP(IF(EXACT(C45,"CHAR"), D45, IF(EXACT(C45,"VARCHAR2"), D45/2, IF(EXACT(C45,"NUMBER"), (D45/2)+1, IF(EXACT(C45,"DATE"), 7, D45/2)))),0)</f>
        <v>8</v>
      </c>
      <c r="L45" s="7" t="str">
        <f t="shared" si="0"/>
        <v>COMMENT ON COLUMN TAIN.GONGMAE_MST.M_END_DT IS '입찰마감일시';</v>
      </c>
    </row>
    <row r="46" spans="1:12" ht="20.100000000000001" customHeight="1" x14ac:dyDescent="0.3">
      <c r="A46" s="2" t="s">
        <v>132</v>
      </c>
      <c r="B46" s="2" t="s">
        <v>368</v>
      </c>
      <c r="C46" s="2" t="s">
        <v>30</v>
      </c>
      <c r="D46" s="4">
        <v>16</v>
      </c>
      <c r="E46" s="4"/>
      <c r="F46" s="2"/>
      <c r="G46" s="2"/>
      <c r="H46" s="4"/>
      <c r="I46" s="38" t="s">
        <v>370</v>
      </c>
      <c r="J46" s="2">
        <f>ROUNDUP(IF(EXACT(C46,"CHAR"), D46, IF(EXACT(C46,"VARCHAR2"), D46/2, IF(EXACT(C46,"NUMBER"), (D46/2)+1, IF(EXACT(C46,"DATE"), 7, D46/2)))),0)</f>
        <v>8</v>
      </c>
      <c r="L46" s="7" t="str">
        <f t="shared" si="0"/>
        <v>COMMENT ON COLUMN TAIN.GONGMAE_MST.M_GAECHAL_DT IS '개찰일시';</v>
      </c>
    </row>
    <row r="47" spans="1:12" ht="20.100000000000001" customHeight="1" x14ac:dyDescent="0.3">
      <c r="A47" s="2" t="s">
        <v>68</v>
      </c>
      <c r="B47" s="2" t="s">
        <v>102</v>
      </c>
      <c r="C47" s="2" t="s">
        <v>115</v>
      </c>
      <c r="D47" s="4">
        <v>5</v>
      </c>
      <c r="E47" s="4"/>
      <c r="F47" s="2"/>
      <c r="G47" s="2"/>
      <c r="H47" s="4"/>
      <c r="I47" s="24"/>
      <c r="J47" s="2">
        <f>ROUNDUP(IF(EXACT(C47,"CHAR"), D47, IF(EXACT(C47,"VARCHAR2"), D47/2, IF(EXACT(C47,"NUMBER"), (D47/2)+1, IF(EXACT(C47,"DATE"), 7, D47/2)))),0)</f>
        <v>4</v>
      </c>
      <c r="L47" s="7" t="str">
        <f t="shared" si="0"/>
        <v>COMMENT ON COLUMN TAIN.GONGMAE_MST.M_YUCHAL_CNT IS '유찰횟수';</v>
      </c>
    </row>
    <row r="48" spans="1:12" ht="20.100000000000001" customHeight="1" x14ac:dyDescent="0.3">
      <c r="A48" s="2" t="s">
        <v>69</v>
      </c>
      <c r="B48" s="2" t="s">
        <v>103</v>
      </c>
      <c r="C48" s="2" t="s">
        <v>115</v>
      </c>
      <c r="D48" s="4">
        <v>5</v>
      </c>
      <c r="E48" s="4"/>
      <c r="F48" s="2"/>
      <c r="G48" s="2"/>
      <c r="H48" s="4"/>
      <c r="I48" s="24"/>
      <c r="J48" s="2">
        <f>ROUNDUP(IF(EXACT(C48,"CHAR"), D48, IF(EXACT(C48,"VARCHAR2"), D48/2, IF(EXACT(C48,"NUMBER"), (D48/2)+1, IF(EXACT(C48,"DATE"), 7, D48/2)))),0)</f>
        <v>4</v>
      </c>
      <c r="L48" s="7" t="str">
        <f t="shared" si="0"/>
        <v>COMMENT ON COLUMN TAIN.GONGMAE_MST.M_READ_CNT IS '조회수';</v>
      </c>
    </row>
    <row r="49" spans="1:12" ht="20.100000000000001" customHeight="1" x14ac:dyDescent="0.3">
      <c r="A49" s="2" t="s">
        <v>452</v>
      </c>
      <c r="B49" s="2" t="s">
        <v>104</v>
      </c>
      <c r="C49" s="2" t="s">
        <v>30</v>
      </c>
      <c r="D49" s="4">
        <v>500</v>
      </c>
      <c r="E49" s="4"/>
      <c r="F49" s="2"/>
      <c r="G49" s="2"/>
      <c r="H49" s="4"/>
      <c r="I49" s="24" t="s">
        <v>453</v>
      </c>
      <c r="J49" s="2">
        <f>ROUNDUP(IF(EXACT(C49,"CHAR"), D49, IF(EXACT(C49,"VARCHAR2"), D49/2, IF(EXACT(C49,"NUMBER"), (D49/2)+1, IF(EXACT(C49,"DATE"), 7, D49/2)))),0)</f>
        <v>250</v>
      </c>
      <c r="L49" s="7" t="str">
        <f t="shared" si="0"/>
        <v>COMMENT ON COLUMN TAIN.GONGMAE_MST.M_AREA_INFO IS '면적/자동차정보';</v>
      </c>
    </row>
    <row r="50" spans="1:12" ht="20.100000000000001" customHeight="1" x14ac:dyDescent="0.3">
      <c r="A50" s="2" t="s">
        <v>70</v>
      </c>
      <c r="B50" s="2" t="s">
        <v>106</v>
      </c>
      <c r="C50" s="2" t="s">
        <v>30</v>
      </c>
      <c r="D50" s="4">
        <v>7</v>
      </c>
      <c r="E50" s="4"/>
      <c r="F50" s="2"/>
      <c r="G50" s="2"/>
      <c r="H50" s="4"/>
      <c r="I50" s="24"/>
      <c r="J50" s="2">
        <f>ROUNDUP(IF(EXACT(C50,"CHAR"), D50, IF(EXACT(C50,"VARCHAR2"), D50/2, IF(EXACT(C50,"NUMBER"), (D50/2)+1, IF(EXACT(C50,"DATE"), 7, D50/2)))),0)</f>
        <v>4</v>
      </c>
      <c r="L50" s="7" t="str">
        <f t="shared" si="0"/>
        <v>COMMENT ON COLUMN TAIN.GONGMAE_MST.M_ANNOUNCE_NO IS '공고번호';</v>
      </c>
    </row>
    <row r="51" spans="1:12" ht="20.100000000000001" customHeight="1" x14ac:dyDescent="0.3">
      <c r="A51" s="2" t="s">
        <v>71</v>
      </c>
      <c r="B51" s="2" t="s">
        <v>107</v>
      </c>
      <c r="C51" s="2" t="s">
        <v>30</v>
      </c>
      <c r="D51" s="4">
        <v>7</v>
      </c>
      <c r="E51" s="4"/>
      <c r="F51" s="2"/>
      <c r="G51" s="2"/>
      <c r="H51" s="4"/>
      <c r="I51" s="24"/>
      <c r="J51" s="2">
        <f>ROUNDUP(IF(EXACT(C51,"CHAR"), D51, IF(EXACT(C51,"VARCHAR2"), D51/2, IF(EXACT(C51,"NUMBER"), (D51/2)+1, IF(EXACT(C51,"DATE"), 7, D51/2)))),0)</f>
        <v>4</v>
      </c>
      <c r="L51" s="7" t="str">
        <f t="shared" si="0"/>
        <v>COMMENT ON COLUMN TAIN.GONGMAE_MST.M_AUCTION_NO IS '경매번호';</v>
      </c>
    </row>
    <row r="52" spans="1:12" ht="20.100000000000001" customHeight="1" x14ac:dyDescent="0.3">
      <c r="A52" s="2" t="s">
        <v>105</v>
      </c>
      <c r="B52" s="2" t="s">
        <v>108</v>
      </c>
      <c r="C52" s="2" t="s">
        <v>30</v>
      </c>
      <c r="D52" s="4">
        <v>7</v>
      </c>
      <c r="E52" s="4"/>
      <c r="F52" s="2"/>
      <c r="G52" s="2"/>
      <c r="H52" s="4"/>
      <c r="I52" s="24"/>
      <c r="J52" s="2">
        <f>ROUNDUP(IF(EXACT(C52,"CHAR"), D52, IF(EXACT(C52,"VARCHAR2"), D52/2, IF(EXACT(C52,"NUMBER"), (D52/2)+1, IF(EXACT(C52,"DATE"), 7, D52/2)))),0)</f>
        <v>4</v>
      </c>
      <c r="L52" s="7" t="str">
        <f t="shared" si="0"/>
        <v>COMMENT ON COLUMN TAIN.GONGMAE_MST.M_GOODS_ID IS '물건번호';</v>
      </c>
    </row>
    <row r="53" spans="1:12" ht="20.100000000000001" customHeight="1" x14ac:dyDescent="0.3">
      <c r="A53" s="2" t="s">
        <v>72</v>
      </c>
      <c r="B53" s="2" t="s">
        <v>109</v>
      </c>
      <c r="C53" s="2" t="s">
        <v>30</v>
      </c>
      <c r="D53" s="4">
        <v>8</v>
      </c>
      <c r="E53" s="4"/>
      <c r="F53" s="2"/>
      <c r="G53" s="2"/>
      <c r="H53" s="4"/>
      <c r="I53" s="24"/>
      <c r="J53" s="2">
        <f>ROUNDUP(IF(EXACT(C53,"CHAR"), D53, IF(EXACT(C53,"VARCHAR2"), D53/2, IF(EXACT(C53,"NUMBER"), (D53/2)+1, IF(EXACT(C53,"DATE"), 7, D53/2)))),0)</f>
        <v>4</v>
      </c>
      <c r="L53" s="7" t="str">
        <f t="shared" si="0"/>
        <v>COMMENT ON COLUMN TAIN.GONGMAE_MST.M_IN_DATE IS '입력일';</v>
      </c>
    </row>
    <row r="54" spans="1:12" ht="20.100000000000001" customHeight="1" x14ac:dyDescent="0.3">
      <c r="A54" s="2" t="s">
        <v>73</v>
      </c>
      <c r="B54" s="2" t="s">
        <v>110</v>
      </c>
      <c r="C54" s="2" t="s">
        <v>30</v>
      </c>
      <c r="D54" s="4">
        <v>8</v>
      </c>
      <c r="E54" s="4"/>
      <c r="F54" s="2"/>
      <c r="G54" s="2"/>
      <c r="H54" s="4"/>
      <c r="I54" s="24"/>
      <c r="J54" s="2">
        <f>ROUNDUP(IF(EXACT(C54,"CHAR"), D54, IF(EXACT(C54,"VARCHAR2"), D54/2, IF(EXACT(C54,"NUMBER"), (D54/2)+1, IF(EXACT(C54,"DATE"), 7, D54/2)))),0)</f>
        <v>4</v>
      </c>
      <c r="L54" s="7" t="str">
        <f t="shared" si="0"/>
        <v>COMMENT ON COLUMN TAIN.GONGMAE_MST.M_MODI_DATE IS '수정일';</v>
      </c>
    </row>
    <row r="55" spans="1:12" ht="27.75" customHeight="1" x14ac:dyDescent="0.3">
      <c r="A55" s="2" t="s">
        <v>165</v>
      </c>
      <c r="B55" s="2" t="s">
        <v>166</v>
      </c>
      <c r="C55" s="2" t="s">
        <v>30</v>
      </c>
      <c r="D55" s="4">
        <v>20</v>
      </c>
      <c r="E55" s="4"/>
      <c r="F55" s="2"/>
      <c r="G55" s="2"/>
      <c r="H55" s="4"/>
      <c r="I55" s="24" t="s">
        <v>387</v>
      </c>
      <c r="J55" s="2">
        <f>ROUNDUP(IF(EXACT(C55,"CHAR"), D55, IF(EXACT(C55,"VARCHAR2"), D55/2, IF(EXACT(C55,"NUMBER"), (D55/2)+1, IF(EXACT(C55,"DATE"), 7, D55/2)))),0)</f>
        <v>10</v>
      </c>
      <c r="L55" s="7" t="str">
        <f t="shared" si="0"/>
        <v>COMMENT ON COLUMN TAIN.GONGMAE_MST.M_SPECIALS IS '특수조건';</v>
      </c>
    </row>
    <row r="56" spans="1:12" ht="27.75" customHeight="1" x14ac:dyDescent="0.3">
      <c r="A56" s="2" t="s">
        <v>111</v>
      </c>
      <c r="B56" s="2" t="s">
        <v>113</v>
      </c>
      <c r="C56" s="2" t="s">
        <v>30</v>
      </c>
      <c r="D56" s="4">
        <v>20</v>
      </c>
      <c r="E56" s="4"/>
      <c r="F56" s="2"/>
      <c r="G56" s="2"/>
      <c r="H56" s="4"/>
      <c r="I56" s="24"/>
      <c r="J56" s="2">
        <f>ROUNDUP(IF(EXACT(C56,"CHAR"), D56, IF(EXACT(C56,"VARCHAR2"), D56/2, IF(EXACT(C56,"NUMBER"), (D56/2)+1, IF(EXACT(C56,"DATE"), 7, D56/2)))),0)</f>
        <v>10</v>
      </c>
      <c r="L56" s="7" t="str">
        <f t="shared" si="0"/>
        <v>COMMENT ON COLUMN TAIN.GONGMAE_MST.M_ETC1 IS '예비1';</v>
      </c>
    </row>
    <row r="57" spans="1:12" ht="20.100000000000001" customHeight="1" x14ac:dyDescent="0.3">
      <c r="A57" s="2" t="s">
        <v>112</v>
      </c>
      <c r="B57" s="2" t="s">
        <v>114</v>
      </c>
      <c r="C57" s="2" t="s">
        <v>30</v>
      </c>
      <c r="D57" s="4">
        <v>20</v>
      </c>
      <c r="E57" s="4"/>
      <c r="F57" s="2"/>
      <c r="G57" s="2"/>
      <c r="H57" s="4"/>
      <c r="I57" s="24"/>
      <c r="J57" s="2">
        <f>ROUNDUP(IF(EXACT(C57,"CHAR"), D57, IF(EXACT(C57,"VARCHAR2"), D57/2, IF(EXACT(C57,"NUMBER"), (D57/2)+1, IF(EXACT(C57,"DATE"), 7, D57/2)))),0)</f>
        <v>10</v>
      </c>
      <c r="L57" s="7" t="str">
        <f t="shared" si="0"/>
        <v>COMMENT ON COLUMN TAIN.GONGMAE_MST.M_ETC2 IS '예비2';</v>
      </c>
    </row>
    <row r="58" spans="1:12" ht="20.100000000000001" customHeight="1" x14ac:dyDescent="0.3">
      <c r="B58"/>
      <c r="C58"/>
    </row>
    <row r="59" spans="1:12" ht="20.100000000000001" customHeight="1" x14ac:dyDescent="0.3">
      <c r="A59" s="27" t="s">
        <v>31</v>
      </c>
      <c r="B59" s="27"/>
      <c r="C59" s="27"/>
      <c r="D59" s="28"/>
      <c r="E59" s="28"/>
      <c r="F59" s="29"/>
      <c r="G59" s="29"/>
      <c r="H59" s="30"/>
      <c r="I59" s="29"/>
      <c r="J59" s="7">
        <f>SUM(J9:J58)</f>
        <v>1155</v>
      </c>
    </row>
    <row r="60" spans="1:12" ht="20.100000000000001" customHeight="1" x14ac:dyDescent="0.3">
      <c r="A60" s="31" t="s">
        <v>32</v>
      </c>
      <c r="B60" s="32" t="s">
        <v>33</v>
      </c>
      <c r="C60" s="32"/>
      <c r="D60" s="32" t="s">
        <v>34</v>
      </c>
      <c r="E60" s="32"/>
      <c r="F60" s="32"/>
      <c r="G60" s="32"/>
      <c r="H60" s="34"/>
      <c r="I60" s="7"/>
    </row>
    <row r="61" spans="1:12" ht="20.100000000000001" customHeight="1" x14ac:dyDescent="0.3">
      <c r="A61" s="2" t="s">
        <v>35</v>
      </c>
      <c r="B61" s="12" t="s">
        <v>167</v>
      </c>
      <c r="C61" s="12"/>
      <c r="D61" s="12" t="s">
        <v>74</v>
      </c>
      <c r="E61" s="12"/>
      <c r="F61" s="12"/>
      <c r="G61" s="12"/>
      <c r="H61" s="37"/>
    </row>
    <row r="62" spans="1:12" ht="20.100000000000001" customHeight="1" x14ac:dyDescent="0.3">
      <c r="A62" s="2" t="s">
        <v>193</v>
      </c>
      <c r="B62" s="12" t="s">
        <v>372</v>
      </c>
      <c r="C62" s="12"/>
      <c r="D62" s="12" t="s">
        <v>373</v>
      </c>
      <c r="E62" s="12"/>
      <c r="F62" s="12"/>
      <c r="G62" s="12"/>
      <c r="H62" s="37"/>
    </row>
    <row r="63" spans="1:12" ht="20.100000000000001" customHeight="1" x14ac:dyDescent="0.3">
      <c r="A63" s="2" t="s">
        <v>193</v>
      </c>
      <c r="B63" s="41" t="s">
        <v>374</v>
      </c>
      <c r="C63" s="42"/>
      <c r="D63" s="12" t="s">
        <v>375</v>
      </c>
      <c r="E63" s="12"/>
      <c r="F63" s="12"/>
      <c r="G63" s="12"/>
      <c r="H63" s="37"/>
    </row>
    <row r="64" spans="1:12" ht="20.100000000000001" customHeight="1" x14ac:dyDescent="0.3">
      <c r="A64" s="2" t="s">
        <v>193</v>
      </c>
      <c r="B64" s="41" t="s">
        <v>376</v>
      </c>
      <c r="C64" s="42"/>
      <c r="D64" s="12" t="s">
        <v>100</v>
      </c>
      <c r="E64" s="12"/>
      <c r="F64" s="12"/>
      <c r="G64" s="12"/>
      <c r="H64" s="37"/>
    </row>
    <row r="65" spans="1:9" ht="20.100000000000001" customHeight="1" x14ac:dyDescent="0.3">
      <c r="A65" s="2" t="s">
        <v>193</v>
      </c>
      <c r="B65" s="41" t="s">
        <v>377</v>
      </c>
      <c r="C65" s="42"/>
      <c r="D65" s="12" t="s">
        <v>101</v>
      </c>
      <c r="E65" s="12"/>
      <c r="F65" s="12"/>
      <c r="G65" s="12"/>
      <c r="H65" s="37"/>
    </row>
    <row r="66" spans="1:9" ht="20.100000000000001" customHeight="1" x14ac:dyDescent="0.3">
      <c r="A66" s="2"/>
      <c r="B66" s="35"/>
      <c r="C66" s="35"/>
      <c r="D66" s="35"/>
      <c r="E66" s="35"/>
      <c r="F66" s="35"/>
      <c r="G66" s="35"/>
      <c r="H66" s="37"/>
    </row>
    <row r="67" spans="1:9" ht="20.100000000000001" customHeight="1" x14ac:dyDescent="0.3"/>
    <row r="68" spans="1:9" ht="20.100000000000001" customHeight="1" x14ac:dyDescent="0.3"/>
    <row r="69" spans="1:9" ht="20.100000000000001" customHeight="1" x14ac:dyDescent="0.3"/>
    <row r="70" spans="1:9" ht="20.100000000000001" customHeight="1" x14ac:dyDescent="0.3">
      <c r="D70" s="7"/>
      <c r="E70" s="7"/>
      <c r="H70" s="7"/>
      <c r="I70" s="7"/>
    </row>
    <row r="71" spans="1:9" ht="20.100000000000001" customHeight="1" x14ac:dyDescent="0.3">
      <c r="D71" s="7"/>
      <c r="E71" s="7"/>
      <c r="H71" s="7"/>
      <c r="I71" s="7"/>
    </row>
    <row r="72" spans="1:9" ht="20.100000000000001" customHeight="1" x14ac:dyDescent="0.3">
      <c r="D72" s="7"/>
      <c r="E72" s="7"/>
      <c r="H72" s="7"/>
      <c r="I72" s="7"/>
    </row>
    <row r="73" spans="1:9" ht="20.100000000000001" customHeight="1" x14ac:dyDescent="0.3">
      <c r="D73" s="7"/>
      <c r="E73" s="7"/>
      <c r="H73" s="7"/>
      <c r="I73" s="7"/>
    </row>
    <row r="74" spans="1:9" ht="20.100000000000001" customHeight="1" x14ac:dyDescent="0.3">
      <c r="D74" s="7"/>
      <c r="E74" s="7"/>
      <c r="H74" s="7"/>
      <c r="I74" s="7"/>
    </row>
    <row r="75" spans="1:9" ht="20.100000000000001" customHeight="1" x14ac:dyDescent="0.3">
      <c r="D75" s="7"/>
      <c r="E75" s="7"/>
      <c r="H75" s="7"/>
      <c r="I75" s="7"/>
    </row>
    <row r="76" spans="1:9" ht="20.100000000000001" customHeight="1" x14ac:dyDescent="0.3">
      <c r="D76" s="7"/>
      <c r="E76" s="7"/>
      <c r="H76" s="7"/>
      <c r="I76" s="7"/>
    </row>
  </sheetData>
  <mergeCells count="21">
    <mergeCell ref="D65:G65"/>
    <mergeCell ref="D66:G66"/>
    <mergeCell ref="B66:C66"/>
    <mergeCell ref="B63:C63"/>
    <mergeCell ref="B64:C64"/>
    <mergeCell ref="B65:C65"/>
    <mergeCell ref="D63:G63"/>
    <mergeCell ref="D64:G64"/>
    <mergeCell ref="A59:E59"/>
    <mergeCell ref="B60:C60"/>
    <mergeCell ref="B61:C61"/>
    <mergeCell ref="B62:C62"/>
    <mergeCell ref="D60:G60"/>
    <mergeCell ref="D61:G61"/>
    <mergeCell ref="D62:G62"/>
    <mergeCell ref="C1:D1"/>
    <mergeCell ref="C2:D2"/>
    <mergeCell ref="B3:E3"/>
    <mergeCell ref="A4:A5"/>
    <mergeCell ref="B4:E5"/>
    <mergeCell ref="B6:E6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D22" sqref="D22"/>
    </sheetView>
  </sheetViews>
  <sheetFormatPr defaultRowHeight="16.5" x14ac:dyDescent="0.3"/>
  <cols>
    <col min="1" max="1" width="15.25" style="7" customWidth="1"/>
    <col min="2" max="2" width="20.75" style="7" customWidth="1"/>
    <col min="3" max="3" width="9.875" style="7" customWidth="1"/>
    <col min="4" max="4" width="7.375" style="25" customWidth="1"/>
    <col min="5" max="5" width="15.75" style="25" customWidth="1"/>
    <col min="6" max="6" width="13.625" style="7" customWidth="1"/>
    <col min="7" max="7" width="14.75" style="7" customWidth="1"/>
    <col min="8" max="8" width="13" style="25" customWidth="1"/>
    <col min="9" max="9" width="24.875" style="26" customWidth="1"/>
    <col min="10" max="11" width="9" style="7"/>
    <col min="12" max="12" width="60" style="7" customWidth="1"/>
    <col min="13" max="16384" width="9" style="7"/>
  </cols>
  <sheetData>
    <row r="1" spans="1:12" ht="20.100000000000001" customHeight="1" x14ac:dyDescent="0.3">
      <c r="A1" s="1" t="s">
        <v>0</v>
      </c>
      <c r="B1" s="2" t="s">
        <v>299</v>
      </c>
      <c r="C1" s="3" t="s">
        <v>1</v>
      </c>
      <c r="D1" s="3"/>
      <c r="E1" s="4" t="s">
        <v>36</v>
      </c>
      <c r="F1" s="5" t="s">
        <v>2</v>
      </c>
      <c r="G1" s="6" t="s">
        <v>37</v>
      </c>
      <c r="H1" s="5" t="s">
        <v>3</v>
      </c>
      <c r="I1" s="6" t="s">
        <v>4</v>
      </c>
      <c r="L1" s="7" t="str">
        <f>CONCATENATE("COMMENT ON TABLE ", E1, ".", B1, " IS '", B2, "';")</f>
        <v>COMMENT ON TABLE TAIN.GONGMAE_IPCHAL IS '공매정보 - 입찰정보';</v>
      </c>
    </row>
    <row r="2" spans="1:12" ht="20.100000000000001" customHeight="1" x14ac:dyDescent="0.3">
      <c r="A2" s="1" t="s">
        <v>5</v>
      </c>
      <c r="B2" s="2" t="s">
        <v>440</v>
      </c>
      <c r="C2" s="8" t="s">
        <v>6</v>
      </c>
      <c r="D2" s="9"/>
      <c r="E2" s="10" t="s">
        <v>305</v>
      </c>
      <c r="F2" s="5" t="s">
        <v>7</v>
      </c>
      <c r="G2" s="6">
        <v>10</v>
      </c>
      <c r="H2" s="5" t="s">
        <v>8</v>
      </c>
      <c r="I2" s="6" t="s">
        <v>9</v>
      </c>
    </row>
    <row r="3" spans="1:12" ht="20.100000000000001" customHeight="1" x14ac:dyDescent="0.3">
      <c r="A3" s="11" t="s">
        <v>10</v>
      </c>
      <c r="B3" s="12" t="s">
        <v>440</v>
      </c>
      <c r="C3" s="12"/>
      <c r="D3" s="12"/>
      <c r="E3" s="12"/>
      <c r="F3" s="5" t="s">
        <v>11</v>
      </c>
      <c r="G3" s="6">
        <v>60</v>
      </c>
      <c r="H3" s="5" t="s">
        <v>12</v>
      </c>
      <c r="I3" s="6"/>
    </row>
    <row r="4" spans="1:12" ht="20.100000000000001" customHeight="1" x14ac:dyDescent="0.3">
      <c r="A4" s="13" t="s">
        <v>13</v>
      </c>
      <c r="B4" s="14" t="s">
        <v>187</v>
      </c>
      <c r="C4" s="14"/>
      <c r="D4" s="14"/>
      <c r="E4" s="14"/>
      <c r="F4" s="5" t="s">
        <v>14</v>
      </c>
      <c r="G4" s="6">
        <v>123</v>
      </c>
      <c r="H4" s="5" t="s">
        <v>15</v>
      </c>
      <c r="I4" s="6">
        <f>ROUNDDOWN((8108-(8112*G2/100))/(G4+2),0)</f>
        <v>58</v>
      </c>
    </row>
    <row r="5" spans="1:12" ht="20.100000000000001" customHeight="1" x14ac:dyDescent="0.3">
      <c r="A5" s="13"/>
      <c r="B5" s="14"/>
      <c r="C5" s="14"/>
      <c r="D5" s="14"/>
      <c r="E5" s="14"/>
      <c r="F5" s="5" t="s">
        <v>16</v>
      </c>
      <c r="G5" s="15">
        <v>50000</v>
      </c>
      <c r="H5" s="5" t="s">
        <v>17</v>
      </c>
      <c r="I5" s="6">
        <f>ROUNDUP(G4*G5/1000/1000*1.2, 0)</f>
        <v>8</v>
      </c>
    </row>
    <row r="6" spans="1:12" ht="20.100000000000001" customHeight="1" x14ac:dyDescent="0.3">
      <c r="A6" s="16" t="s">
        <v>18</v>
      </c>
      <c r="B6" s="17"/>
      <c r="C6" s="18"/>
      <c r="D6" s="18"/>
      <c r="E6" s="18"/>
      <c r="F6" s="5" t="s">
        <v>19</v>
      </c>
      <c r="G6" s="15">
        <v>3000</v>
      </c>
      <c r="H6" s="5" t="s">
        <v>20</v>
      </c>
      <c r="I6" s="6">
        <f>ROUNDUP(I5*0.1, 0)</f>
        <v>1</v>
      </c>
    </row>
    <row r="7" spans="1:12" ht="20.100000000000001" customHeight="1" x14ac:dyDescent="0.3">
      <c r="B7" s="19"/>
      <c r="C7" s="19"/>
      <c r="D7" s="20"/>
      <c r="E7" s="20"/>
      <c r="F7" s="19"/>
      <c r="G7" s="19"/>
      <c r="H7" s="20"/>
      <c r="I7" s="21"/>
    </row>
    <row r="8" spans="1:12" ht="20.100000000000001" customHeight="1" x14ac:dyDescent="0.3">
      <c r="A8" s="22" t="s">
        <v>21</v>
      </c>
      <c r="B8" s="22" t="s">
        <v>22</v>
      </c>
      <c r="C8" s="22" t="s">
        <v>23</v>
      </c>
      <c r="D8" s="22" t="s">
        <v>24</v>
      </c>
      <c r="E8" s="22" t="s">
        <v>25</v>
      </c>
      <c r="F8" s="22" t="s">
        <v>26</v>
      </c>
      <c r="G8" s="22" t="s">
        <v>27</v>
      </c>
      <c r="H8" s="22" t="s">
        <v>28</v>
      </c>
      <c r="I8" s="23" t="s">
        <v>29</v>
      </c>
    </row>
    <row r="9" spans="1:12" ht="20.100000000000001" customHeight="1" x14ac:dyDescent="0.3">
      <c r="A9" s="2" t="s">
        <v>42</v>
      </c>
      <c r="B9" s="2" t="s">
        <v>306</v>
      </c>
      <c r="C9" s="2" t="s">
        <v>30</v>
      </c>
      <c r="D9" s="4">
        <v>20</v>
      </c>
      <c r="E9" s="4" t="s">
        <v>121</v>
      </c>
      <c r="F9" s="2"/>
      <c r="G9" s="2"/>
      <c r="H9" s="4"/>
      <c r="I9" s="24"/>
      <c r="J9" s="2">
        <f>ROUNDUP(IF(EXACT(C9,"CHAR"), D9, IF(EXACT(C9,"VARCHAR2"), D9/2, IF(EXACT(C9,"NUMBER"), (D9/2)+1, IF(EXACT(C9,"DATE"), 7, D9/2)))),0)</f>
        <v>10</v>
      </c>
      <c r="L9" s="7" t="str">
        <f>CONCATENATE("COMMENT ON COLUMN TAIN.GONGMAE_IPCHAL.", B9, " IS ", "'", A9, "';")</f>
        <v>COMMENT ON COLUMN TAIN.GONGMAE_IPCHAL.IP_MNG_NO IS '물건관리번호';</v>
      </c>
    </row>
    <row r="10" spans="1:12" ht="20.25" customHeight="1" x14ac:dyDescent="0.3">
      <c r="A10" s="2" t="s">
        <v>44</v>
      </c>
      <c r="B10" s="2" t="s">
        <v>355</v>
      </c>
      <c r="C10" s="2" t="s">
        <v>30</v>
      </c>
      <c r="D10" s="4">
        <v>20</v>
      </c>
      <c r="E10" s="4"/>
      <c r="F10" s="2"/>
      <c r="G10" s="2"/>
      <c r="H10" s="4"/>
      <c r="I10" s="24"/>
      <c r="J10" s="2">
        <f t="shared" ref="J10:J22" si="0">ROUNDUP(IF(EXACT(C10,"CHAR"), D10, IF(EXACT(C10,"VARCHAR2"), D10/2, IF(EXACT(C10,"NUMBER"), (D10/2)+1, IF(EXACT(C10,"DATE"), 7, D10/2)))),0)</f>
        <v>10</v>
      </c>
      <c r="L10" s="7" t="str">
        <f t="shared" ref="L10:L24" si="1">CONCATENATE("COMMENT ON COLUMN TAIN.GONGMAE_IPCHAL.", B10, " IS ", "'", A10, "';")</f>
        <v>COMMENT ON COLUMN TAIN.GONGMAE_IPCHAL.IP_IPCHAL_NO IS '입찰번호';</v>
      </c>
    </row>
    <row r="11" spans="1:12" ht="24" customHeight="1" x14ac:dyDescent="0.3">
      <c r="A11" s="2" t="s">
        <v>348</v>
      </c>
      <c r="B11" s="2" t="s">
        <v>356</v>
      </c>
      <c r="C11" s="2" t="s">
        <v>30</v>
      </c>
      <c r="D11" s="4">
        <v>3</v>
      </c>
      <c r="E11" s="4"/>
      <c r="F11" s="2"/>
      <c r="G11" s="2"/>
      <c r="H11" s="4"/>
      <c r="I11" s="24"/>
      <c r="J11" s="2">
        <f t="shared" si="0"/>
        <v>2</v>
      </c>
      <c r="L11" s="7" t="str">
        <f t="shared" si="1"/>
        <v>COMMENT ON COLUMN TAIN.GONGMAE_IPCHAL.IP_HOICHA IS '회차';</v>
      </c>
    </row>
    <row r="12" spans="1:12" ht="20.100000000000001" customHeight="1" x14ac:dyDescent="0.3">
      <c r="A12" s="2" t="s">
        <v>349</v>
      </c>
      <c r="B12" s="2" t="s">
        <v>357</v>
      </c>
      <c r="C12" s="2" t="s">
        <v>30</v>
      </c>
      <c r="D12" s="4">
        <v>3</v>
      </c>
      <c r="E12" s="4"/>
      <c r="F12" s="2"/>
      <c r="G12" s="2"/>
      <c r="H12" s="4"/>
      <c r="I12" s="24"/>
      <c r="J12" s="2">
        <f t="shared" si="0"/>
        <v>2</v>
      </c>
      <c r="L12" s="7" t="str">
        <f t="shared" si="1"/>
        <v>COMMENT ON COLUMN TAIN.GONGMAE_IPCHAL.IP_CHASU IS '차수';</v>
      </c>
    </row>
    <row r="13" spans="1:12" ht="20.100000000000001" customHeight="1" x14ac:dyDescent="0.3">
      <c r="A13" s="2" t="s">
        <v>350</v>
      </c>
      <c r="B13" s="2" t="s">
        <v>359</v>
      </c>
      <c r="C13" s="2" t="s">
        <v>30</v>
      </c>
      <c r="D13" s="4">
        <v>10</v>
      </c>
      <c r="E13" s="4"/>
      <c r="F13" s="2"/>
      <c r="G13" s="2"/>
      <c r="H13" s="4"/>
      <c r="I13" s="40">
        <v>42502</v>
      </c>
      <c r="J13" s="2">
        <f t="shared" si="0"/>
        <v>5</v>
      </c>
      <c r="L13" s="7" t="str">
        <f t="shared" si="1"/>
        <v>COMMENT ON COLUMN TAIN.GONGMAE_IPCHAL.IP_GONGGO_DATE IS '공고일';</v>
      </c>
    </row>
    <row r="14" spans="1:12" ht="20.100000000000001" customHeight="1" x14ac:dyDescent="0.3">
      <c r="A14" s="2" t="s">
        <v>61</v>
      </c>
      <c r="B14" s="2" t="s">
        <v>358</v>
      </c>
      <c r="C14" s="2" t="s">
        <v>30</v>
      </c>
      <c r="D14" s="4">
        <v>20</v>
      </c>
      <c r="E14" s="4"/>
      <c r="F14" s="2"/>
      <c r="G14" s="2"/>
      <c r="H14" s="4"/>
      <c r="I14" s="24"/>
      <c r="J14" s="2">
        <f t="shared" si="0"/>
        <v>10</v>
      </c>
      <c r="L14" s="7" t="str">
        <f t="shared" si="1"/>
        <v>COMMENT ON COLUMN TAIN.GONGMAE_IPCHAL.IP_IPCHAL_TYPE IS '입찰방식';</v>
      </c>
    </row>
    <row r="15" spans="1:12" ht="20.100000000000001" customHeight="1" x14ac:dyDescent="0.3">
      <c r="A15" s="2" t="s">
        <v>351</v>
      </c>
      <c r="B15" s="2" t="s">
        <v>360</v>
      </c>
      <c r="C15" s="2" t="s">
        <v>30</v>
      </c>
      <c r="D15" s="4">
        <v>20</v>
      </c>
      <c r="E15" s="4"/>
      <c r="F15" s="2"/>
      <c r="G15" s="2"/>
      <c r="H15" s="4"/>
      <c r="I15" s="24"/>
      <c r="J15" s="2">
        <f t="shared" si="0"/>
        <v>10</v>
      </c>
      <c r="L15" s="7" t="str">
        <f t="shared" si="1"/>
        <v>COMMENT ON COLUMN TAIN.GONGMAE_IPCHAL.IP_NAPBU_TYPE IS '대금납부';</v>
      </c>
    </row>
    <row r="16" spans="1:12" ht="20.100000000000001" customHeight="1" x14ac:dyDescent="0.3">
      <c r="A16" s="2" t="s">
        <v>352</v>
      </c>
      <c r="B16" s="2" t="s">
        <v>361</v>
      </c>
      <c r="C16" s="2" t="s">
        <v>30</v>
      </c>
      <c r="D16" s="4">
        <v>40</v>
      </c>
      <c r="E16" s="4"/>
      <c r="F16" s="2"/>
      <c r="G16" s="2"/>
      <c r="H16" s="4"/>
      <c r="I16" s="24"/>
      <c r="J16" s="2">
        <f t="shared" si="0"/>
        <v>20</v>
      </c>
      <c r="L16" s="7" t="str">
        <f t="shared" si="1"/>
        <v>COMMENT ON COLUMN TAIN.GONGMAE_IPCHAL.IP_NAPBU_TERM IS '납부기한';</v>
      </c>
    </row>
    <row r="17" spans="1:12" ht="20.100000000000001" customHeight="1" x14ac:dyDescent="0.3">
      <c r="A17" s="2" t="s">
        <v>65</v>
      </c>
      <c r="B17" s="2" t="s">
        <v>362</v>
      </c>
      <c r="C17" s="2" t="s">
        <v>30</v>
      </c>
      <c r="D17" s="4">
        <v>16</v>
      </c>
      <c r="E17" s="4"/>
      <c r="F17" s="2"/>
      <c r="G17" s="2"/>
      <c r="H17" s="4"/>
      <c r="I17" s="39">
        <v>42528.416666666664</v>
      </c>
      <c r="J17" s="2">
        <f t="shared" si="0"/>
        <v>8</v>
      </c>
      <c r="L17" s="7" t="str">
        <f t="shared" si="1"/>
        <v>COMMENT ON COLUMN TAIN.GONGMAE_IPCHAL.IP_START_DT IS '입찰시작일시';</v>
      </c>
    </row>
    <row r="18" spans="1:12" ht="20.100000000000001" customHeight="1" x14ac:dyDescent="0.3">
      <c r="A18" s="2" t="s">
        <v>66</v>
      </c>
      <c r="B18" s="2" t="s">
        <v>363</v>
      </c>
      <c r="C18" s="2" t="s">
        <v>30</v>
      </c>
      <c r="D18" s="4">
        <v>16</v>
      </c>
      <c r="E18" s="4"/>
      <c r="F18" s="2"/>
      <c r="G18" s="2"/>
      <c r="H18" s="4"/>
      <c r="I18" s="39">
        <v>42528.416666666664</v>
      </c>
      <c r="J18" s="2">
        <f t="shared" si="0"/>
        <v>8</v>
      </c>
      <c r="L18" s="7" t="str">
        <f t="shared" si="1"/>
        <v>COMMENT ON COLUMN TAIN.GONGMAE_IPCHAL.IP_END_DT IS '입찰마감일시';</v>
      </c>
    </row>
    <row r="19" spans="1:12" ht="20.100000000000001" customHeight="1" x14ac:dyDescent="0.3">
      <c r="A19" s="2" t="s">
        <v>353</v>
      </c>
      <c r="B19" s="2" t="s">
        <v>364</v>
      </c>
      <c r="C19" s="2" t="s">
        <v>30</v>
      </c>
      <c r="D19" s="4">
        <v>20</v>
      </c>
      <c r="E19" s="4"/>
      <c r="F19" s="2"/>
      <c r="G19" s="2"/>
      <c r="H19" s="4"/>
      <c r="I19" s="24"/>
      <c r="J19" s="2">
        <f t="shared" si="0"/>
        <v>10</v>
      </c>
      <c r="L19" s="7" t="str">
        <f t="shared" si="1"/>
        <v>COMMENT ON COLUMN TAIN.GONGMAE_IPCHAL.IP_IPCHAL_LOC IS '입찰장소';</v>
      </c>
    </row>
    <row r="20" spans="1:12" ht="20.100000000000001" customHeight="1" x14ac:dyDescent="0.3">
      <c r="A20" s="2" t="s">
        <v>132</v>
      </c>
      <c r="B20" s="2" t="s">
        <v>367</v>
      </c>
      <c r="C20" s="2" t="s">
        <v>30</v>
      </c>
      <c r="D20" s="4">
        <v>16</v>
      </c>
      <c r="E20" s="4"/>
      <c r="F20" s="2"/>
      <c r="G20" s="2"/>
      <c r="H20" s="4"/>
      <c r="I20" s="39">
        <v>42528.416666666664</v>
      </c>
      <c r="J20" s="2">
        <f t="shared" si="0"/>
        <v>8</v>
      </c>
      <c r="L20" s="7" t="str">
        <f t="shared" si="1"/>
        <v>COMMENT ON COLUMN TAIN.GONGMAE_IPCHAL.IP_GAECHAL_DT IS '개찰일시';</v>
      </c>
    </row>
    <row r="21" spans="1:12" ht="20.100000000000001" customHeight="1" x14ac:dyDescent="0.3">
      <c r="A21" s="2" t="s">
        <v>354</v>
      </c>
      <c r="B21" s="2" t="s">
        <v>441</v>
      </c>
      <c r="C21" s="2" t="s">
        <v>30</v>
      </c>
      <c r="D21" s="4">
        <v>16</v>
      </c>
      <c r="E21" s="4"/>
      <c r="F21" s="2"/>
      <c r="G21" s="2"/>
      <c r="H21" s="4"/>
      <c r="I21" s="39">
        <v>42528.416666666664</v>
      </c>
      <c r="J21" s="2">
        <f t="shared" si="0"/>
        <v>8</v>
      </c>
      <c r="L21" s="7" t="str">
        <f t="shared" si="1"/>
        <v>COMMENT ON COLUMN TAIN.GONGMAE_IPCHAL.IP_DECIDE_DT IS '매각결정기일';</v>
      </c>
    </row>
    <row r="22" spans="1:12" ht="20.100000000000001" customHeight="1" x14ac:dyDescent="0.3">
      <c r="A22" s="2" t="s">
        <v>64</v>
      </c>
      <c r="B22" s="2" t="s">
        <v>365</v>
      </c>
      <c r="C22" s="2" t="s">
        <v>115</v>
      </c>
      <c r="D22" s="4"/>
      <c r="E22" s="4"/>
      <c r="F22" s="2"/>
      <c r="G22" s="2"/>
      <c r="H22" s="4">
        <v>0</v>
      </c>
      <c r="I22" s="24"/>
      <c r="J22" s="2">
        <f t="shared" si="0"/>
        <v>1</v>
      </c>
      <c r="L22" s="7" t="str">
        <f t="shared" si="1"/>
        <v>COMMENT ON COLUMN TAIN.GONGMAE_IPCHAL.IP_LOW_PRICE IS '최저입찰가';</v>
      </c>
    </row>
    <row r="23" spans="1:12" ht="20.100000000000001" customHeight="1" x14ac:dyDescent="0.3">
      <c r="A23" s="2" t="s">
        <v>72</v>
      </c>
      <c r="B23" s="2" t="s">
        <v>442</v>
      </c>
      <c r="C23" s="2" t="s">
        <v>30</v>
      </c>
      <c r="D23" s="4">
        <v>8</v>
      </c>
      <c r="E23" s="4"/>
      <c r="F23" s="2"/>
      <c r="G23" s="2"/>
      <c r="H23" s="4" t="s">
        <v>444</v>
      </c>
      <c r="I23" s="24">
        <v>20160512</v>
      </c>
      <c r="J23" s="2">
        <f>ROUNDUP(IF(EXACT(C23,"CHAR"), D23, IF(EXACT(C23,"VARCHAR2"), D23/2, IF(EXACT(C23,"NUMBER"), (D23/2)+1, IF(EXACT(C23,"DATE"), 7, D23/2)))),0)</f>
        <v>4</v>
      </c>
      <c r="L23" s="7" t="str">
        <f t="shared" si="1"/>
        <v>COMMENT ON COLUMN TAIN.GONGMAE_IPCHAL.IP_IN_DATE IS '입력일';</v>
      </c>
    </row>
    <row r="24" spans="1:12" ht="20.100000000000001" customHeight="1" x14ac:dyDescent="0.3">
      <c r="A24" s="2" t="s">
        <v>73</v>
      </c>
      <c r="B24" s="2" t="s">
        <v>443</v>
      </c>
      <c r="C24" s="2" t="s">
        <v>30</v>
      </c>
      <c r="D24" s="4">
        <v>8</v>
      </c>
      <c r="E24" s="4"/>
      <c r="F24" s="2"/>
      <c r="G24" s="2"/>
      <c r="H24" s="4"/>
      <c r="I24" s="24">
        <v>20160512</v>
      </c>
      <c r="J24" s="2">
        <f>ROUNDUP(IF(EXACT(C24,"CHAR"), D24, IF(EXACT(C24,"VARCHAR2"), D24/2, IF(EXACT(C24,"NUMBER"), (D24/2)+1, IF(EXACT(C24,"DATE"), 7, D24/2)))),0)</f>
        <v>4</v>
      </c>
      <c r="L24" s="7" t="str">
        <f t="shared" si="1"/>
        <v>COMMENT ON COLUMN TAIN.GONGMAE_IPCHAL.IP_MODI_DATE IS '수정일';</v>
      </c>
    </row>
    <row r="25" spans="1:12" ht="20.100000000000001" customHeight="1" x14ac:dyDescent="0.3">
      <c r="B25"/>
      <c r="C25"/>
    </row>
    <row r="26" spans="1:12" ht="20.100000000000001" customHeight="1" x14ac:dyDescent="0.3">
      <c r="A26" s="27" t="s">
        <v>31</v>
      </c>
      <c r="B26" s="27"/>
      <c r="C26" s="27"/>
      <c r="D26" s="28"/>
      <c r="E26" s="28"/>
      <c r="F26" s="29"/>
      <c r="G26" s="29"/>
      <c r="H26" s="30"/>
      <c r="I26" s="29"/>
      <c r="J26" s="7">
        <f>SUM(J9:J25)</f>
        <v>120</v>
      </c>
    </row>
    <row r="27" spans="1:12" ht="20.100000000000001" customHeight="1" x14ac:dyDescent="0.3">
      <c r="A27" s="31" t="s">
        <v>32</v>
      </c>
      <c r="B27" s="32" t="s">
        <v>33</v>
      </c>
      <c r="C27" s="32"/>
      <c r="D27" s="32" t="s">
        <v>34</v>
      </c>
      <c r="E27" s="32"/>
      <c r="F27" s="32"/>
      <c r="G27" s="33"/>
      <c r="H27" s="34"/>
      <c r="I27" s="7"/>
    </row>
    <row r="28" spans="1:12" ht="20.100000000000001" customHeight="1" x14ac:dyDescent="0.3">
      <c r="A28" s="2" t="s">
        <v>35</v>
      </c>
      <c r="B28" s="12" t="s">
        <v>307</v>
      </c>
      <c r="C28" s="12"/>
      <c r="D28" s="12" t="s">
        <v>306</v>
      </c>
      <c r="E28" s="12"/>
      <c r="F28" s="12"/>
      <c r="G28" s="36"/>
      <c r="H28" s="37"/>
    </row>
    <row r="29" spans="1:12" ht="20.100000000000001" customHeight="1" x14ac:dyDescent="0.3">
      <c r="A29" s="2"/>
      <c r="B29" s="12"/>
      <c r="C29" s="12"/>
      <c r="D29" s="12"/>
      <c r="E29" s="12"/>
      <c r="F29" s="12"/>
      <c r="G29" s="36"/>
      <c r="H29" s="37"/>
    </row>
    <row r="30" spans="1:12" ht="20.100000000000001" customHeight="1" x14ac:dyDescent="0.3">
      <c r="A30" s="2"/>
      <c r="B30" s="12"/>
      <c r="C30" s="12"/>
      <c r="D30" s="12"/>
      <c r="E30" s="12"/>
      <c r="F30" s="12"/>
      <c r="G30" s="36"/>
      <c r="H30" s="37"/>
    </row>
    <row r="31" spans="1:12" ht="20.100000000000001" customHeight="1" x14ac:dyDescent="0.3"/>
    <row r="32" spans="1:12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</sheetData>
  <mergeCells count="15">
    <mergeCell ref="B30:C30"/>
    <mergeCell ref="D30:F30"/>
    <mergeCell ref="A26:E26"/>
    <mergeCell ref="B27:C27"/>
    <mergeCell ref="D27:F27"/>
    <mergeCell ref="B28:C28"/>
    <mergeCell ref="D28:F28"/>
    <mergeCell ref="B29:C29"/>
    <mergeCell ref="D29:F29"/>
    <mergeCell ref="C1:D1"/>
    <mergeCell ref="C2:D2"/>
    <mergeCell ref="B3:E3"/>
    <mergeCell ref="A4:A5"/>
    <mergeCell ref="B4:E5"/>
    <mergeCell ref="B6:E6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L9" sqref="L9"/>
    </sheetView>
  </sheetViews>
  <sheetFormatPr defaultRowHeight="16.5" x14ac:dyDescent="0.3"/>
  <cols>
    <col min="1" max="1" width="15.25" style="7" customWidth="1"/>
    <col min="2" max="2" width="20.75" style="7" customWidth="1"/>
    <col min="3" max="3" width="9.875" style="7" customWidth="1"/>
    <col min="4" max="4" width="7.375" style="25" customWidth="1"/>
    <col min="5" max="5" width="15.75" style="25" customWidth="1"/>
    <col min="6" max="6" width="13.625" style="7" customWidth="1"/>
    <col min="7" max="7" width="14.75" style="7" customWidth="1"/>
    <col min="8" max="8" width="13" style="25" customWidth="1"/>
    <col min="9" max="9" width="24.875" style="26" customWidth="1"/>
    <col min="10" max="11" width="9" style="7"/>
    <col min="12" max="12" width="65.5" style="7" customWidth="1"/>
    <col min="13" max="16384" width="9" style="7"/>
  </cols>
  <sheetData>
    <row r="1" spans="1:12" ht="20.100000000000001" customHeight="1" x14ac:dyDescent="0.3">
      <c r="A1" s="1" t="s">
        <v>0</v>
      </c>
      <c r="B1" s="2" t="s">
        <v>300</v>
      </c>
      <c r="C1" s="3" t="s">
        <v>1</v>
      </c>
      <c r="D1" s="3"/>
      <c r="E1" s="4" t="s">
        <v>36</v>
      </c>
      <c r="F1" s="5" t="s">
        <v>2</v>
      </c>
      <c r="G1" s="6" t="s">
        <v>37</v>
      </c>
      <c r="H1" s="5" t="s">
        <v>3</v>
      </c>
      <c r="I1" s="6" t="s">
        <v>4</v>
      </c>
      <c r="L1" s="7" t="str">
        <f>CONCATENATE("COMMENT ON TABLE ", E1, ".", B1, " IS '", B2, "';")</f>
        <v>COMMENT ON TABLE TAIN.GONGMAE_DUNGGI IS '공매정보 - 등기';</v>
      </c>
    </row>
    <row r="2" spans="1:12" ht="20.100000000000001" customHeight="1" x14ac:dyDescent="0.3">
      <c r="A2" s="1" t="s">
        <v>5</v>
      </c>
      <c r="B2" s="2" t="s">
        <v>447</v>
      </c>
      <c r="C2" s="8" t="s">
        <v>6</v>
      </c>
      <c r="D2" s="9"/>
      <c r="E2" s="10" t="s">
        <v>308</v>
      </c>
      <c r="F2" s="5" t="s">
        <v>7</v>
      </c>
      <c r="G2" s="6">
        <v>10</v>
      </c>
      <c r="H2" s="5" t="s">
        <v>8</v>
      </c>
      <c r="I2" s="6" t="s">
        <v>9</v>
      </c>
    </row>
    <row r="3" spans="1:12" ht="20.100000000000001" customHeight="1" x14ac:dyDescent="0.3">
      <c r="A3" s="11" t="s">
        <v>10</v>
      </c>
      <c r="B3" s="12" t="s">
        <v>447</v>
      </c>
      <c r="C3" s="12"/>
      <c r="D3" s="12"/>
      <c r="E3" s="12"/>
      <c r="F3" s="5" t="s">
        <v>11</v>
      </c>
      <c r="G3" s="6">
        <v>60</v>
      </c>
      <c r="H3" s="5" t="s">
        <v>12</v>
      </c>
      <c r="I3" s="6"/>
    </row>
    <row r="4" spans="1:12" ht="20.100000000000001" customHeight="1" x14ac:dyDescent="0.3">
      <c r="A4" s="13" t="s">
        <v>13</v>
      </c>
      <c r="B4" s="14" t="s">
        <v>187</v>
      </c>
      <c r="C4" s="14"/>
      <c r="D4" s="14"/>
      <c r="E4" s="14"/>
      <c r="F4" s="5" t="s">
        <v>14</v>
      </c>
      <c r="G4" s="6">
        <v>122</v>
      </c>
      <c r="H4" s="5" t="s">
        <v>15</v>
      </c>
      <c r="I4" s="6">
        <f>ROUNDDOWN((8108-(8112*G2/100))/(G4+2),0)</f>
        <v>58</v>
      </c>
    </row>
    <row r="5" spans="1:12" ht="20.100000000000001" customHeight="1" x14ac:dyDescent="0.3">
      <c r="A5" s="13"/>
      <c r="B5" s="14"/>
      <c r="C5" s="14"/>
      <c r="D5" s="14"/>
      <c r="E5" s="14"/>
      <c r="F5" s="5" t="s">
        <v>16</v>
      </c>
      <c r="G5" s="15">
        <v>50000</v>
      </c>
      <c r="H5" s="5" t="s">
        <v>17</v>
      </c>
      <c r="I5" s="6">
        <f>ROUNDUP(G4*G5/1000/1000*1.2, 0)</f>
        <v>8</v>
      </c>
    </row>
    <row r="6" spans="1:12" ht="20.100000000000001" customHeight="1" x14ac:dyDescent="0.3">
      <c r="A6" s="16" t="s">
        <v>18</v>
      </c>
      <c r="B6" s="17"/>
      <c r="C6" s="18"/>
      <c r="D6" s="18"/>
      <c r="E6" s="18"/>
      <c r="F6" s="5" t="s">
        <v>19</v>
      </c>
      <c r="G6" s="15">
        <v>3000</v>
      </c>
      <c r="H6" s="5" t="s">
        <v>20</v>
      </c>
      <c r="I6" s="6">
        <f>ROUNDUP(I5*0.1, 0)</f>
        <v>1</v>
      </c>
    </row>
    <row r="7" spans="1:12" ht="20.100000000000001" customHeight="1" x14ac:dyDescent="0.3">
      <c r="B7" s="19"/>
      <c r="C7" s="19"/>
      <c r="D7" s="20"/>
      <c r="E7" s="20"/>
      <c r="F7" s="19"/>
      <c r="G7" s="19"/>
      <c r="H7" s="20"/>
      <c r="I7" s="21"/>
    </row>
    <row r="8" spans="1:12" ht="20.100000000000001" customHeight="1" x14ac:dyDescent="0.3">
      <c r="A8" s="22" t="s">
        <v>21</v>
      </c>
      <c r="B8" s="22" t="s">
        <v>22</v>
      </c>
      <c r="C8" s="22" t="s">
        <v>23</v>
      </c>
      <c r="D8" s="22" t="s">
        <v>24</v>
      </c>
      <c r="E8" s="22" t="s">
        <v>25</v>
      </c>
      <c r="F8" s="22" t="s">
        <v>26</v>
      </c>
      <c r="G8" s="22" t="s">
        <v>27</v>
      </c>
      <c r="H8" s="22" t="s">
        <v>28</v>
      </c>
      <c r="I8" s="23" t="s">
        <v>29</v>
      </c>
    </row>
    <row r="9" spans="1:12" ht="20.100000000000001" customHeight="1" x14ac:dyDescent="0.3">
      <c r="A9" s="2" t="s">
        <v>42</v>
      </c>
      <c r="B9" s="2" t="s">
        <v>309</v>
      </c>
      <c r="C9" s="2" t="s">
        <v>30</v>
      </c>
      <c r="D9" s="4">
        <v>20</v>
      </c>
      <c r="E9" s="4" t="s">
        <v>121</v>
      </c>
      <c r="F9" s="2"/>
      <c r="G9" s="2"/>
      <c r="H9" s="4"/>
      <c r="I9" s="24"/>
      <c r="J9" s="2">
        <f>ROUNDUP(IF(EXACT(C9,"CHAR"), D9, IF(EXACT(C9,"VARCHAR2"), D9/2, IF(EXACT(C9,"NUMBER"), (D9/2)+1, IF(EXACT(C9,"DATE"), 7, D9/2)))),0)</f>
        <v>10</v>
      </c>
      <c r="L9" s="7" t="str">
        <f>CONCATENATE("COMMENT ON COLUMN TAIN.GONGMAE_DUNGGI.", B9, " IS ", "'", A9, "';")</f>
        <v>COMMENT ON COLUMN TAIN.GONGMAE_DUNGGI.D_MNG_NO IS '물건관리번호';</v>
      </c>
    </row>
    <row r="10" spans="1:12" ht="20.100000000000001" customHeight="1" x14ac:dyDescent="0.3">
      <c r="A10" s="2" t="s">
        <v>412</v>
      </c>
      <c r="B10" s="2" t="s">
        <v>396</v>
      </c>
      <c r="C10" s="2" t="s">
        <v>30</v>
      </c>
      <c r="D10" s="4">
        <v>10</v>
      </c>
      <c r="E10" s="4"/>
      <c r="F10" s="2"/>
      <c r="G10" s="2"/>
      <c r="H10" s="4"/>
      <c r="I10" s="24" t="s">
        <v>378</v>
      </c>
      <c r="J10" s="2">
        <f t="shared" ref="J10:J23" si="0">ROUNDUP(IF(EXACT(C10,"CHAR"), D10, IF(EXACT(C10,"VARCHAR2"), D10/2, IF(EXACT(C10,"NUMBER"), (D10/2)+1, IF(EXACT(C10,"DATE"), 7, D10/2)))),0)</f>
        <v>5</v>
      </c>
      <c r="L10" s="7" t="str">
        <f t="shared" ref="L10:L23" si="1">CONCATENATE("COMMENT ON COLUMN TAIN.GONGMAE_DUNGGI.", B10, " IS ", "'", A10, "';")</f>
        <v>COMMENT ON COLUMN TAIN.GONGMAE_DUNGGI.D_DUNG_TYPE IS '등기구분';</v>
      </c>
    </row>
    <row r="11" spans="1:12" ht="20.100000000000001" customHeight="1" x14ac:dyDescent="0.3">
      <c r="A11" s="2" t="s">
        <v>413</v>
      </c>
      <c r="B11" s="2" t="s">
        <v>414</v>
      </c>
      <c r="C11" s="2" t="s">
        <v>30</v>
      </c>
      <c r="D11" s="4">
        <v>4</v>
      </c>
      <c r="E11" s="4"/>
      <c r="F11" s="2"/>
      <c r="G11" s="2"/>
      <c r="H11" s="4"/>
      <c r="I11" s="24"/>
      <c r="J11" s="2">
        <f t="shared" si="0"/>
        <v>2</v>
      </c>
      <c r="L11" s="7" t="str">
        <f t="shared" si="1"/>
        <v>COMMENT ON COLUMN TAIN.GONGMAE_DUNGGI.D_INFO_SEQ IS '등기순위';</v>
      </c>
    </row>
    <row r="12" spans="1:12" ht="20.25" customHeight="1" x14ac:dyDescent="0.3">
      <c r="A12" s="2" t="s">
        <v>411</v>
      </c>
      <c r="B12" s="2" t="s">
        <v>397</v>
      </c>
      <c r="C12" s="2" t="s">
        <v>30</v>
      </c>
      <c r="D12" s="4">
        <v>20</v>
      </c>
      <c r="E12" s="4"/>
      <c r="F12" s="2"/>
      <c r="G12" s="2"/>
      <c r="H12" s="4"/>
      <c r="I12" s="24" t="s">
        <v>379</v>
      </c>
      <c r="J12" s="2">
        <f t="shared" si="0"/>
        <v>10</v>
      </c>
      <c r="L12" s="7" t="str">
        <f t="shared" si="1"/>
        <v>COMMENT ON COLUMN TAIN.GONGMAE_DUNGGI.D_DUNG_KIND IS '권리종류(목적)';</v>
      </c>
    </row>
    <row r="13" spans="1:12" ht="24" customHeight="1" x14ac:dyDescent="0.3">
      <c r="A13" s="2" t="s">
        <v>338</v>
      </c>
      <c r="B13" s="2" t="s">
        <v>445</v>
      </c>
      <c r="C13" s="2" t="s">
        <v>30</v>
      </c>
      <c r="D13" s="4">
        <v>30</v>
      </c>
      <c r="E13" s="4"/>
      <c r="F13" s="2"/>
      <c r="G13" s="2"/>
      <c r="H13" s="4"/>
      <c r="I13" s="24" t="s">
        <v>409</v>
      </c>
      <c r="J13" s="2">
        <f t="shared" si="0"/>
        <v>15</v>
      </c>
      <c r="L13" s="7" t="str">
        <f t="shared" si="1"/>
        <v>COMMENT ON COLUMN TAIN.GONGMAE_DUNGGI.D_CHAEGWONJA IS '권리자명';</v>
      </c>
    </row>
    <row r="14" spans="1:12" ht="24" customHeight="1" x14ac:dyDescent="0.3">
      <c r="A14" s="2" t="s">
        <v>395</v>
      </c>
      <c r="B14" s="2" t="s">
        <v>446</v>
      </c>
      <c r="C14" s="2" t="s">
        <v>30</v>
      </c>
      <c r="D14" s="4">
        <v>20</v>
      </c>
      <c r="E14" s="4"/>
      <c r="F14" s="2"/>
      <c r="G14" s="2"/>
      <c r="H14" s="4"/>
      <c r="I14" s="24" t="s">
        <v>398</v>
      </c>
      <c r="J14" s="2">
        <f t="shared" si="0"/>
        <v>10</v>
      </c>
      <c r="L14" s="7" t="str">
        <f t="shared" si="1"/>
        <v>COMMENT ON COLUMN TAIN.GONGMAE_DUNGGI.D_CHAEGWONJA_TYPE IS '권리자구분';</v>
      </c>
    </row>
    <row r="15" spans="1:12" ht="24" customHeight="1" x14ac:dyDescent="0.3">
      <c r="A15" s="2" t="s">
        <v>415</v>
      </c>
      <c r="B15" s="2" t="s">
        <v>401</v>
      </c>
      <c r="C15" s="2" t="s">
        <v>30</v>
      </c>
      <c r="D15" s="4">
        <v>20</v>
      </c>
      <c r="E15" s="4"/>
      <c r="F15" s="2"/>
      <c r="G15" s="2"/>
      <c r="H15" s="4"/>
      <c r="I15" s="24" t="s">
        <v>406</v>
      </c>
      <c r="J15" s="2">
        <f t="shared" si="0"/>
        <v>10</v>
      </c>
      <c r="L15" s="7" t="str">
        <f t="shared" si="1"/>
        <v>COMMENT ON COLUMN TAIN.GONGMAE_DUNGGI.D_JUMIN_NO IS '권리자주민번호';</v>
      </c>
    </row>
    <row r="16" spans="1:12" ht="20.100000000000001" customHeight="1" x14ac:dyDescent="0.3">
      <c r="A16" s="2" t="s">
        <v>407</v>
      </c>
      <c r="B16" s="2" t="s">
        <v>399</v>
      </c>
      <c r="C16" s="2" t="s">
        <v>30</v>
      </c>
      <c r="D16" s="4">
        <v>10</v>
      </c>
      <c r="E16" s="4"/>
      <c r="F16" s="2"/>
      <c r="G16" s="2"/>
      <c r="H16" s="4"/>
      <c r="I16" s="24" t="s">
        <v>407</v>
      </c>
      <c r="J16" s="2">
        <f t="shared" si="0"/>
        <v>5</v>
      </c>
      <c r="L16" s="7" t="str">
        <f t="shared" si="1"/>
        <v>COMMENT ON COLUMN TAIN.GONGMAE_DUNGGI.D_DUNG_DATE IS '등기접수일';</v>
      </c>
    </row>
    <row r="17" spans="1:12" ht="20.100000000000001" customHeight="1" x14ac:dyDescent="0.3">
      <c r="A17" s="2" t="s">
        <v>393</v>
      </c>
      <c r="B17" s="2" t="s">
        <v>400</v>
      </c>
      <c r="C17" s="2" t="s">
        <v>115</v>
      </c>
      <c r="D17" s="4">
        <v>10</v>
      </c>
      <c r="E17" s="4"/>
      <c r="F17" s="2"/>
      <c r="G17" s="2"/>
      <c r="H17" s="4"/>
      <c r="I17" s="24" t="s">
        <v>408</v>
      </c>
      <c r="J17" s="2">
        <f t="shared" si="0"/>
        <v>6</v>
      </c>
      <c r="L17" s="7" t="str">
        <f t="shared" si="1"/>
        <v>COMMENT ON COLUMN TAIN.GONGMAE_DUNGGI.D_DUNG_PRICE IS '설정액(채권액)';</v>
      </c>
    </row>
    <row r="18" spans="1:12" ht="20.100000000000001" customHeight="1" x14ac:dyDescent="0.3">
      <c r="A18" s="2" t="s">
        <v>402</v>
      </c>
      <c r="B18" s="2" t="s">
        <v>403</v>
      </c>
      <c r="C18" s="2" t="s">
        <v>30</v>
      </c>
      <c r="D18" s="4">
        <v>20</v>
      </c>
      <c r="E18" s="4"/>
      <c r="F18" s="2"/>
      <c r="G18" s="2"/>
      <c r="H18" s="4"/>
      <c r="I18" s="24"/>
      <c r="J18" s="2">
        <f t="shared" si="0"/>
        <v>10</v>
      </c>
      <c r="L18" s="7" t="str">
        <f t="shared" si="1"/>
        <v>COMMENT ON COLUMN TAIN.GONGMAE_DUNGGI.D_REG_NO IS '등기고유번호';</v>
      </c>
    </row>
    <row r="19" spans="1:12" ht="20.100000000000001" customHeight="1" x14ac:dyDescent="0.3">
      <c r="A19" s="2" t="s">
        <v>410</v>
      </c>
      <c r="B19" s="2" t="s">
        <v>404</v>
      </c>
      <c r="C19" s="2" t="s">
        <v>30</v>
      </c>
      <c r="D19" s="4">
        <v>1000</v>
      </c>
      <c r="E19" s="4"/>
      <c r="F19" s="2"/>
      <c r="G19" s="2"/>
      <c r="H19" s="4"/>
      <c r="I19" s="24" t="s">
        <v>405</v>
      </c>
      <c r="J19" s="2">
        <v>20</v>
      </c>
      <c r="L19" s="7" t="str">
        <f t="shared" si="1"/>
        <v>COMMENT ON COLUMN TAIN.GONGMAE_DUNGGI.D_DUNG_TEXT IS '등기원인';</v>
      </c>
    </row>
    <row r="20" spans="1:12" ht="20.100000000000001" customHeight="1" x14ac:dyDescent="0.3">
      <c r="A20" s="2" t="s">
        <v>389</v>
      </c>
      <c r="B20" s="2" t="s">
        <v>390</v>
      </c>
      <c r="C20" s="2" t="s">
        <v>115</v>
      </c>
      <c r="D20" s="4">
        <v>10</v>
      </c>
      <c r="E20" s="4"/>
      <c r="F20" s="2"/>
      <c r="G20" s="2"/>
      <c r="H20" s="4"/>
      <c r="I20" s="24" t="s">
        <v>394</v>
      </c>
      <c r="J20" s="2">
        <f t="shared" si="0"/>
        <v>6</v>
      </c>
      <c r="L20" s="7" t="str">
        <f t="shared" si="1"/>
        <v>COMMENT ON COLUMN TAIN.GONGMAE_DUNGGI.D_BAEBUN_PRICE IS '배분요구액';</v>
      </c>
    </row>
    <row r="21" spans="1:12" ht="20.100000000000001" customHeight="1" x14ac:dyDescent="0.3">
      <c r="A21" s="2" t="s">
        <v>382</v>
      </c>
      <c r="B21" s="2" t="s">
        <v>391</v>
      </c>
      <c r="C21" s="2" t="s">
        <v>30</v>
      </c>
      <c r="D21" s="4">
        <v>10</v>
      </c>
      <c r="E21" s="4"/>
      <c r="F21" s="2"/>
      <c r="G21" s="2"/>
      <c r="H21" s="4"/>
      <c r="I21" s="24" t="s">
        <v>394</v>
      </c>
      <c r="J21" s="2">
        <f t="shared" si="0"/>
        <v>5</v>
      </c>
      <c r="L21" s="7" t="str">
        <f t="shared" si="1"/>
        <v>COMMENT ON COLUMN TAIN.GONGMAE_DUNGGI.D_BAEBUN_DATE IS '배분요구일';</v>
      </c>
    </row>
    <row r="22" spans="1:12" ht="20.100000000000001" customHeight="1" x14ac:dyDescent="0.3">
      <c r="A22" s="2" t="s">
        <v>72</v>
      </c>
      <c r="B22" s="2" t="s">
        <v>339</v>
      </c>
      <c r="C22" s="2" t="s">
        <v>30</v>
      </c>
      <c r="D22" s="4">
        <v>8</v>
      </c>
      <c r="E22" s="4"/>
      <c r="F22" s="2"/>
      <c r="G22" s="2"/>
      <c r="H22" s="4"/>
      <c r="I22" s="24"/>
      <c r="J22" s="2">
        <f t="shared" si="0"/>
        <v>4</v>
      </c>
      <c r="L22" s="7" t="str">
        <f t="shared" si="1"/>
        <v>COMMENT ON COLUMN TAIN.GONGMAE_DUNGGI.D_IN_DATE IS '입력일';</v>
      </c>
    </row>
    <row r="23" spans="1:12" ht="20.100000000000001" customHeight="1" x14ac:dyDescent="0.3">
      <c r="A23" s="2" t="s">
        <v>73</v>
      </c>
      <c r="B23" s="2" t="s">
        <v>340</v>
      </c>
      <c r="C23" s="2" t="s">
        <v>30</v>
      </c>
      <c r="D23" s="4">
        <v>8</v>
      </c>
      <c r="E23" s="4"/>
      <c r="F23" s="2"/>
      <c r="G23" s="2"/>
      <c r="H23" s="4"/>
      <c r="I23" s="24"/>
      <c r="J23" s="2">
        <f t="shared" si="0"/>
        <v>4</v>
      </c>
      <c r="L23" s="7" t="str">
        <f t="shared" si="1"/>
        <v>COMMENT ON COLUMN TAIN.GONGMAE_DUNGGI.D_MODI_DATE IS '수정일';</v>
      </c>
    </row>
    <row r="24" spans="1:12" ht="20.100000000000001" customHeight="1" x14ac:dyDescent="0.3">
      <c r="B24"/>
      <c r="C24"/>
    </row>
    <row r="25" spans="1:12" ht="20.100000000000001" customHeight="1" x14ac:dyDescent="0.3">
      <c r="A25" s="27" t="s">
        <v>31</v>
      </c>
      <c r="B25" s="27"/>
      <c r="C25" s="27"/>
      <c r="D25" s="28"/>
      <c r="E25" s="28"/>
      <c r="F25" s="29"/>
      <c r="G25" s="29"/>
      <c r="H25" s="30"/>
      <c r="I25" s="29"/>
      <c r="J25" s="7">
        <f>SUM(J9:J24)</f>
        <v>122</v>
      </c>
    </row>
    <row r="26" spans="1:12" ht="20.100000000000001" customHeight="1" x14ac:dyDescent="0.3">
      <c r="A26" s="31" t="s">
        <v>32</v>
      </c>
      <c r="B26" s="32" t="s">
        <v>33</v>
      </c>
      <c r="C26" s="32"/>
      <c r="D26" s="32" t="s">
        <v>34</v>
      </c>
      <c r="E26" s="32"/>
      <c r="F26" s="32"/>
      <c r="G26" s="33"/>
      <c r="H26" s="34"/>
      <c r="I26" s="7"/>
    </row>
    <row r="27" spans="1:12" ht="20.100000000000001" customHeight="1" x14ac:dyDescent="0.3">
      <c r="A27" s="2" t="s">
        <v>35</v>
      </c>
      <c r="B27" s="35" t="s">
        <v>310</v>
      </c>
      <c r="C27" s="35"/>
      <c r="D27" s="35" t="s">
        <v>309</v>
      </c>
      <c r="E27" s="35"/>
      <c r="F27" s="35"/>
      <c r="G27" s="36"/>
      <c r="H27" s="37"/>
    </row>
    <row r="28" spans="1:12" ht="20.100000000000001" customHeight="1" x14ac:dyDescent="0.3">
      <c r="A28" s="2"/>
      <c r="B28" s="35"/>
      <c r="C28" s="35"/>
      <c r="D28" s="35"/>
      <c r="E28" s="35"/>
      <c r="F28" s="35"/>
      <c r="G28" s="36"/>
      <c r="H28" s="37"/>
    </row>
    <row r="29" spans="1:12" ht="20.100000000000001" customHeight="1" x14ac:dyDescent="0.3">
      <c r="A29" s="2"/>
      <c r="B29" s="35"/>
      <c r="C29" s="35"/>
      <c r="D29" s="35"/>
      <c r="E29" s="35"/>
      <c r="F29" s="35"/>
      <c r="G29" s="36"/>
      <c r="H29" s="37"/>
    </row>
    <row r="30" spans="1:12" ht="20.100000000000001" customHeight="1" x14ac:dyDescent="0.3"/>
    <row r="31" spans="1:12" ht="20.100000000000001" customHeight="1" x14ac:dyDescent="0.3"/>
    <row r="32" spans="1:12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11.25" x14ac:dyDescent="0.3"/>
  </sheetData>
  <mergeCells count="15">
    <mergeCell ref="B29:C29"/>
    <mergeCell ref="D29:F29"/>
    <mergeCell ref="A25:E25"/>
    <mergeCell ref="B26:C26"/>
    <mergeCell ref="D26:F26"/>
    <mergeCell ref="B27:C27"/>
    <mergeCell ref="D27:F27"/>
    <mergeCell ref="B28:C28"/>
    <mergeCell ref="D28:F28"/>
    <mergeCell ref="C1:D1"/>
    <mergeCell ref="C2:D2"/>
    <mergeCell ref="B3:E3"/>
    <mergeCell ref="A4:A5"/>
    <mergeCell ref="B4:E5"/>
    <mergeCell ref="B6:E6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I10" sqref="I10"/>
    </sheetView>
  </sheetViews>
  <sheetFormatPr defaultRowHeight="16.5" x14ac:dyDescent="0.3"/>
  <cols>
    <col min="1" max="1" width="15.25" style="7" customWidth="1"/>
    <col min="2" max="2" width="20.75" style="7" customWidth="1"/>
    <col min="3" max="3" width="9.875" style="7" customWidth="1"/>
    <col min="4" max="4" width="7.375" style="25" customWidth="1"/>
    <col min="5" max="5" width="15.75" style="25" customWidth="1"/>
    <col min="6" max="6" width="13.625" style="7" customWidth="1"/>
    <col min="7" max="7" width="14.75" style="7" customWidth="1"/>
    <col min="8" max="8" width="13" style="25" customWidth="1"/>
    <col min="9" max="9" width="24.875" style="26" customWidth="1"/>
    <col min="10" max="11" width="9" style="7"/>
    <col min="12" max="12" width="59.75" style="7" customWidth="1"/>
    <col min="13" max="16384" width="9" style="7"/>
  </cols>
  <sheetData>
    <row r="1" spans="1:12" ht="20.100000000000001" customHeight="1" x14ac:dyDescent="0.3">
      <c r="A1" s="1" t="s">
        <v>0</v>
      </c>
      <c r="B1" s="2" t="s">
        <v>449</v>
      </c>
      <c r="C1" s="3" t="s">
        <v>1</v>
      </c>
      <c r="D1" s="3"/>
      <c r="E1" s="4" t="s">
        <v>36</v>
      </c>
      <c r="F1" s="5" t="s">
        <v>2</v>
      </c>
      <c r="G1" s="6" t="s">
        <v>37</v>
      </c>
      <c r="H1" s="5" t="s">
        <v>3</v>
      </c>
      <c r="I1" s="6" t="s">
        <v>4</v>
      </c>
      <c r="L1" s="7" t="str">
        <f>CONCATENATE("COMMENT ON TABLE ", E1, ".", B1, " IS '", B2, "';")</f>
        <v>COMMENT ON TABLE TAIN.GONGMAE_FILE IS '공매정보 - 파일정보';</v>
      </c>
    </row>
    <row r="2" spans="1:12" ht="20.100000000000001" customHeight="1" x14ac:dyDescent="0.3">
      <c r="A2" s="1" t="s">
        <v>5</v>
      </c>
      <c r="B2" s="2" t="s">
        <v>448</v>
      </c>
      <c r="C2" s="8" t="s">
        <v>6</v>
      </c>
      <c r="D2" s="9"/>
      <c r="E2" s="10" t="s">
        <v>418</v>
      </c>
      <c r="F2" s="5" t="s">
        <v>7</v>
      </c>
      <c r="G2" s="6">
        <v>10</v>
      </c>
      <c r="H2" s="5" t="s">
        <v>8</v>
      </c>
      <c r="I2" s="6" t="s">
        <v>9</v>
      </c>
    </row>
    <row r="3" spans="1:12" ht="20.100000000000001" customHeight="1" x14ac:dyDescent="0.3">
      <c r="A3" s="11" t="s">
        <v>10</v>
      </c>
      <c r="B3" s="12" t="s">
        <v>448</v>
      </c>
      <c r="C3" s="12"/>
      <c r="D3" s="12"/>
      <c r="E3" s="12"/>
      <c r="F3" s="5" t="s">
        <v>11</v>
      </c>
      <c r="G3" s="6">
        <v>60</v>
      </c>
      <c r="H3" s="5" t="s">
        <v>12</v>
      </c>
      <c r="I3" s="6"/>
    </row>
    <row r="4" spans="1:12" ht="20.100000000000001" customHeight="1" x14ac:dyDescent="0.3">
      <c r="A4" s="13" t="s">
        <v>13</v>
      </c>
      <c r="B4" s="14" t="s">
        <v>187</v>
      </c>
      <c r="C4" s="14"/>
      <c r="D4" s="14"/>
      <c r="E4" s="14"/>
      <c r="F4" s="5" t="s">
        <v>14</v>
      </c>
      <c r="G4" s="6">
        <v>46</v>
      </c>
      <c r="H4" s="5" t="s">
        <v>15</v>
      </c>
      <c r="I4" s="6">
        <f>ROUNDDOWN((8108-(8112*G2/100))/(G4+2),0)</f>
        <v>152</v>
      </c>
    </row>
    <row r="5" spans="1:12" ht="20.100000000000001" customHeight="1" x14ac:dyDescent="0.3">
      <c r="A5" s="13"/>
      <c r="B5" s="14"/>
      <c r="C5" s="14"/>
      <c r="D5" s="14"/>
      <c r="E5" s="14"/>
      <c r="F5" s="5" t="s">
        <v>16</v>
      </c>
      <c r="G5" s="15">
        <v>30000</v>
      </c>
      <c r="H5" s="5" t="s">
        <v>17</v>
      </c>
      <c r="I5" s="6">
        <f>ROUNDUP(G4*G5/1000/1000*1.2, 0)</f>
        <v>2</v>
      </c>
    </row>
    <row r="6" spans="1:12" ht="20.100000000000001" customHeight="1" x14ac:dyDescent="0.3">
      <c r="A6" s="16" t="s">
        <v>18</v>
      </c>
      <c r="B6" s="17"/>
      <c r="C6" s="18"/>
      <c r="D6" s="18"/>
      <c r="E6" s="18"/>
      <c r="F6" s="5" t="s">
        <v>19</v>
      </c>
      <c r="G6" s="15">
        <v>3000</v>
      </c>
      <c r="H6" s="5" t="s">
        <v>20</v>
      </c>
      <c r="I6" s="6">
        <f>ROUNDUP(I5*0.1, 0)</f>
        <v>1</v>
      </c>
    </row>
    <row r="7" spans="1:12" ht="20.100000000000001" customHeight="1" x14ac:dyDescent="0.3">
      <c r="B7" s="19"/>
      <c r="C7" s="19"/>
      <c r="D7" s="20"/>
      <c r="E7" s="20"/>
      <c r="F7" s="19"/>
      <c r="G7" s="19"/>
      <c r="H7" s="20"/>
      <c r="I7" s="21"/>
    </row>
    <row r="8" spans="1:12" ht="20.100000000000001" customHeight="1" x14ac:dyDescent="0.3">
      <c r="A8" s="22" t="s">
        <v>21</v>
      </c>
      <c r="B8" s="22" t="s">
        <v>22</v>
      </c>
      <c r="C8" s="22" t="s">
        <v>23</v>
      </c>
      <c r="D8" s="22" t="s">
        <v>24</v>
      </c>
      <c r="E8" s="22" t="s">
        <v>25</v>
      </c>
      <c r="F8" s="22" t="s">
        <v>26</v>
      </c>
      <c r="G8" s="22" t="s">
        <v>27</v>
      </c>
      <c r="H8" s="22" t="s">
        <v>28</v>
      </c>
      <c r="I8" s="23" t="s">
        <v>29</v>
      </c>
    </row>
    <row r="9" spans="1:12" ht="20.100000000000001" customHeight="1" x14ac:dyDescent="0.3">
      <c r="A9" s="2" t="s">
        <v>42</v>
      </c>
      <c r="B9" s="2" t="s">
        <v>421</v>
      </c>
      <c r="C9" s="2" t="s">
        <v>30</v>
      </c>
      <c r="D9" s="4">
        <v>20</v>
      </c>
      <c r="E9" s="4" t="s">
        <v>121</v>
      </c>
      <c r="F9" s="2"/>
      <c r="G9" s="2"/>
      <c r="H9" s="4"/>
      <c r="I9" s="24"/>
      <c r="J9" s="2">
        <f>ROUNDUP(IF(EXACT(C9,"CHAR"), D9, IF(EXACT(C9,"VARCHAR2"), D9/2, IF(EXACT(C9,"NUMBER"), (D9/2)+1, IF(EXACT(C9,"DATE"), 7, D9/2)))),0)</f>
        <v>10</v>
      </c>
      <c r="L9" s="7" t="str">
        <f>CONCATENATE("COMMENT ON COLUMN TAIN.GONGMAE_FILE.", B9, " IS ", "'", A9, "';")</f>
        <v>COMMENT ON COLUMN TAIN.GONGMAE_FILE.F_MNG_NO IS '물건관리번호';</v>
      </c>
    </row>
    <row r="10" spans="1:12" ht="30.75" customHeight="1" x14ac:dyDescent="0.3">
      <c r="A10" s="2" t="s">
        <v>419</v>
      </c>
      <c r="B10" s="2" t="s">
        <v>422</v>
      </c>
      <c r="C10" s="2" t="s">
        <v>30</v>
      </c>
      <c r="D10" s="4">
        <v>1</v>
      </c>
      <c r="E10" s="4"/>
      <c r="F10" s="2"/>
      <c r="G10" s="2"/>
      <c r="H10" s="4"/>
      <c r="I10" s="24" t="s">
        <v>427</v>
      </c>
      <c r="J10" s="2">
        <f t="shared" ref="J10:J14" si="0">ROUNDUP(IF(EXACT(C10,"CHAR"), D10, IF(EXACT(C10,"VARCHAR2"), D10/2, IF(EXACT(C10,"NUMBER"), (D10/2)+1, IF(EXACT(C10,"DATE"), 7, D10/2)))),0)</f>
        <v>1</v>
      </c>
      <c r="L10" s="7" t="str">
        <f t="shared" ref="L10:L13" si="1">CONCATENATE("COMMENT ON COLUMN TAIN.GONGMAE_FILE.", B10, " IS ", "'", A10, "';")</f>
        <v>COMMENT ON COLUMN TAIN.GONGMAE_FILE.F_FILE_TYPE IS '파일구분';</v>
      </c>
    </row>
    <row r="11" spans="1:12" ht="24" customHeight="1" x14ac:dyDescent="0.3">
      <c r="A11" s="2" t="s">
        <v>420</v>
      </c>
      <c r="B11" s="2" t="s">
        <v>423</v>
      </c>
      <c r="C11" s="2" t="s">
        <v>30</v>
      </c>
      <c r="D11" s="4">
        <v>30</v>
      </c>
      <c r="E11" s="4"/>
      <c r="F11" s="2"/>
      <c r="G11" s="2"/>
      <c r="H11" s="4"/>
      <c r="I11" s="24"/>
      <c r="J11" s="2">
        <f t="shared" si="0"/>
        <v>15</v>
      </c>
      <c r="L11" s="7" t="str">
        <f t="shared" si="1"/>
        <v>COMMENT ON COLUMN TAIN.GONGMAE_FILE.F_FILE_NAME IS '파일명';</v>
      </c>
    </row>
    <row r="12" spans="1:12" ht="20.100000000000001" customHeight="1" x14ac:dyDescent="0.3">
      <c r="A12" s="2" t="s">
        <v>72</v>
      </c>
      <c r="B12" s="2" t="s">
        <v>424</v>
      </c>
      <c r="C12" s="2" t="s">
        <v>30</v>
      </c>
      <c r="D12" s="4">
        <v>20</v>
      </c>
      <c r="E12" s="4"/>
      <c r="F12" s="2"/>
      <c r="G12" s="2"/>
      <c r="H12" s="4"/>
      <c r="I12" s="38" t="s">
        <v>426</v>
      </c>
      <c r="J12" s="2">
        <f t="shared" si="0"/>
        <v>10</v>
      </c>
      <c r="L12" s="7" t="str">
        <f t="shared" si="1"/>
        <v>COMMENT ON COLUMN TAIN.GONGMAE_FILE.F_IN_DT IS '입력일';</v>
      </c>
    </row>
    <row r="13" spans="1:12" ht="20.100000000000001" customHeight="1" x14ac:dyDescent="0.3">
      <c r="A13" s="2" t="s">
        <v>73</v>
      </c>
      <c r="B13" s="2" t="s">
        <v>425</v>
      </c>
      <c r="C13" s="2" t="s">
        <v>30</v>
      </c>
      <c r="D13" s="4">
        <v>20</v>
      </c>
      <c r="E13" s="4"/>
      <c r="F13" s="2"/>
      <c r="G13" s="2"/>
      <c r="H13" s="4"/>
      <c r="I13" s="38" t="s">
        <v>426</v>
      </c>
      <c r="J13" s="2">
        <f t="shared" si="0"/>
        <v>10</v>
      </c>
      <c r="L13" s="7" t="str">
        <f t="shared" si="1"/>
        <v>COMMENT ON COLUMN TAIN.GONGMAE_FILE.F_MODI_DT IS '수정일';</v>
      </c>
    </row>
    <row r="14" spans="1:12" ht="20.100000000000001" customHeight="1" x14ac:dyDescent="0.3">
      <c r="A14" s="2"/>
      <c r="B14" s="2"/>
      <c r="C14" s="2"/>
      <c r="D14" s="4"/>
      <c r="E14" s="4"/>
      <c r="F14" s="2"/>
      <c r="G14" s="2"/>
      <c r="H14" s="4"/>
      <c r="I14" s="24"/>
      <c r="J14" s="2">
        <f t="shared" si="0"/>
        <v>0</v>
      </c>
    </row>
    <row r="15" spans="1:12" ht="20.100000000000001" customHeight="1" x14ac:dyDescent="0.3">
      <c r="B15"/>
      <c r="C15"/>
    </row>
    <row r="16" spans="1:12" ht="20.100000000000001" customHeight="1" x14ac:dyDescent="0.3">
      <c r="A16" s="27" t="s">
        <v>31</v>
      </c>
      <c r="B16" s="27"/>
      <c r="C16" s="27"/>
      <c r="D16" s="28"/>
      <c r="E16" s="28"/>
      <c r="F16" s="29"/>
      <c r="G16" s="29"/>
      <c r="H16" s="30"/>
      <c r="I16" s="29"/>
      <c r="J16" s="7">
        <f>SUM(J9:J15)</f>
        <v>46</v>
      </c>
    </row>
    <row r="17" spans="1:9" ht="20.100000000000001" customHeight="1" x14ac:dyDescent="0.3">
      <c r="A17" s="31" t="s">
        <v>32</v>
      </c>
      <c r="B17" s="32" t="s">
        <v>33</v>
      </c>
      <c r="C17" s="32"/>
      <c r="D17" s="32" t="s">
        <v>34</v>
      </c>
      <c r="E17" s="32"/>
      <c r="F17" s="32"/>
      <c r="G17" s="33"/>
      <c r="H17" s="34"/>
      <c r="I17" s="7"/>
    </row>
    <row r="18" spans="1:9" ht="20.100000000000001" customHeight="1" x14ac:dyDescent="0.3">
      <c r="A18" s="2" t="s">
        <v>35</v>
      </c>
      <c r="B18" s="35" t="s">
        <v>428</v>
      </c>
      <c r="C18" s="35"/>
      <c r="D18" s="35" t="s">
        <v>421</v>
      </c>
      <c r="E18" s="35"/>
      <c r="F18" s="35"/>
      <c r="G18" s="36"/>
      <c r="H18" s="37"/>
    </row>
    <row r="19" spans="1:9" ht="20.100000000000001" customHeight="1" x14ac:dyDescent="0.3">
      <c r="A19" s="2"/>
      <c r="B19" s="35"/>
      <c r="C19" s="35"/>
      <c r="D19" s="35"/>
      <c r="E19" s="35"/>
      <c r="F19" s="35"/>
      <c r="G19" s="36"/>
      <c r="H19" s="37"/>
    </row>
    <row r="20" spans="1:9" ht="20.100000000000001" customHeight="1" x14ac:dyDescent="0.3">
      <c r="A20" s="2"/>
      <c r="B20" s="35"/>
      <c r="C20" s="35"/>
      <c r="D20" s="35"/>
      <c r="E20" s="35"/>
      <c r="F20" s="35"/>
      <c r="G20" s="36"/>
      <c r="H20" s="37"/>
    </row>
    <row r="21" spans="1:9" ht="20.100000000000001" customHeight="1" x14ac:dyDescent="0.3"/>
    <row r="22" spans="1:9" ht="20.100000000000001" customHeight="1" x14ac:dyDescent="0.3"/>
    <row r="23" spans="1:9" ht="20.100000000000001" customHeight="1" x14ac:dyDescent="0.3"/>
    <row r="24" spans="1:9" ht="20.100000000000001" customHeight="1" x14ac:dyDescent="0.3"/>
    <row r="25" spans="1:9" ht="20.100000000000001" customHeight="1" x14ac:dyDescent="0.3"/>
    <row r="26" spans="1:9" ht="20.100000000000001" customHeight="1" x14ac:dyDescent="0.3"/>
    <row r="27" spans="1:9" ht="20.100000000000001" customHeight="1" x14ac:dyDescent="0.3"/>
    <row r="28" spans="1:9" ht="20.100000000000001" customHeight="1" x14ac:dyDescent="0.3"/>
    <row r="29" spans="1:9" ht="20.100000000000001" customHeight="1" x14ac:dyDescent="0.3"/>
    <row r="30" spans="1:9" ht="20.100000000000001" customHeight="1" x14ac:dyDescent="0.3"/>
    <row r="31" spans="1:9" ht="11.25" x14ac:dyDescent="0.3"/>
    <row r="32" spans="1:9" ht="11.25" x14ac:dyDescent="0.3"/>
  </sheetData>
  <mergeCells count="15">
    <mergeCell ref="B20:C20"/>
    <mergeCell ref="D20:F20"/>
    <mergeCell ref="A16:E16"/>
    <mergeCell ref="B17:C17"/>
    <mergeCell ref="D17:F17"/>
    <mergeCell ref="B18:C18"/>
    <mergeCell ref="D18:F18"/>
    <mergeCell ref="B19:C19"/>
    <mergeCell ref="D19:F19"/>
    <mergeCell ref="C1:D1"/>
    <mergeCell ref="C2:D2"/>
    <mergeCell ref="B3:E3"/>
    <mergeCell ref="A4:A5"/>
    <mergeCell ref="B4:E5"/>
    <mergeCell ref="B6:E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7" workbookViewId="0">
      <selection activeCell="L9" sqref="L9"/>
    </sheetView>
  </sheetViews>
  <sheetFormatPr defaultRowHeight="16.5" x14ac:dyDescent="0.3"/>
  <cols>
    <col min="1" max="1" width="15.25" style="7" customWidth="1"/>
    <col min="2" max="2" width="20.75" style="7" customWidth="1"/>
    <col min="3" max="3" width="9.875" style="7" customWidth="1"/>
    <col min="4" max="4" width="7.375" style="25" customWidth="1"/>
    <col min="5" max="5" width="15.75" style="25" customWidth="1"/>
    <col min="6" max="6" width="13.625" style="7" customWidth="1"/>
    <col min="7" max="7" width="14.75" style="7" customWidth="1"/>
    <col min="8" max="8" width="13" style="25" customWidth="1"/>
    <col min="9" max="9" width="24.875" style="26" customWidth="1"/>
    <col min="10" max="11" width="9" style="7"/>
    <col min="12" max="12" width="58.5" style="7" customWidth="1"/>
    <col min="13" max="16384" width="9" style="7"/>
  </cols>
  <sheetData>
    <row r="1" spans="1:12" ht="20.100000000000001" customHeight="1" x14ac:dyDescent="0.3">
      <c r="A1" s="1" t="s">
        <v>0</v>
      </c>
      <c r="B1" s="2" t="s">
        <v>142</v>
      </c>
      <c r="C1" s="3" t="s">
        <v>1</v>
      </c>
      <c r="D1" s="3"/>
      <c r="E1" s="4" t="s">
        <v>36</v>
      </c>
      <c r="F1" s="5" t="s">
        <v>2</v>
      </c>
      <c r="G1" s="6" t="s">
        <v>37</v>
      </c>
      <c r="H1" s="5" t="s">
        <v>3</v>
      </c>
      <c r="I1" s="6" t="s">
        <v>4</v>
      </c>
      <c r="L1" s="7" t="str">
        <f>CONCATENATE("COMMENT ON TABLE ", E1, ".", B1, " IS '", B2, "'")</f>
        <v>COMMENT ON TABLE TAIN.GONGMAE_BD IS '공매상세정보 - 부동산'</v>
      </c>
    </row>
    <row r="2" spans="1:12" ht="20.100000000000001" customHeight="1" x14ac:dyDescent="0.3">
      <c r="A2" s="1" t="s">
        <v>5</v>
      </c>
      <c r="B2" s="2" t="s">
        <v>141</v>
      </c>
      <c r="C2" s="8" t="s">
        <v>6</v>
      </c>
      <c r="D2" s="9"/>
      <c r="E2" s="10" t="s">
        <v>143</v>
      </c>
      <c r="F2" s="5" t="s">
        <v>7</v>
      </c>
      <c r="G2" s="6">
        <v>10</v>
      </c>
      <c r="H2" s="5" t="s">
        <v>8</v>
      </c>
      <c r="I2" s="6" t="s">
        <v>9</v>
      </c>
    </row>
    <row r="3" spans="1:12" ht="20.100000000000001" customHeight="1" x14ac:dyDescent="0.3">
      <c r="A3" s="11" t="s">
        <v>10</v>
      </c>
      <c r="B3" s="12" t="s">
        <v>141</v>
      </c>
      <c r="C3" s="12"/>
      <c r="D3" s="12"/>
      <c r="E3" s="12"/>
      <c r="F3" s="5" t="s">
        <v>11</v>
      </c>
      <c r="G3" s="6">
        <v>60</v>
      </c>
      <c r="H3" s="5" t="s">
        <v>12</v>
      </c>
      <c r="I3" s="6"/>
    </row>
    <row r="4" spans="1:12" ht="20.100000000000001" customHeight="1" x14ac:dyDescent="0.3">
      <c r="A4" s="13" t="s">
        <v>13</v>
      </c>
      <c r="B4" s="14" t="s">
        <v>187</v>
      </c>
      <c r="C4" s="14"/>
      <c r="D4" s="14"/>
      <c r="E4" s="14"/>
      <c r="F4" s="5" t="s">
        <v>14</v>
      </c>
      <c r="G4" s="6">
        <v>4689</v>
      </c>
      <c r="H4" s="5" t="s">
        <v>15</v>
      </c>
      <c r="I4" s="6">
        <f>ROUNDDOWN((8108-(8112*G2/100))/(G4+2),0)</f>
        <v>1</v>
      </c>
    </row>
    <row r="5" spans="1:12" ht="20.100000000000001" customHeight="1" x14ac:dyDescent="0.3">
      <c r="A5" s="13"/>
      <c r="B5" s="14"/>
      <c r="C5" s="14"/>
      <c r="D5" s="14"/>
      <c r="E5" s="14"/>
      <c r="F5" s="5" t="s">
        <v>16</v>
      </c>
      <c r="G5" s="15">
        <v>10000</v>
      </c>
      <c r="H5" s="5" t="s">
        <v>17</v>
      </c>
      <c r="I5" s="6">
        <f>ROUNDUP(G4*G5/1000/1000*1.2, 0)</f>
        <v>57</v>
      </c>
    </row>
    <row r="6" spans="1:12" ht="20.100000000000001" customHeight="1" x14ac:dyDescent="0.3">
      <c r="A6" s="16" t="s">
        <v>18</v>
      </c>
      <c r="B6" s="17"/>
      <c r="C6" s="18"/>
      <c r="D6" s="18"/>
      <c r="E6" s="18"/>
      <c r="F6" s="5" t="s">
        <v>19</v>
      </c>
      <c r="G6" s="15">
        <v>3000</v>
      </c>
      <c r="H6" s="5" t="s">
        <v>20</v>
      </c>
      <c r="I6" s="6">
        <f>ROUNDUP(I5*0.1, 0)</f>
        <v>6</v>
      </c>
    </row>
    <row r="7" spans="1:12" ht="20.100000000000001" customHeight="1" x14ac:dyDescent="0.3">
      <c r="B7" s="19"/>
      <c r="C7" s="19"/>
      <c r="D7" s="20"/>
      <c r="E7" s="20"/>
      <c r="F7" s="19"/>
      <c r="G7" s="19"/>
      <c r="H7" s="20"/>
      <c r="I7" s="21"/>
    </row>
    <row r="8" spans="1:12" ht="20.100000000000001" customHeight="1" x14ac:dyDescent="0.3">
      <c r="A8" s="22" t="s">
        <v>21</v>
      </c>
      <c r="B8" s="22" t="s">
        <v>22</v>
      </c>
      <c r="C8" s="22" t="s">
        <v>23</v>
      </c>
      <c r="D8" s="22" t="s">
        <v>24</v>
      </c>
      <c r="E8" s="22" t="s">
        <v>25</v>
      </c>
      <c r="F8" s="22" t="s">
        <v>26</v>
      </c>
      <c r="G8" s="22" t="s">
        <v>27</v>
      </c>
      <c r="H8" s="22" t="s">
        <v>28</v>
      </c>
      <c r="I8" s="23" t="s">
        <v>29</v>
      </c>
    </row>
    <row r="9" spans="1:12" ht="20.100000000000001" customHeight="1" x14ac:dyDescent="0.3">
      <c r="A9" s="2" t="s">
        <v>42</v>
      </c>
      <c r="B9" s="2" t="s">
        <v>145</v>
      </c>
      <c r="C9" s="2" t="s">
        <v>30</v>
      </c>
      <c r="D9" s="4">
        <v>20</v>
      </c>
      <c r="E9" s="4" t="s">
        <v>121</v>
      </c>
      <c r="F9" s="2"/>
      <c r="G9" s="2"/>
      <c r="H9" s="4"/>
      <c r="I9" s="24"/>
      <c r="J9" s="2">
        <f>ROUNDUP(IF(EXACT(C9,"CHAR"), D9, IF(EXACT(C9,"VARCHAR2"), D9/2, IF(EXACT(C9,"NUMBER"), (D9/2)+1, IF(EXACT(C9,"DATE"), 7, D9/2)))),0)</f>
        <v>10</v>
      </c>
      <c r="L9" s="7" t="str">
        <f>CONCATENATE("COMMENT ON COLUMN TAIN.GONGMAE_BD.", B9, " IS ", "'", A9, "';")</f>
        <v>COMMENT ON COLUMN TAIN.GONGMAE_BD.B_MNG_NO IS '물건관리번호';</v>
      </c>
    </row>
    <row r="10" spans="1:12" ht="20.100000000000001" customHeight="1" x14ac:dyDescent="0.3">
      <c r="A10" s="2" t="s">
        <v>148</v>
      </c>
      <c r="B10" s="2" t="s">
        <v>170</v>
      </c>
      <c r="C10" s="2" t="s">
        <v>30</v>
      </c>
      <c r="D10" s="4">
        <v>3</v>
      </c>
      <c r="E10" s="4"/>
      <c r="F10" s="2"/>
      <c r="G10" s="2"/>
      <c r="H10" s="4"/>
      <c r="I10" s="24"/>
      <c r="J10" s="2">
        <f t="shared" ref="J10:J12" si="0">ROUNDUP(IF(EXACT(C10,"CHAR"), D10, IF(EXACT(C10,"VARCHAR2"), D10/2, IF(EXACT(C10,"NUMBER"), (D10/2)+1, IF(EXACT(C10,"DATE"), 7, D10/2)))),0)</f>
        <v>2</v>
      </c>
      <c r="L10" s="7" t="str">
        <f t="shared" ref="L10:L32" si="1">CONCATENATE("COMMENT ON COLUMN TAIN.GONGMAE_BD.", B10, " IS ", "'", A10, "';")</f>
        <v>COMMENT ON COLUMN TAIN.GONGMAE_BD.B_FLOOR IS '층수';</v>
      </c>
    </row>
    <row r="11" spans="1:12" ht="26.25" customHeight="1" x14ac:dyDescent="0.3">
      <c r="A11" s="2" t="s">
        <v>149</v>
      </c>
      <c r="B11" s="2" t="s">
        <v>171</v>
      </c>
      <c r="C11" s="2" t="s">
        <v>30</v>
      </c>
      <c r="D11" s="4">
        <v>3</v>
      </c>
      <c r="E11" s="4"/>
      <c r="F11" s="2"/>
      <c r="G11" s="2"/>
      <c r="H11" s="4"/>
      <c r="I11" s="24"/>
      <c r="J11" s="2">
        <f t="shared" si="0"/>
        <v>2</v>
      </c>
      <c r="L11" s="7" t="str">
        <f t="shared" si="1"/>
        <v>COMMENT ON COLUMN TAIN.GONGMAE_BD.B_TOT_FLOOR IS '총층수';</v>
      </c>
    </row>
    <row r="12" spans="1:12" ht="21.75" customHeight="1" x14ac:dyDescent="0.3">
      <c r="A12" s="2" t="s">
        <v>150</v>
      </c>
      <c r="B12" s="2" t="s">
        <v>172</v>
      </c>
      <c r="C12" s="2" t="s">
        <v>30</v>
      </c>
      <c r="D12" s="4">
        <v>4</v>
      </c>
      <c r="E12" s="4"/>
      <c r="F12" s="2"/>
      <c r="G12" s="2"/>
      <c r="H12" s="4"/>
      <c r="I12" s="24"/>
      <c r="J12" s="2">
        <f t="shared" si="0"/>
        <v>2</v>
      </c>
      <c r="L12" s="7" t="str">
        <f t="shared" si="1"/>
        <v>COMMENT ON COLUMN TAIN.GONGMAE_BD.B_BUILD_YEAR IS '건축년도';</v>
      </c>
    </row>
    <row r="13" spans="1:12" ht="20.100000000000001" customHeight="1" x14ac:dyDescent="0.3">
      <c r="A13" s="2" t="s">
        <v>151</v>
      </c>
      <c r="B13" s="2" t="s">
        <v>173</v>
      </c>
      <c r="C13" s="2" t="s">
        <v>30</v>
      </c>
      <c r="D13" s="4">
        <v>30</v>
      </c>
      <c r="E13" s="4"/>
      <c r="F13" s="2"/>
      <c r="G13" s="2"/>
      <c r="H13" s="4"/>
      <c r="I13" s="24"/>
      <c r="J13" s="2">
        <f t="shared" ref="J13:J30" si="2">ROUNDUP(IF(EXACT(C13,"CHAR"), D13, IF(EXACT(C13,"VARCHAR2"), D13/2, IF(EXACT(C13,"NUMBER"), (D13/2)+1, IF(EXACT(C13,"DATE"), 7, D13/2)))),0)</f>
        <v>15</v>
      </c>
      <c r="L13" s="7" t="str">
        <f t="shared" si="1"/>
        <v>COMMENT ON COLUMN TAIN.GONGMAE_BD.B_NOHU IS '노후화정도';</v>
      </c>
    </row>
    <row r="14" spans="1:12" ht="27.75" customHeight="1" x14ac:dyDescent="0.3">
      <c r="A14" s="2" t="s">
        <v>152</v>
      </c>
      <c r="B14" s="2" t="s">
        <v>174</v>
      </c>
      <c r="C14" s="2" t="s">
        <v>30</v>
      </c>
      <c r="D14" s="4">
        <v>40</v>
      </c>
      <c r="E14" s="4"/>
      <c r="F14" s="2"/>
      <c r="G14" s="2"/>
      <c r="H14" s="4"/>
      <c r="I14" s="24"/>
      <c r="J14" s="2">
        <f t="shared" si="2"/>
        <v>20</v>
      </c>
      <c r="L14" s="7" t="str">
        <f t="shared" si="1"/>
        <v>COMMENT ON COLUMN TAIN.GONGMAE_BD.B_INIP IS '인입시설';</v>
      </c>
    </row>
    <row r="15" spans="1:12" ht="20.100000000000001" customHeight="1" x14ac:dyDescent="0.3">
      <c r="A15" s="2" t="s">
        <v>153</v>
      </c>
      <c r="B15" s="2" t="s">
        <v>175</v>
      </c>
      <c r="C15" s="2" t="s">
        <v>30</v>
      </c>
      <c r="D15" s="4">
        <v>40</v>
      </c>
      <c r="E15" s="4"/>
      <c r="F15" s="2"/>
      <c r="G15" s="2"/>
      <c r="H15" s="4"/>
      <c r="I15" s="24"/>
      <c r="J15" s="2">
        <f t="shared" si="2"/>
        <v>20</v>
      </c>
      <c r="L15" s="7" t="str">
        <f t="shared" si="1"/>
        <v>COMMENT ON COLUMN TAIN.GONGMAE_BD.B_JUBYEON IS '주변현황';</v>
      </c>
    </row>
    <row r="16" spans="1:12" ht="20.100000000000001" customHeight="1" x14ac:dyDescent="0.3">
      <c r="A16" s="2" t="s">
        <v>154</v>
      </c>
      <c r="B16" s="2" t="s">
        <v>176</v>
      </c>
      <c r="C16" s="2" t="s">
        <v>30</v>
      </c>
      <c r="D16" s="4">
        <v>40</v>
      </c>
      <c r="E16" s="4"/>
      <c r="F16" s="2"/>
      <c r="G16" s="2"/>
      <c r="H16" s="4"/>
      <c r="I16" s="24"/>
      <c r="J16" s="2">
        <f t="shared" si="2"/>
        <v>20</v>
      </c>
      <c r="L16" s="7" t="str">
        <f t="shared" si="1"/>
        <v>COMMENT ON COLUMN TAIN.GONGMAE_BD.B_DOSIPLAN IS '도시계획';</v>
      </c>
    </row>
    <row r="17" spans="1:12" ht="20.100000000000001" customHeight="1" x14ac:dyDescent="0.3">
      <c r="A17" s="2" t="s">
        <v>164</v>
      </c>
      <c r="B17" s="2" t="s">
        <v>177</v>
      </c>
      <c r="C17" s="2" t="s">
        <v>30</v>
      </c>
      <c r="D17" s="4">
        <v>30</v>
      </c>
      <c r="E17" s="4"/>
      <c r="F17" s="2"/>
      <c r="G17" s="2"/>
      <c r="H17" s="4"/>
      <c r="I17" s="24"/>
      <c r="J17" s="2">
        <f t="shared" si="2"/>
        <v>15</v>
      </c>
      <c r="L17" s="7" t="str">
        <f t="shared" si="1"/>
        <v>COMMENT ON COLUMN TAIN.GONGMAE_BD.B_NANBANG IS '난방방식';</v>
      </c>
    </row>
    <row r="18" spans="1:12" ht="20.100000000000001" customHeight="1" x14ac:dyDescent="0.3">
      <c r="A18" s="2" t="s">
        <v>155</v>
      </c>
      <c r="B18" s="2" t="s">
        <v>178</v>
      </c>
      <c r="C18" s="2" t="s">
        <v>30</v>
      </c>
      <c r="D18" s="4">
        <v>30</v>
      </c>
      <c r="E18" s="4"/>
      <c r="F18" s="2"/>
      <c r="G18" s="2"/>
      <c r="H18" s="4"/>
      <c r="I18" s="24"/>
      <c r="J18" s="2">
        <f t="shared" si="2"/>
        <v>15</v>
      </c>
      <c r="L18" s="7" t="str">
        <f t="shared" si="1"/>
        <v>COMMENT ON COLUMN TAIN.GONGMAE_BD.B_ELEVATOR IS '엘리베이터';</v>
      </c>
    </row>
    <row r="19" spans="1:12" ht="20.100000000000001" customHeight="1" x14ac:dyDescent="0.3">
      <c r="A19" s="2" t="s">
        <v>156</v>
      </c>
      <c r="B19" s="2" t="s">
        <v>179</v>
      </c>
      <c r="C19" s="2" t="s">
        <v>30</v>
      </c>
      <c r="D19" s="4">
        <v>10</v>
      </c>
      <c r="E19" s="4"/>
      <c r="F19" s="2"/>
      <c r="G19" s="2"/>
      <c r="H19" s="4"/>
      <c r="I19" s="24"/>
      <c r="J19" s="2">
        <f t="shared" si="2"/>
        <v>5</v>
      </c>
      <c r="L19" s="7" t="str">
        <f t="shared" si="1"/>
        <v>COMMENT ON COLUMN TAIN.GONGMAE_BD.B_JUCHA_NUM IS '주차대수';</v>
      </c>
    </row>
    <row r="20" spans="1:12" ht="20.100000000000001" customHeight="1" x14ac:dyDescent="0.3">
      <c r="A20" s="2" t="s">
        <v>157</v>
      </c>
      <c r="B20" s="2" t="s">
        <v>180</v>
      </c>
      <c r="C20" s="2" t="s">
        <v>30</v>
      </c>
      <c r="D20" s="4">
        <v>10</v>
      </c>
      <c r="E20" s="4"/>
      <c r="F20" s="2"/>
      <c r="G20" s="2"/>
      <c r="H20" s="4"/>
      <c r="I20" s="24"/>
      <c r="J20" s="2">
        <f t="shared" si="2"/>
        <v>5</v>
      </c>
      <c r="L20" s="7" t="str">
        <f t="shared" si="1"/>
        <v>COMMENT ON COLUMN TAIN.GONGMAE_BD.B_YONGJEOK IS '용적율';</v>
      </c>
    </row>
    <row r="21" spans="1:12" ht="20.100000000000001" customHeight="1" x14ac:dyDescent="0.3">
      <c r="A21" s="2" t="s">
        <v>158</v>
      </c>
      <c r="B21" s="2" t="s">
        <v>181</v>
      </c>
      <c r="C21" s="2" t="s">
        <v>30</v>
      </c>
      <c r="D21" s="4">
        <v>10</v>
      </c>
      <c r="E21" s="4"/>
      <c r="F21" s="2"/>
      <c r="G21" s="2"/>
      <c r="H21" s="4"/>
      <c r="I21" s="24"/>
      <c r="J21" s="2">
        <f t="shared" si="2"/>
        <v>5</v>
      </c>
      <c r="L21" s="7" t="str">
        <f t="shared" si="1"/>
        <v>COMMENT ON COLUMN TAIN.GONGMAE_BD.B_GUNPYE IS '건폐율';</v>
      </c>
    </row>
    <row r="22" spans="1:12" ht="20.100000000000001" customHeight="1" x14ac:dyDescent="0.3">
      <c r="A22" s="2" t="s">
        <v>159</v>
      </c>
      <c r="B22" s="2" t="s">
        <v>182</v>
      </c>
      <c r="C22" s="2" t="s">
        <v>30</v>
      </c>
      <c r="D22" s="4">
        <v>40</v>
      </c>
      <c r="E22" s="4"/>
      <c r="F22" s="2"/>
      <c r="G22" s="2"/>
      <c r="H22" s="4"/>
      <c r="I22" s="24"/>
      <c r="J22" s="2">
        <f t="shared" si="2"/>
        <v>20</v>
      </c>
      <c r="L22" s="7" t="str">
        <f t="shared" si="1"/>
        <v>COMMENT ON COLUMN TAIN.GONGMAE_BD.B_CHUCHEON IS '추천용도';</v>
      </c>
    </row>
    <row r="23" spans="1:12" ht="20.100000000000001" customHeight="1" x14ac:dyDescent="0.3">
      <c r="A23" s="2" t="s">
        <v>55</v>
      </c>
      <c r="B23" s="2" t="s">
        <v>183</v>
      </c>
      <c r="C23" s="2" t="s">
        <v>30</v>
      </c>
      <c r="D23" s="4">
        <v>40</v>
      </c>
      <c r="E23" s="4"/>
      <c r="F23" s="2"/>
      <c r="G23" s="2"/>
      <c r="H23" s="4"/>
      <c r="I23" s="24"/>
      <c r="J23" s="2">
        <f t="shared" si="2"/>
        <v>20</v>
      </c>
      <c r="L23" s="7" t="str">
        <f t="shared" si="1"/>
        <v>COMMENT ON COLUMN TAIN.GONGMAE_BD.B_GUNMUL_NM IS '건물명';</v>
      </c>
    </row>
    <row r="24" spans="1:12" ht="20.100000000000001" customHeight="1" x14ac:dyDescent="0.3">
      <c r="A24" s="2" t="s">
        <v>295</v>
      </c>
      <c r="B24" s="2" t="s">
        <v>296</v>
      </c>
      <c r="C24" s="2" t="s">
        <v>30</v>
      </c>
      <c r="D24" s="4">
        <v>10</v>
      </c>
      <c r="E24" s="4"/>
      <c r="F24" s="2"/>
      <c r="G24" s="2"/>
      <c r="H24" s="4"/>
      <c r="I24" s="24"/>
      <c r="J24" s="2">
        <f t="shared" si="2"/>
        <v>5</v>
      </c>
      <c r="L24" s="7" t="str">
        <f t="shared" si="1"/>
        <v>COMMENT ON COLUMN TAIN.GONGMAE_BD.B_JOSA_DATE IS '조사일자';</v>
      </c>
    </row>
    <row r="25" spans="1:12" ht="20.25" customHeight="1" x14ac:dyDescent="0.3">
      <c r="A25" s="2" t="s">
        <v>146</v>
      </c>
      <c r="B25" s="2" t="s">
        <v>168</v>
      </c>
      <c r="C25" s="2" t="s">
        <v>30</v>
      </c>
      <c r="D25" s="4">
        <v>500</v>
      </c>
      <c r="E25" s="4"/>
      <c r="F25" s="2"/>
      <c r="G25" s="2"/>
      <c r="H25" s="4"/>
      <c r="I25" s="24"/>
      <c r="J25" s="2">
        <f>ROUNDUP(IF(EXACT(C25,"CHAR"), D25, IF(EXACT(C25,"VARCHAR2"), D25/2, IF(EXACT(C25,"NUMBER"), (D25/2)+1, IF(EXACT(C25,"DATE"), 7, D25/2)))),0)</f>
        <v>250</v>
      </c>
      <c r="L25" s="7" t="str">
        <f>CONCATENATE("COMMENT ON COLUMN TAIN.GONGMAE_BD.", B25, " IS ", "'", A25, "';")</f>
        <v>COMMENT ON COLUMN TAIN.GONGMAE_BD.B_LOCATION IS '위치및부근현황';</v>
      </c>
    </row>
    <row r="26" spans="1:12" ht="24" customHeight="1" x14ac:dyDescent="0.3">
      <c r="A26" s="2" t="s">
        <v>147</v>
      </c>
      <c r="B26" s="2" t="s">
        <v>169</v>
      </c>
      <c r="C26" s="2" t="s">
        <v>30</v>
      </c>
      <c r="D26" s="4">
        <v>500</v>
      </c>
      <c r="E26" s="4"/>
      <c r="F26" s="2"/>
      <c r="G26" s="2"/>
      <c r="H26" s="4"/>
      <c r="I26" s="24"/>
      <c r="J26" s="2">
        <f>ROUNDUP(IF(EXACT(C26,"CHAR"), D26, IF(EXACT(C26,"VARCHAR2"), D26/2, IF(EXACT(C26,"NUMBER"), (D26/2)+1, IF(EXACT(C26,"DATE"), 7, D26/2)))),0)</f>
        <v>250</v>
      </c>
      <c r="L26" s="7" t="str">
        <f>CONCATENATE("COMMENT ON COLUMN TAIN.GONGMAE_BD.", B26, " IS ", "'", A26, "';")</f>
        <v>COMMENT ON COLUMN TAIN.GONGMAE_BD.B_USE_HYUN IS '이용현황';</v>
      </c>
    </row>
    <row r="27" spans="1:12" ht="20.100000000000001" customHeight="1" x14ac:dyDescent="0.3">
      <c r="A27" s="2" t="s">
        <v>160</v>
      </c>
      <c r="B27" s="2" t="s">
        <v>264</v>
      </c>
      <c r="C27" s="2" t="s">
        <v>30</v>
      </c>
      <c r="D27" s="4">
        <v>1000</v>
      </c>
      <c r="E27" s="4"/>
      <c r="F27" s="2"/>
      <c r="G27" s="2"/>
      <c r="H27" s="4"/>
      <c r="I27" s="24"/>
      <c r="J27" s="2">
        <f t="shared" si="2"/>
        <v>500</v>
      </c>
      <c r="L27" s="7" t="str">
        <f t="shared" si="1"/>
        <v>COMMENT ON COLUMN TAIN.GONGMAE_BD.B_ETC_ISSUE IS '기타사항';</v>
      </c>
    </row>
    <row r="28" spans="1:12" ht="20.100000000000001" customHeight="1" x14ac:dyDescent="0.3">
      <c r="A28" s="2" t="s">
        <v>161</v>
      </c>
      <c r="B28" s="2" t="s">
        <v>263</v>
      </c>
      <c r="C28" s="2" t="s">
        <v>30</v>
      </c>
      <c r="D28" s="4">
        <v>20</v>
      </c>
      <c r="E28" s="4"/>
      <c r="F28" s="2"/>
      <c r="G28" s="2"/>
      <c r="H28" s="4"/>
      <c r="I28" s="24"/>
      <c r="J28" s="2">
        <f t="shared" si="2"/>
        <v>10</v>
      </c>
      <c r="L28" s="7" t="str">
        <f t="shared" si="1"/>
        <v>COMMENT ON COLUMN TAIN.GONGMAE_BD.B_EVICTION_RESP IS '명도책임';</v>
      </c>
    </row>
    <row r="29" spans="1:12" ht="20.100000000000001" customHeight="1" x14ac:dyDescent="0.3">
      <c r="A29" s="2" t="s">
        <v>162</v>
      </c>
      <c r="B29" s="2" t="s">
        <v>184</v>
      </c>
      <c r="C29" s="2" t="s">
        <v>30</v>
      </c>
      <c r="D29" s="4">
        <v>4000</v>
      </c>
      <c r="E29" s="4"/>
      <c r="F29" s="2"/>
      <c r="G29" s="2"/>
      <c r="H29" s="4"/>
      <c r="I29" s="24"/>
      <c r="J29" s="2">
        <f t="shared" si="2"/>
        <v>2000</v>
      </c>
      <c r="L29" s="7" t="str">
        <f t="shared" si="1"/>
        <v>COMMENT ON COLUMN TAIN.GONGMAE_BD.B_BUDAE IS '부대조건';</v>
      </c>
    </row>
    <row r="30" spans="1:12" ht="27.75" customHeight="1" x14ac:dyDescent="0.3">
      <c r="A30" s="2" t="s">
        <v>163</v>
      </c>
      <c r="B30" s="2" t="s">
        <v>262</v>
      </c>
      <c r="C30" s="2" t="s">
        <v>30</v>
      </c>
      <c r="D30" s="4">
        <v>2000</v>
      </c>
      <c r="E30" s="4"/>
      <c r="F30" s="2"/>
      <c r="G30" s="2"/>
      <c r="H30" s="4"/>
      <c r="I30" s="24"/>
      <c r="J30" s="2">
        <f t="shared" si="2"/>
        <v>1000</v>
      </c>
      <c r="L30" s="7" t="str">
        <f t="shared" si="1"/>
        <v>COMMENT ON COLUMN TAIN.GONGMAE_BD.B_CAUTION IS '유의사항';</v>
      </c>
    </row>
    <row r="31" spans="1:12" ht="20.100000000000001" customHeight="1" x14ac:dyDescent="0.3">
      <c r="A31" s="2" t="s">
        <v>72</v>
      </c>
      <c r="B31" s="2" t="s">
        <v>319</v>
      </c>
      <c r="C31" s="2" t="s">
        <v>30</v>
      </c>
      <c r="D31" s="4">
        <v>8</v>
      </c>
      <c r="E31" s="4"/>
      <c r="F31" s="2"/>
      <c r="G31" s="2"/>
      <c r="H31" s="4"/>
      <c r="I31" s="24">
        <v>20160512</v>
      </c>
      <c r="J31" s="2">
        <f>ROUNDUP(IF(EXACT(C31,"CHAR"), D31, IF(EXACT(C31,"VARCHAR2"), D31/2, IF(EXACT(C31,"NUMBER"), (D31/2)+1, IF(EXACT(C31,"DATE"), 7, D31/2)))),0)</f>
        <v>4</v>
      </c>
      <c r="L31" s="7" t="str">
        <f t="shared" si="1"/>
        <v>COMMENT ON COLUMN TAIN.GONGMAE_BD.B_IN_DATE IS '입력일';</v>
      </c>
    </row>
    <row r="32" spans="1:12" ht="20.100000000000001" customHeight="1" x14ac:dyDescent="0.3">
      <c r="A32" s="2" t="s">
        <v>73</v>
      </c>
      <c r="B32" s="2" t="s">
        <v>320</v>
      </c>
      <c r="C32" s="2" t="s">
        <v>30</v>
      </c>
      <c r="D32" s="4">
        <v>8</v>
      </c>
      <c r="E32" s="4"/>
      <c r="F32" s="2"/>
      <c r="G32" s="2"/>
      <c r="H32" s="4"/>
      <c r="I32" s="24">
        <v>20160512</v>
      </c>
      <c r="J32" s="2">
        <f>ROUNDUP(IF(EXACT(C32,"CHAR"), D32, IF(EXACT(C32,"VARCHAR2"), D32/2, IF(EXACT(C32,"NUMBER"), (D32/2)+1, IF(EXACT(C32,"DATE"), 7, D32/2)))),0)</f>
        <v>4</v>
      </c>
      <c r="L32" s="7" t="str">
        <f t="shared" si="1"/>
        <v>COMMENT ON COLUMN TAIN.GONGMAE_BD.B_MODI_DATE IS '수정일';</v>
      </c>
    </row>
    <row r="33" spans="1:10" ht="20.100000000000001" customHeight="1" x14ac:dyDescent="0.3">
      <c r="B33"/>
      <c r="C33"/>
    </row>
    <row r="34" spans="1:10" ht="20.100000000000001" customHeight="1" x14ac:dyDescent="0.3">
      <c r="A34" s="27" t="s">
        <v>31</v>
      </c>
      <c r="B34" s="27"/>
      <c r="C34" s="27"/>
      <c r="D34" s="28"/>
      <c r="E34" s="28"/>
      <c r="F34" s="29"/>
      <c r="G34" s="29"/>
      <c r="H34" s="30"/>
      <c r="I34" s="29"/>
      <c r="J34" s="7">
        <f>SUM(J9:J33)</f>
        <v>4199</v>
      </c>
    </row>
    <row r="35" spans="1:10" ht="20.100000000000001" customHeight="1" x14ac:dyDescent="0.3">
      <c r="A35" s="31" t="s">
        <v>32</v>
      </c>
      <c r="B35" s="32" t="s">
        <v>33</v>
      </c>
      <c r="C35" s="32"/>
      <c r="D35" s="32" t="s">
        <v>34</v>
      </c>
      <c r="E35" s="32"/>
      <c r="F35" s="32"/>
      <c r="G35" s="33"/>
      <c r="H35" s="34"/>
      <c r="I35" s="7"/>
    </row>
    <row r="36" spans="1:10" ht="20.100000000000001" customHeight="1" x14ac:dyDescent="0.3">
      <c r="A36" s="2" t="s">
        <v>35</v>
      </c>
      <c r="B36" s="35" t="s">
        <v>185</v>
      </c>
      <c r="C36" s="35"/>
      <c r="D36" s="35" t="s">
        <v>144</v>
      </c>
      <c r="E36" s="35"/>
      <c r="F36" s="35"/>
      <c r="G36" s="36"/>
      <c r="H36" s="37"/>
    </row>
    <row r="37" spans="1:10" ht="20.100000000000001" customHeight="1" x14ac:dyDescent="0.3">
      <c r="A37" s="2"/>
      <c r="B37" s="35"/>
      <c r="C37" s="35"/>
      <c r="D37" s="35"/>
      <c r="E37" s="35"/>
      <c r="F37" s="35"/>
      <c r="G37" s="36"/>
      <c r="H37" s="37"/>
    </row>
    <row r="38" spans="1:10" ht="20.100000000000001" customHeight="1" x14ac:dyDescent="0.3">
      <c r="A38" s="2"/>
      <c r="B38" s="35"/>
      <c r="C38" s="35"/>
      <c r="D38" s="35"/>
      <c r="E38" s="35"/>
      <c r="F38" s="35"/>
      <c r="G38" s="36"/>
      <c r="H38" s="37"/>
    </row>
    <row r="39" spans="1:10" ht="20.100000000000001" customHeight="1" x14ac:dyDescent="0.3"/>
    <row r="40" spans="1:10" ht="20.100000000000001" customHeight="1" x14ac:dyDescent="0.3"/>
    <row r="41" spans="1:10" ht="20.100000000000001" customHeight="1" x14ac:dyDescent="0.3"/>
    <row r="42" spans="1:10" ht="20.100000000000001" customHeight="1" x14ac:dyDescent="0.3"/>
    <row r="43" spans="1:10" ht="20.100000000000001" customHeight="1" x14ac:dyDescent="0.3"/>
    <row r="44" spans="1:10" ht="20.100000000000001" customHeight="1" x14ac:dyDescent="0.3"/>
    <row r="45" spans="1:10" ht="20.100000000000001" customHeight="1" x14ac:dyDescent="0.3"/>
    <row r="46" spans="1:10" ht="20.100000000000001" customHeight="1" x14ac:dyDescent="0.3"/>
    <row r="47" spans="1:10" ht="20.100000000000001" customHeight="1" x14ac:dyDescent="0.3"/>
    <row r="48" spans="1:10" ht="20.100000000000001" customHeight="1" x14ac:dyDescent="0.3"/>
    <row r="49" spans="4:9" ht="11.25" x14ac:dyDescent="0.3"/>
    <row r="50" spans="4:9" ht="11.25" x14ac:dyDescent="0.3"/>
    <row r="51" spans="4:9" ht="11.25" x14ac:dyDescent="0.3">
      <c r="D51" s="7"/>
      <c r="E51" s="7"/>
      <c r="H51" s="7"/>
      <c r="I51" s="7"/>
    </row>
  </sheetData>
  <mergeCells count="15">
    <mergeCell ref="B38:C38"/>
    <mergeCell ref="D38:F38"/>
    <mergeCell ref="A34:E34"/>
    <mergeCell ref="B35:C35"/>
    <mergeCell ref="D35:F35"/>
    <mergeCell ref="B36:C36"/>
    <mergeCell ref="D36:F36"/>
    <mergeCell ref="B37:C37"/>
    <mergeCell ref="D37:F37"/>
    <mergeCell ref="C1:D1"/>
    <mergeCell ref="C2:D2"/>
    <mergeCell ref="B3:E3"/>
    <mergeCell ref="A4:A5"/>
    <mergeCell ref="B4:E5"/>
    <mergeCell ref="B6:E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7" workbookViewId="0">
      <selection activeCell="I24" sqref="I24"/>
    </sheetView>
  </sheetViews>
  <sheetFormatPr defaultRowHeight="16.5" x14ac:dyDescent="0.3"/>
  <cols>
    <col min="1" max="1" width="15.25" style="7" customWidth="1"/>
    <col min="2" max="2" width="20.75" style="7" customWidth="1"/>
    <col min="3" max="3" width="9.875" style="7" customWidth="1"/>
    <col min="4" max="4" width="7.375" style="25" customWidth="1"/>
    <col min="5" max="5" width="15.75" style="25" customWidth="1"/>
    <col min="6" max="6" width="13.625" style="7" customWidth="1"/>
    <col min="7" max="7" width="14.75" style="7" customWidth="1"/>
    <col min="8" max="8" width="13" style="25" customWidth="1"/>
    <col min="9" max="9" width="24.875" style="26" customWidth="1"/>
    <col min="10" max="11" width="9" style="7"/>
    <col min="12" max="12" width="60.375" style="7" customWidth="1"/>
    <col min="13" max="16384" width="9" style="7"/>
  </cols>
  <sheetData>
    <row r="1" spans="1:12" ht="20.100000000000001" customHeight="1" x14ac:dyDescent="0.3">
      <c r="A1" s="1" t="s">
        <v>0</v>
      </c>
      <c r="B1" s="2" t="s">
        <v>188</v>
      </c>
      <c r="C1" s="3" t="s">
        <v>1</v>
      </c>
      <c r="D1" s="3"/>
      <c r="E1" s="4" t="s">
        <v>36</v>
      </c>
      <c r="F1" s="5" t="s">
        <v>2</v>
      </c>
      <c r="G1" s="6" t="s">
        <v>37</v>
      </c>
      <c r="H1" s="5" t="s">
        <v>3</v>
      </c>
      <c r="I1" s="6" t="s">
        <v>4</v>
      </c>
      <c r="L1" s="7" t="str">
        <f>CONCATENATE("COMMENT ON TABLE ", E1, ".", B1, " IS '", B2, "';")</f>
        <v>COMMENT ON TABLE TAIN.GONGMAE_HY IS '공매상세정보 - 회원권및유가증권';</v>
      </c>
    </row>
    <row r="2" spans="1:12" ht="20.100000000000001" customHeight="1" x14ac:dyDescent="0.3">
      <c r="A2" s="1" t="s">
        <v>5</v>
      </c>
      <c r="B2" s="2" t="s">
        <v>186</v>
      </c>
      <c r="C2" s="8" t="s">
        <v>6</v>
      </c>
      <c r="D2" s="9"/>
      <c r="E2" s="10" t="s">
        <v>189</v>
      </c>
      <c r="F2" s="5" t="s">
        <v>7</v>
      </c>
      <c r="G2" s="6">
        <v>10</v>
      </c>
      <c r="H2" s="5" t="s">
        <v>8</v>
      </c>
      <c r="I2" s="6" t="s">
        <v>9</v>
      </c>
    </row>
    <row r="3" spans="1:12" ht="20.100000000000001" customHeight="1" x14ac:dyDescent="0.3">
      <c r="A3" s="11" t="s">
        <v>10</v>
      </c>
      <c r="B3" s="12" t="s">
        <v>186</v>
      </c>
      <c r="C3" s="12"/>
      <c r="D3" s="12"/>
      <c r="E3" s="12"/>
      <c r="F3" s="5" t="s">
        <v>11</v>
      </c>
      <c r="G3" s="6">
        <v>60</v>
      </c>
      <c r="H3" s="5" t="s">
        <v>12</v>
      </c>
      <c r="I3" s="6"/>
    </row>
    <row r="4" spans="1:12" ht="20.100000000000001" customHeight="1" x14ac:dyDescent="0.3">
      <c r="A4" s="13" t="s">
        <v>13</v>
      </c>
      <c r="B4" s="14" t="s">
        <v>187</v>
      </c>
      <c r="C4" s="14"/>
      <c r="D4" s="14"/>
      <c r="E4" s="14"/>
      <c r="F4" s="5" t="s">
        <v>14</v>
      </c>
      <c r="G4" s="6">
        <v>4891</v>
      </c>
      <c r="H4" s="5" t="s">
        <v>15</v>
      </c>
      <c r="I4" s="6">
        <f>ROUNDDOWN((8108-(8112*G2/100))/(G4+2),0)</f>
        <v>1</v>
      </c>
    </row>
    <row r="5" spans="1:12" ht="20.100000000000001" customHeight="1" x14ac:dyDescent="0.3">
      <c r="A5" s="13"/>
      <c r="B5" s="14"/>
      <c r="C5" s="14"/>
      <c r="D5" s="14"/>
      <c r="E5" s="14"/>
      <c r="F5" s="5" t="s">
        <v>16</v>
      </c>
      <c r="G5" s="15">
        <v>10000</v>
      </c>
      <c r="H5" s="5" t="s">
        <v>17</v>
      </c>
      <c r="I5" s="6">
        <f>ROUNDUP(G4*G5/1000/1000*1.2, 0)</f>
        <v>59</v>
      </c>
    </row>
    <row r="6" spans="1:12" ht="20.100000000000001" customHeight="1" x14ac:dyDescent="0.3">
      <c r="A6" s="16" t="s">
        <v>18</v>
      </c>
      <c r="B6" s="17"/>
      <c r="C6" s="18"/>
      <c r="D6" s="18"/>
      <c r="E6" s="18"/>
      <c r="F6" s="5" t="s">
        <v>19</v>
      </c>
      <c r="G6" s="15">
        <v>3000</v>
      </c>
      <c r="H6" s="5" t="s">
        <v>20</v>
      </c>
      <c r="I6" s="6">
        <f>ROUNDUP(I5*0.1, 0)</f>
        <v>6</v>
      </c>
    </row>
    <row r="7" spans="1:12" ht="20.100000000000001" customHeight="1" x14ac:dyDescent="0.3">
      <c r="B7" s="19"/>
      <c r="C7" s="19"/>
      <c r="D7" s="20"/>
      <c r="E7" s="20"/>
      <c r="F7" s="19"/>
      <c r="G7" s="19"/>
      <c r="H7" s="20"/>
      <c r="I7" s="21"/>
    </row>
    <row r="8" spans="1:12" ht="20.100000000000001" customHeight="1" x14ac:dyDescent="0.3">
      <c r="A8" s="22" t="s">
        <v>21</v>
      </c>
      <c r="B8" s="22" t="s">
        <v>22</v>
      </c>
      <c r="C8" s="22" t="s">
        <v>23</v>
      </c>
      <c r="D8" s="22" t="s">
        <v>24</v>
      </c>
      <c r="E8" s="22" t="s">
        <v>25</v>
      </c>
      <c r="F8" s="22" t="s">
        <v>26</v>
      </c>
      <c r="G8" s="22" t="s">
        <v>27</v>
      </c>
      <c r="H8" s="22" t="s">
        <v>28</v>
      </c>
      <c r="I8" s="23" t="s">
        <v>29</v>
      </c>
    </row>
    <row r="9" spans="1:12" ht="20.100000000000001" customHeight="1" x14ac:dyDescent="0.3">
      <c r="A9" s="2" t="s">
        <v>42</v>
      </c>
      <c r="B9" s="2" t="s">
        <v>191</v>
      </c>
      <c r="C9" s="2" t="s">
        <v>30</v>
      </c>
      <c r="D9" s="4">
        <v>20</v>
      </c>
      <c r="E9" s="4" t="s">
        <v>121</v>
      </c>
      <c r="F9" s="2"/>
      <c r="G9" s="2"/>
      <c r="H9" s="4"/>
      <c r="I9" s="24"/>
      <c r="J9" s="2">
        <f>ROUNDUP(IF(EXACT(C9,"CHAR"), D9, IF(EXACT(C9,"VARCHAR2"), D9/2, IF(EXACT(C9,"NUMBER"), (D9/2)+1, IF(EXACT(C9,"DATE"), 7, D9/2)))),0)</f>
        <v>10</v>
      </c>
      <c r="L9" s="7" t="str">
        <f>CONCATENATE("COMMENT ON COLUMN TAIN.GONGMAE_HY.", B9, " IS ", "'", A9, "';")</f>
        <v>COMMENT ON COLUMN TAIN.GONGMAE_HY.H_MNG_NO IS '물건관리번호';</v>
      </c>
    </row>
    <row r="10" spans="1:12" ht="21.75" customHeight="1" x14ac:dyDescent="0.3">
      <c r="A10" s="2" t="s">
        <v>194</v>
      </c>
      <c r="B10" s="2" t="s">
        <v>214</v>
      </c>
      <c r="C10" s="2" t="s">
        <v>30</v>
      </c>
      <c r="D10" s="4">
        <v>20</v>
      </c>
      <c r="E10" s="4"/>
      <c r="F10" s="2"/>
      <c r="G10" s="2"/>
      <c r="H10" s="4"/>
      <c r="I10" s="24"/>
      <c r="J10" s="2">
        <f>ROUNDUP(IF(EXACT(C10,"CHAR"), D10, IF(EXACT(C10,"VARCHAR2"), D10/2, IF(EXACT(C10,"NUMBER"), (D10/2)+1, IF(EXACT(C10,"DATE"), 7, D10/2)))),0)</f>
        <v>10</v>
      </c>
      <c r="L10" s="7" t="str">
        <f t="shared" ref="L10:L37" si="0">CONCATENATE("COMMENT ON COLUMN TAIN.GONGMAE_HY.", B10, " IS ", "'", A10, "';")</f>
        <v>COMMENT ON COLUMN TAIN.GONGMAE_HY.H_MEMBERSHIP_NO IS '회원권번호';</v>
      </c>
    </row>
    <row r="11" spans="1:12" ht="21" customHeight="1" x14ac:dyDescent="0.3">
      <c r="A11" s="2" t="s">
        <v>195</v>
      </c>
      <c r="B11" s="2" t="s">
        <v>215</v>
      </c>
      <c r="C11" s="2" t="s">
        <v>30</v>
      </c>
      <c r="D11" s="4">
        <v>20</v>
      </c>
      <c r="E11" s="4"/>
      <c r="F11" s="2"/>
      <c r="G11" s="2"/>
      <c r="H11" s="4"/>
      <c r="I11" s="24"/>
      <c r="J11" s="2">
        <f>ROUNDUP(IF(EXACT(C11,"CHAR"), D11, IF(EXACT(C11,"VARCHAR2"), D11/2, IF(EXACT(C11,"NUMBER"), (D11/2)+1, IF(EXACT(C11,"DATE"), 7, D11/2)))),0)</f>
        <v>10</v>
      </c>
      <c r="L11" s="7" t="str">
        <f t="shared" si="0"/>
        <v>COMMENT ON COLUMN TAIN.GONGMAE_HY.H_STOCK_TYPE IS '주식의종류';</v>
      </c>
    </row>
    <row r="12" spans="1:12" ht="20.100000000000001" customHeight="1" x14ac:dyDescent="0.3">
      <c r="A12" s="2" t="s">
        <v>196</v>
      </c>
      <c r="B12" s="2" t="s">
        <v>216</v>
      </c>
      <c r="C12" s="2" t="s">
        <v>115</v>
      </c>
      <c r="D12" s="4">
        <v>10</v>
      </c>
      <c r="E12" s="4"/>
      <c r="F12" s="2"/>
      <c r="G12" s="2"/>
      <c r="H12" s="4">
        <v>0</v>
      </c>
      <c r="I12" s="24"/>
      <c r="J12" s="2">
        <f>ROUNDUP(IF(EXACT(C12,"CHAR"), D12, IF(EXACT(C12,"VARCHAR2"), D12/2, IF(EXACT(C12,"NUMBER"), (D12/2)+1, IF(EXACT(C12,"DATE"), 7, D12/2)))),0)</f>
        <v>6</v>
      </c>
      <c r="L12" s="7" t="str">
        <f t="shared" si="0"/>
        <v>COMMENT ON COLUMN TAIN.GONGMAE_HY.H_NUM IS '수량';</v>
      </c>
    </row>
    <row r="13" spans="1:12" ht="20.25" customHeight="1" x14ac:dyDescent="0.3">
      <c r="A13" s="2" t="s">
        <v>197</v>
      </c>
      <c r="B13" s="2" t="s">
        <v>431</v>
      </c>
      <c r="C13" s="2" t="s">
        <v>30</v>
      </c>
      <c r="D13" s="4">
        <v>10</v>
      </c>
      <c r="E13" s="4"/>
      <c r="F13" s="2"/>
      <c r="G13" s="2"/>
      <c r="H13" s="4"/>
      <c r="I13" s="24"/>
      <c r="J13" s="2">
        <f t="shared" ref="J13:J35" si="1">ROUNDUP(IF(EXACT(C13,"CHAR"), D13, IF(EXACT(C13,"VARCHAR2"), D13/2, IF(EXACT(C13,"NUMBER"), (D13/2)+1, IF(EXACT(C13,"DATE"), 7, D13/2)))),0)</f>
        <v>5</v>
      </c>
      <c r="L13" s="7" t="str">
        <f t="shared" si="0"/>
        <v>COMMENT ON COLUMN TAIN.GONGMAE_HY.H_JIBUN IS '지분율';</v>
      </c>
    </row>
    <row r="14" spans="1:12" ht="24" customHeight="1" x14ac:dyDescent="0.3">
      <c r="A14" s="2" t="s">
        <v>198</v>
      </c>
      <c r="B14" s="2" t="s">
        <v>217</v>
      </c>
      <c r="C14" s="2" t="s">
        <v>115</v>
      </c>
      <c r="D14" s="4">
        <v>10</v>
      </c>
      <c r="E14" s="4"/>
      <c r="F14" s="2"/>
      <c r="G14" s="2"/>
      <c r="H14" s="4">
        <v>0</v>
      </c>
      <c r="I14" s="24"/>
      <c r="J14" s="2">
        <f t="shared" si="1"/>
        <v>6</v>
      </c>
      <c r="L14" s="7" t="str">
        <f t="shared" si="0"/>
        <v>COMMENT ON COLUMN TAIN.GONGMAE_HY.H_AEKMYUN IS '주당액면가';</v>
      </c>
    </row>
    <row r="15" spans="1:12" ht="20.100000000000001" customHeight="1" x14ac:dyDescent="0.3">
      <c r="A15" s="2" t="s">
        <v>199</v>
      </c>
      <c r="B15" s="2" t="s">
        <v>429</v>
      </c>
      <c r="C15" s="2" t="s">
        <v>115</v>
      </c>
      <c r="D15" s="4"/>
      <c r="E15" s="4"/>
      <c r="F15" s="2"/>
      <c r="G15" s="2"/>
      <c r="H15" s="4">
        <v>0</v>
      </c>
      <c r="I15" s="24"/>
      <c r="J15" s="2">
        <f t="shared" si="1"/>
        <v>1</v>
      </c>
      <c r="L15" s="7" t="str">
        <f t="shared" si="0"/>
        <v>COMMENT ON COLUMN TAIN.GONGMAE_HY.H_AEKMYUN_TOT IS '액면총액';</v>
      </c>
    </row>
    <row r="16" spans="1:12" ht="26.25" customHeight="1" x14ac:dyDescent="0.3">
      <c r="A16" s="2" t="s">
        <v>200</v>
      </c>
      <c r="B16" s="2" t="s">
        <v>218</v>
      </c>
      <c r="C16" s="2" t="s">
        <v>30</v>
      </c>
      <c r="D16" s="4">
        <v>200</v>
      </c>
      <c r="E16" s="4"/>
      <c r="F16" s="2"/>
      <c r="G16" s="2"/>
      <c r="H16" s="4"/>
      <c r="I16" s="24"/>
      <c r="J16" s="2">
        <f t="shared" si="1"/>
        <v>100</v>
      </c>
      <c r="L16" s="7" t="str">
        <f t="shared" si="0"/>
        <v>COMMENT ON COLUMN TAIN.GONGMAE_HY.H_BONJEOM_SOJAEJI IS '본점소재지';</v>
      </c>
    </row>
    <row r="17" spans="1:12" ht="21.75" customHeight="1" x14ac:dyDescent="0.3">
      <c r="A17" s="2" t="s">
        <v>201</v>
      </c>
      <c r="B17" s="2" t="s">
        <v>219</v>
      </c>
      <c r="C17" s="2" t="s">
        <v>30</v>
      </c>
      <c r="D17" s="4">
        <v>50</v>
      </c>
      <c r="E17" s="4"/>
      <c r="F17" s="2"/>
      <c r="G17" s="2"/>
      <c r="H17" s="4"/>
      <c r="I17" s="24"/>
      <c r="J17" s="2">
        <f t="shared" si="1"/>
        <v>25</v>
      </c>
      <c r="L17" s="7" t="str">
        <f t="shared" si="0"/>
        <v>COMMENT ON COLUMN TAIN.GONGMAE_HY.H_TUJA_POINT IS '투자포인트';</v>
      </c>
    </row>
    <row r="18" spans="1:12" ht="20.100000000000001" customHeight="1" x14ac:dyDescent="0.3">
      <c r="A18" s="2" t="s">
        <v>202</v>
      </c>
      <c r="B18" s="2" t="s">
        <v>220</v>
      </c>
      <c r="C18" s="2" t="s">
        <v>115</v>
      </c>
      <c r="D18" s="4"/>
      <c r="E18" s="4"/>
      <c r="F18" s="2"/>
      <c r="G18" s="2"/>
      <c r="H18" s="4">
        <v>0</v>
      </c>
      <c r="I18" s="24"/>
      <c r="J18" s="2">
        <f t="shared" si="1"/>
        <v>1</v>
      </c>
      <c r="L18" s="7" t="str">
        <f t="shared" si="0"/>
        <v>COMMENT ON COLUMN TAIN.GONGMAE_HY.H_JANGBU_PRICE IS '장부금액';</v>
      </c>
    </row>
    <row r="19" spans="1:12" ht="27.75" customHeight="1" x14ac:dyDescent="0.3">
      <c r="A19" s="2" t="s">
        <v>203</v>
      </c>
      <c r="B19" s="2" t="s">
        <v>221</v>
      </c>
      <c r="C19" s="2" t="s">
        <v>30</v>
      </c>
      <c r="D19" s="4">
        <v>10</v>
      </c>
      <c r="E19" s="4"/>
      <c r="F19" s="2"/>
      <c r="G19" s="2"/>
      <c r="H19" s="4"/>
      <c r="I19" s="24"/>
      <c r="J19" s="2">
        <f t="shared" si="1"/>
        <v>5</v>
      </c>
      <c r="L19" s="7" t="str">
        <f t="shared" si="0"/>
        <v>COMMENT ON COLUMN TAIN.GONGMAE_HY.H_GET_DATE IS '취득일자';</v>
      </c>
    </row>
    <row r="20" spans="1:12" ht="20.100000000000001" customHeight="1" x14ac:dyDescent="0.3">
      <c r="A20" s="2" t="s">
        <v>204</v>
      </c>
      <c r="B20" s="2" t="s">
        <v>222</v>
      </c>
      <c r="C20" s="2" t="s">
        <v>115</v>
      </c>
      <c r="D20" s="4"/>
      <c r="E20" s="4"/>
      <c r="F20" s="2"/>
      <c r="G20" s="2"/>
      <c r="H20" s="4">
        <v>0</v>
      </c>
      <c r="I20" s="24"/>
      <c r="J20" s="2">
        <f t="shared" si="1"/>
        <v>1</v>
      </c>
      <c r="L20" s="7" t="str">
        <f t="shared" si="0"/>
        <v>COMMENT ON COLUMN TAIN.GONGMAE_HY.H_GET_PRICE IS '취득금액';</v>
      </c>
    </row>
    <row r="21" spans="1:12" ht="20.100000000000001" customHeight="1" x14ac:dyDescent="0.3">
      <c r="A21" s="2" t="s">
        <v>205</v>
      </c>
      <c r="B21" s="2" t="s">
        <v>223</v>
      </c>
      <c r="C21" s="2" t="s">
        <v>30</v>
      </c>
      <c r="D21" s="4">
        <v>50</v>
      </c>
      <c r="E21" s="4"/>
      <c r="F21" s="2"/>
      <c r="G21" s="2"/>
      <c r="H21" s="4"/>
      <c r="I21" s="24"/>
      <c r="J21" s="2">
        <f t="shared" si="1"/>
        <v>25</v>
      </c>
      <c r="L21" s="7" t="str">
        <f t="shared" si="0"/>
        <v>COMMENT ON COLUMN TAIN.GONGMAE_HY.H_BUBIN_NAME IS '법인명';</v>
      </c>
    </row>
    <row r="22" spans="1:12" ht="20.100000000000001" customHeight="1" x14ac:dyDescent="0.3">
      <c r="A22" s="2" t="s">
        <v>206</v>
      </c>
      <c r="B22" s="2" t="s">
        <v>224</v>
      </c>
      <c r="C22" s="2" t="s">
        <v>30</v>
      </c>
      <c r="D22" s="4">
        <v>30</v>
      </c>
      <c r="E22" s="4"/>
      <c r="F22" s="2"/>
      <c r="G22" s="2"/>
      <c r="H22" s="4"/>
      <c r="I22" s="24"/>
      <c r="J22" s="2">
        <f t="shared" si="1"/>
        <v>15</v>
      </c>
      <c r="L22" s="7" t="str">
        <f t="shared" si="0"/>
        <v>COMMENT ON COLUMN TAIN.GONGMAE_HY.H_DAEPYO_NAME IS '대표자명';</v>
      </c>
    </row>
    <row r="23" spans="1:12" ht="20.100000000000001" customHeight="1" x14ac:dyDescent="0.3">
      <c r="A23" s="2" t="s">
        <v>130</v>
      </c>
      <c r="B23" s="2" t="s">
        <v>225</v>
      </c>
      <c r="C23" s="2" t="s">
        <v>30</v>
      </c>
      <c r="D23" s="4">
        <v>20</v>
      </c>
      <c r="E23" s="4"/>
      <c r="F23" s="2"/>
      <c r="G23" s="2"/>
      <c r="H23" s="4"/>
      <c r="I23" s="24"/>
      <c r="J23" s="2">
        <f t="shared" si="1"/>
        <v>10</v>
      </c>
      <c r="L23" s="7" t="str">
        <f t="shared" si="0"/>
        <v>COMMENT ON COLUMN TAIN.GONGMAE_HY.H_TEL IS '연락처';</v>
      </c>
    </row>
    <row r="24" spans="1:12" ht="20.100000000000001" customHeight="1" x14ac:dyDescent="0.3">
      <c r="A24" s="2" t="s">
        <v>207</v>
      </c>
      <c r="B24" s="2" t="s">
        <v>226</v>
      </c>
      <c r="C24" s="2" t="s">
        <v>30</v>
      </c>
      <c r="D24" s="4">
        <v>10</v>
      </c>
      <c r="E24" s="4"/>
      <c r="F24" s="2"/>
      <c r="G24" s="2"/>
      <c r="H24" s="4"/>
      <c r="I24" s="24"/>
      <c r="J24" s="2">
        <f t="shared" si="1"/>
        <v>5</v>
      </c>
      <c r="L24" s="7" t="str">
        <f t="shared" si="0"/>
        <v>COMMENT ON COLUMN TAIN.GONGMAE_HY.H_STOCK_NUM IS '발행주식총수';</v>
      </c>
    </row>
    <row r="25" spans="1:12" ht="20.100000000000001" customHeight="1" x14ac:dyDescent="0.3">
      <c r="A25" s="2" t="s">
        <v>208</v>
      </c>
      <c r="B25" s="2" t="s">
        <v>227</v>
      </c>
      <c r="C25" s="2" t="s">
        <v>30</v>
      </c>
      <c r="D25" s="4">
        <v>10</v>
      </c>
      <c r="E25" s="4"/>
      <c r="F25" s="2"/>
      <c r="G25" s="2"/>
      <c r="H25" s="4"/>
      <c r="I25" s="24"/>
      <c r="J25" s="2">
        <f t="shared" si="1"/>
        <v>5</v>
      </c>
      <c r="L25" s="7" t="str">
        <f t="shared" si="0"/>
        <v>COMMENT ON COLUMN TAIN.GONGMAE_HY.H_FOUNDATION_DATE IS '설립일자';</v>
      </c>
    </row>
    <row r="26" spans="1:12" ht="20.100000000000001" customHeight="1" x14ac:dyDescent="0.3">
      <c r="A26" s="2" t="s">
        <v>209</v>
      </c>
      <c r="B26" s="2" t="s">
        <v>228</v>
      </c>
      <c r="C26" s="2" t="s">
        <v>30</v>
      </c>
      <c r="D26" s="4">
        <v>10</v>
      </c>
      <c r="E26" s="4"/>
      <c r="F26" s="2"/>
      <c r="G26" s="2"/>
      <c r="H26" s="4"/>
      <c r="I26" s="24"/>
      <c r="J26" s="2">
        <f t="shared" si="1"/>
        <v>5</v>
      </c>
      <c r="L26" s="7" t="str">
        <f t="shared" si="0"/>
        <v>COMMENT ON COLUMN TAIN.GONGMAE_HY.H_SETTLE_MON IS '결산월';</v>
      </c>
    </row>
    <row r="27" spans="1:12" ht="20.100000000000001" customHeight="1" x14ac:dyDescent="0.3">
      <c r="A27" s="2" t="s">
        <v>210</v>
      </c>
      <c r="B27" s="2" t="s">
        <v>229</v>
      </c>
      <c r="C27" s="2" t="s">
        <v>30</v>
      </c>
      <c r="D27" s="4">
        <v>40</v>
      </c>
      <c r="E27" s="4"/>
      <c r="F27" s="2"/>
      <c r="G27" s="2"/>
      <c r="H27" s="4"/>
      <c r="I27" s="24"/>
      <c r="J27" s="2">
        <f t="shared" si="1"/>
        <v>20</v>
      </c>
      <c r="L27" s="7" t="str">
        <f t="shared" si="0"/>
        <v>COMMENT ON COLUMN TAIN.GONGMAE_HY.H_INDUSTRY_TYPE IS '업종';</v>
      </c>
    </row>
    <row r="28" spans="1:12" ht="20.100000000000001" customHeight="1" x14ac:dyDescent="0.3">
      <c r="A28" s="2" t="s">
        <v>211</v>
      </c>
      <c r="B28" s="2" t="s">
        <v>430</v>
      </c>
      <c r="C28" s="2" t="s">
        <v>30</v>
      </c>
      <c r="D28" s="4">
        <v>100</v>
      </c>
      <c r="E28" s="4"/>
      <c r="F28" s="2"/>
      <c r="G28" s="2"/>
      <c r="H28" s="4"/>
      <c r="I28" s="24"/>
      <c r="J28" s="2">
        <f t="shared" si="1"/>
        <v>50</v>
      </c>
      <c r="L28" s="7" t="str">
        <f t="shared" si="0"/>
        <v>COMMENT ON COLUMN TAIN.GONGMAE_HY.H_MAIN_GOODS IS '주요제품';</v>
      </c>
    </row>
    <row r="29" spans="1:12" ht="20.100000000000001" customHeight="1" x14ac:dyDescent="0.3">
      <c r="A29" s="2" t="s">
        <v>212</v>
      </c>
      <c r="B29" s="2" t="s">
        <v>230</v>
      </c>
      <c r="C29" s="2" t="s">
        <v>30</v>
      </c>
      <c r="D29" s="4">
        <v>40</v>
      </c>
      <c r="E29" s="4"/>
      <c r="F29" s="2"/>
      <c r="G29" s="2"/>
      <c r="H29" s="4"/>
      <c r="I29" s="24"/>
      <c r="J29" s="2">
        <f t="shared" si="1"/>
        <v>20</v>
      </c>
      <c r="L29" s="7" t="str">
        <f t="shared" si="0"/>
        <v>COMMENT ON COLUMN TAIN.GONGMAE_HY.H_JONGMOK IS '종목명';</v>
      </c>
    </row>
    <row r="30" spans="1:12" ht="20.100000000000001" customHeight="1" x14ac:dyDescent="0.3">
      <c r="A30" s="2" t="s">
        <v>213</v>
      </c>
      <c r="B30" s="2" t="s">
        <v>231</v>
      </c>
      <c r="C30" s="2" t="s">
        <v>30</v>
      </c>
      <c r="D30" s="4">
        <v>40</v>
      </c>
      <c r="E30" s="4"/>
      <c r="F30" s="2"/>
      <c r="G30" s="2"/>
      <c r="H30" s="4"/>
      <c r="I30" s="24"/>
      <c r="J30" s="2">
        <f t="shared" si="1"/>
        <v>20</v>
      </c>
      <c r="L30" s="7" t="str">
        <f t="shared" si="0"/>
        <v>COMMENT ON COLUMN TAIN.GONGMAE_HY.H_STOCK_NM IS '증권명';</v>
      </c>
    </row>
    <row r="31" spans="1:12" ht="20.100000000000001" customHeight="1" x14ac:dyDescent="0.3">
      <c r="A31" s="2" t="s">
        <v>238</v>
      </c>
      <c r="B31" s="2" t="s">
        <v>232</v>
      </c>
      <c r="C31" s="2" t="s">
        <v>30</v>
      </c>
      <c r="D31" s="4">
        <v>10</v>
      </c>
      <c r="E31" s="4"/>
      <c r="F31" s="2"/>
      <c r="G31" s="2"/>
      <c r="H31" s="4"/>
      <c r="I31" s="24"/>
      <c r="J31" s="2">
        <f t="shared" si="1"/>
        <v>5</v>
      </c>
      <c r="L31" s="7" t="str">
        <f t="shared" si="0"/>
        <v>COMMENT ON COLUMN TAIN.GONGMAE_HY.H_EMP_NUM IS '종업원수';</v>
      </c>
    </row>
    <row r="32" spans="1:12" ht="20.100000000000001" customHeight="1" x14ac:dyDescent="0.3">
      <c r="A32" s="2" t="s">
        <v>161</v>
      </c>
      <c r="B32" s="2" t="s">
        <v>233</v>
      </c>
      <c r="C32" s="2" t="s">
        <v>30</v>
      </c>
      <c r="D32" s="4">
        <v>20</v>
      </c>
      <c r="E32" s="4"/>
      <c r="F32" s="2"/>
      <c r="G32" s="2"/>
      <c r="H32" s="4"/>
      <c r="I32" s="24"/>
      <c r="J32" s="2">
        <f t="shared" si="1"/>
        <v>10</v>
      </c>
      <c r="L32" s="7" t="str">
        <f t="shared" si="0"/>
        <v>COMMENT ON COLUMN TAIN.GONGMAE_HY.H_EVICTION_RESP IS '명도책임';</v>
      </c>
    </row>
    <row r="33" spans="1:12" ht="20.100000000000001" customHeight="1" x14ac:dyDescent="0.3">
      <c r="A33" s="2" t="s">
        <v>162</v>
      </c>
      <c r="B33" s="2" t="s">
        <v>261</v>
      </c>
      <c r="C33" s="2" t="s">
        <v>30</v>
      </c>
      <c r="D33" s="4">
        <v>4000</v>
      </c>
      <c r="E33" s="4"/>
      <c r="F33" s="2"/>
      <c r="G33" s="2"/>
      <c r="H33" s="4"/>
      <c r="I33" s="24"/>
      <c r="J33" s="2">
        <f t="shared" si="1"/>
        <v>2000</v>
      </c>
      <c r="L33" s="7" t="str">
        <f t="shared" si="0"/>
        <v>COMMENT ON COLUMN TAIN.GONGMAE_HY.H_BUDAE IS '부대조건';</v>
      </c>
    </row>
    <row r="34" spans="1:12" ht="20.100000000000001" customHeight="1" x14ac:dyDescent="0.3">
      <c r="A34" s="2" t="s">
        <v>160</v>
      </c>
      <c r="B34" s="2" t="s">
        <v>234</v>
      </c>
      <c r="C34" s="2" t="s">
        <v>30</v>
      </c>
      <c r="D34" s="4">
        <v>1000</v>
      </c>
      <c r="E34" s="4"/>
      <c r="F34" s="2"/>
      <c r="G34" s="2"/>
      <c r="H34" s="4"/>
      <c r="I34" s="24"/>
      <c r="J34" s="2">
        <f t="shared" si="1"/>
        <v>500</v>
      </c>
      <c r="L34" s="7" t="str">
        <f t="shared" si="0"/>
        <v>COMMENT ON COLUMN TAIN.GONGMAE_HY.H_ETC_ISSUE IS '기타사항';</v>
      </c>
    </row>
    <row r="35" spans="1:12" ht="20.100000000000001" customHeight="1" x14ac:dyDescent="0.3">
      <c r="A35" s="2" t="s">
        <v>163</v>
      </c>
      <c r="B35" s="2" t="s">
        <v>237</v>
      </c>
      <c r="C35" s="2" t="s">
        <v>30</v>
      </c>
      <c r="D35" s="4">
        <v>2000</v>
      </c>
      <c r="E35" s="4"/>
      <c r="F35" s="2"/>
      <c r="G35" s="2"/>
      <c r="H35" s="4"/>
      <c r="I35" s="24"/>
      <c r="J35" s="2">
        <f t="shared" si="1"/>
        <v>1000</v>
      </c>
      <c r="L35" s="7" t="str">
        <f t="shared" si="0"/>
        <v>COMMENT ON COLUMN TAIN.GONGMAE_HY.H_CAUTION IS '유의사항';</v>
      </c>
    </row>
    <row r="36" spans="1:12" ht="20.100000000000001" customHeight="1" x14ac:dyDescent="0.3">
      <c r="A36" s="2" t="s">
        <v>72</v>
      </c>
      <c r="B36" s="2" t="s">
        <v>321</v>
      </c>
      <c r="C36" s="2" t="s">
        <v>30</v>
      </c>
      <c r="D36" s="4">
        <v>8</v>
      </c>
      <c r="E36" s="4"/>
      <c r="F36" s="2"/>
      <c r="G36" s="2"/>
      <c r="H36" s="4"/>
      <c r="I36" s="24"/>
      <c r="J36" s="2">
        <f>ROUNDUP(IF(EXACT(C36,"CHAR"), D36, IF(EXACT(C36,"VARCHAR2"), D36/2, IF(EXACT(C36,"NUMBER"), (D36/2)+1, IF(EXACT(C36,"DATE"), 7, D36/2)))),0)</f>
        <v>4</v>
      </c>
      <c r="L36" s="7" t="str">
        <f t="shared" si="0"/>
        <v>COMMENT ON COLUMN TAIN.GONGMAE_HY.H_IN_DATE IS '입력일';</v>
      </c>
    </row>
    <row r="37" spans="1:12" ht="20.100000000000001" customHeight="1" x14ac:dyDescent="0.3">
      <c r="A37" s="2" t="s">
        <v>73</v>
      </c>
      <c r="B37" s="2" t="s">
        <v>322</v>
      </c>
      <c r="C37" s="2" t="s">
        <v>30</v>
      </c>
      <c r="D37" s="4">
        <v>8</v>
      </c>
      <c r="E37" s="4"/>
      <c r="F37" s="2"/>
      <c r="G37" s="2"/>
      <c r="H37" s="4"/>
      <c r="I37" s="24"/>
      <c r="J37" s="2">
        <f>ROUNDUP(IF(EXACT(C37,"CHAR"), D37, IF(EXACT(C37,"VARCHAR2"), D37/2, IF(EXACT(C37,"NUMBER"), (D37/2)+1, IF(EXACT(C37,"DATE"), 7, D37/2)))),0)</f>
        <v>4</v>
      </c>
      <c r="L37" s="7" t="str">
        <f t="shared" si="0"/>
        <v>COMMENT ON COLUMN TAIN.GONGMAE_HY.H_MODI_DATE IS '수정일';</v>
      </c>
    </row>
    <row r="38" spans="1:12" ht="20.100000000000001" customHeight="1" x14ac:dyDescent="0.3">
      <c r="B38"/>
      <c r="C38"/>
    </row>
    <row r="39" spans="1:12" ht="20.100000000000001" customHeight="1" x14ac:dyDescent="0.3">
      <c r="A39" s="27" t="s">
        <v>31</v>
      </c>
      <c r="B39" s="27"/>
      <c r="C39" s="27"/>
      <c r="D39" s="28"/>
      <c r="E39" s="28"/>
      <c r="F39" s="29"/>
      <c r="G39" s="29"/>
      <c r="H39" s="30"/>
      <c r="I39" s="29"/>
      <c r="J39" s="7">
        <f>SUM(J9:J38)</f>
        <v>3878</v>
      </c>
    </row>
    <row r="40" spans="1:12" ht="20.100000000000001" customHeight="1" x14ac:dyDescent="0.3">
      <c r="A40" s="31" t="s">
        <v>32</v>
      </c>
      <c r="B40" s="32" t="s">
        <v>33</v>
      </c>
      <c r="C40" s="32"/>
      <c r="D40" s="32" t="s">
        <v>34</v>
      </c>
      <c r="E40" s="32"/>
      <c r="F40" s="32"/>
      <c r="G40" s="33"/>
      <c r="H40" s="34"/>
      <c r="I40" s="7"/>
    </row>
    <row r="41" spans="1:12" ht="20.100000000000001" customHeight="1" x14ac:dyDescent="0.3">
      <c r="A41" s="2" t="s">
        <v>35</v>
      </c>
      <c r="B41" s="35" t="s">
        <v>192</v>
      </c>
      <c r="C41" s="35"/>
      <c r="D41" s="35" t="s">
        <v>190</v>
      </c>
      <c r="E41" s="35"/>
      <c r="F41" s="35"/>
      <c r="G41" s="36"/>
      <c r="H41" s="37"/>
    </row>
    <row r="42" spans="1:12" ht="20.100000000000001" customHeight="1" x14ac:dyDescent="0.3">
      <c r="A42" s="2"/>
      <c r="B42" s="35"/>
      <c r="C42" s="35"/>
      <c r="D42" s="35"/>
      <c r="E42" s="35"/>
      <c r="F42" s="35"/>
      <c r="G42" s="36"/>
      <c r="H42" s="37"/>
    </row>
    <row r="43" spans="1:12" ht="20.100000000000001" customHeight="1" x14ac:dyDescent="0.3">
      <c r="A43" s="2"/>
      <c r="B43" s="35"/>
      <c r="C43" s="35"/>
      <c r="D43" s="35"/>
      <c r="E43" s="35"/>
      <c r="F43" s="35"/>
      <c r="G43" s="36"/>
      <c r="H43" s="37"/>
    </row>
    <row r="44" spans="1:12" ht="20.100000000000001" customHeight="1" x14ac:dyDescent="0.3"/>
    <row r="45" spans="1:12" ht="20.100000000000001" customHeight="1" x14ac:dyDescent="0.3"/>
    <row r="46" spans="1:12" ht="20.100000000000001" customHeight="1" x14ac:dyDescent="0.3"/>
    <row r="47" spans="1:12" ht="20.100000000000001" customHeight="1" x14ac:dyDescent="0.3"/>
    <row r="48" spans="1:12" ht="20.100000000000001" customHeight="1" x14ac:dyDescent="0.3"/>
    <row r="49" spans="4:9" ht="20.100000000000001" customHeight="1" x14ac:dyDescent="0.3">
      <c r="D49" s="7"/>
      <c r="E49" s="7"/>
      <c r="H49" s="7"/>
      <c r="I49" s="7"/>
    </row>
    <row r="50" spans="4:9" ht="20.100000000000001" customHeight="1" x14ac:dyDescent="0.3">
      <c r="D50" s="7"/>
      <c r="E50" s="7"/>
      <c r="H50" s="7"/>
      <c r="I50" s="7"/>
    </row>
    <row r="51" spans="4:9" ht="20.100000000000001" customHeight="1" x14ac:dyDescent="0.3">
      <c r="D51" s="7"/>
      <c r="E51" s="7"/>
      <c r="H51" s="7"/>
      <c r="I51" s="7"/>
    </row>
    <row r="52" spans="4:9" ht="20.100000000000001" customHeight="1" x14ac:dyDescent="0.3">
      <c r="D52" s="7"/>
      <c r="E52" s="7"/>
      <c r="H52" s="7"/>
      <c r="I52" s="7"/>
    </row>
    <row r="53" spans="4:9" ht="20.100000000000001" customHeight="1" x14ac:dyDescent="0.3">
      <c r="D53" s="7"/>
      <c r="E53" s="7"/>
      <c r="H53" s="7"/>
      <c r="I53" s="7"/>
    </row>
    <row r="54" spans="4:9" ht="11.25" x14ac:dyDescent="0.3">
      <c r="D54" s="7"/>
      <c r="E54" s="7"/>
      <c r="H54" s="7"/>
      <c r="I54" s="7"/>
    </row>
    <row r="55" spans="4:9" ht="11.25" x14ac:dyDescent="0.3">
      <c r="D55" s="7"/>
      <c r="E55" s="7"/>
      <c r="H55" s="7"/>
      <c r="I55" s="7"/>
    </row>
    <row r="56" spans="4:9" ht="11.25" x14ac:dyDescent="0.3">
      <c r="D56" s="7"/>
      <c r="E56" s="7"/>
      <c r="H56" s="7"/>
      <c r="I56" s="7"/>
    </row>
    <row r="57" spans="4:9" ht="11.25" x14ac:dyDescent="0.3"/>
    <row r="58" spans="4:9" ht="11.25" x14ac:dyDescent="0.3"/>
  </sheetData>
  <mergeCells count="15">
    <mergeCell ref="B43:C43"/>
    <mergeCell ref="D43:F43"/>
    <mergeCell ref="A39:E39"/>
    <mergeCell ref="B40:C40"/>
    <mergeCell ref="D40:F40"/>
    <mergeCell ref="B41:C41"/>
    <mergeCell ref="D41:F41"/>
    <mergeCell ref="B42:C42"/>
    <mergeCell ref="D42:F42"/>
    <mergeCell ref="C1:D1"/>
    <mergeCell ref="C2:D2"/>
    <mergeCell ref="B3:E3"/>
    <mergeCell ref="A4:A5"/>
    <mergeCell ref="B4:E5"/>
    <mergeCell ref="B6:E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L9" sqref="L9"/>
    </sheetView>
  </sheetViews>
  <sheetFormatPr defaultRowHeight="16.5" x14ac:dyDescent="0.3"/>
  <cols>
    <col min="1" max="1" width="15.25" style="7" customWidth="1"/>
    <col min="2" max="2" width="20.75" style="7" customWidth="1"/>
    <col min="3" max="3" width="9.875" style="7" customWidth="1"/>
    <col min="4" max="4" width="7.375" style="25" customWidth="1"/>
    <col min="5" max="5" width="15.75" style="25" customWidth="1"/>
    <col min="6" max="6" width="13.625" style="7" customWidth="1"/>
    <col min="7" max="7" width="14.75" style="7" customWidth="1"/>
    <col min="8" max="8" width="13" style="25" customWidth="1"/>
    <col min="9" max="9" width="24.875" style="26" customWidth="1"/>
    <col min="10" max="11" width="9" style="7"/>
    <col min="12" max="12" width="58.5" style="7" customWidth="1"/>
    <col min="13" max="16384" width="9" style="7"/>
  </cols>
  <sheetData>
    <row r="1" spans="1:12" ht="20.100000000000001" customHeight="1" x14ac:dyDescent="0.3">
      <c r="A1" s="1" t="s">
        <v>0</v>
      </c>
      <c r="B1" s="2" t="s">
        <v>289</v>
      </c>
      <c r="C1" s="3" t="s">
        <v>1</v>
      </c>
      <c r="D1" s="3"/>
      <c r="E1" s="4" t="s">
        <v>36</v>
      </c>
      <c r="F1" s="5" t="s">
        <v>2</v>
      </c>
      <c r="G1" s="6" t="s">
        <v>37</v>
      </c>
      <c r="H1" s="5" t="s">
        <v>3</v>
      </c>
      <c r="I1" s="6" t="s">
        <v>4</v>
      </c>
      <c r="L1" s="7" t="str">
        <f>CONCATENATE("COMMENT ON TABLE ", E1, ".", B1, " IS '", B2, "';")</f>
        <v>COMMENT ON TABLE TAIN.GONGMAE_SD IS '공매상세정보 - 증권정보';</v>
      </c>
    </row>
    <row r="2" spans="1:12" ht="20.100000000000001" customHeight="1" x14ac:dyDescent="0.3">
      <c r="A2" s="1" t="s">
        <v>5</v>
      </c>
      <c r="B2" s="2" t="s">
        <v>288</v>
      </c>
      <c r="C2" s="8" t="s">
        <v>6</v>
      </c>
      <c r="D2" s="9"/>
      <c r="E2" s="10" t="s">
        <v>122</v>
      </c>
      <c r="F2" s="5" t="s">
        <v>7</v>
      </c>
      <c r="G2" s="6">
        <v>10</v>
      </c>
      <c r="H2" s="5" t="s">
        <v>8</v>
      </c>
      <c r="I2" s="6" t="s">
        <v>9</v>
      </c>
    </row>
    <row r="3" spans="1:12" ht="20.100000000000001" customHeight="1" x14ac:dyDescent="0.3">
      <c r="A3" s="11" t="s">
        <v>10</v>
      </c>
      <c r="B3" s="12" t="s">
        <v>294</v>
      </c>
      <c r="C3" s="12"/>
      <c r="D3" s="12"/>
      <c r="E3" s="12"/>
      <c r="F3" s="5" t="s">
        <v>11</v>
      </c>
      <c r="G3" s="6">
        <v>60</v>
      </c>
      <c r="H3" s="5" t="s">
        <v>12</v>
      </c>
      <c r="I3" s="6"/>
    </row>
    <row r="4" spans="1:12" ht="20.100000000000001" customHeight="1" x14ac:dyDescent="0.3">
      <c r="A4" s="13" t="s">
        <v>13</v>
      </c>
      <c r="B4" s="14" t="s">
        <v>187</v>
      </c>
      <c r="C4" s="14"/>
      <c r="D4" s="14"/>
      <c r="E4" s="14"/>
      <c r="F4" s="5" t="s">
        <v>14</v>
      </c>
      <c r="G4" s="6">
        <v>4000</v>
      </c>
      <c r="H4" s="5" t="s">
        <v>15</v>
      </c>
      <c r="I4" s="6">
        <f>ROUNDDOWN((8108-(8112*G2/100))/(G4+2),0)</f>
        <v>1</v>
      </c>
    </row>
    <row r="5" spans="1:12" ht="20.100000000000001" customHeight="1" x14ac:dyDescent="0.3">
      <c r="A5" s="13"/>
      <c r="B5" s="14"/>
      <c r="C5" s="14"/>
      <c r="D5" s="14"/>
      <c r="E5" s="14"/>
      <c r="F5" s="5" t="s">
        <v>16</v>
      </c>
      <c r="G5" s="15">
        <v>1000</v>
      </c>
      <c r="H5" s="5" t="s">
        <v>17</v>
      </c>
      <c r="I5" s="6">
        <f>ROUNDUP(G4*G5/1000/1000*1.2, 0)</f>
        <v>5</v>
      </c>
    </row>
    <row r="6" spans="1:12" ht="20.100000000000001" customHeight="1" x14ac:dyDescent="0.3">
      <c r="A6" s="16" t="s">
        <v>18</v>
      </c>
      <c r="B6" s="17"/>
      <c r="C6" s="18"/>
      <c r="D6" s="18"/>
      <c r="E6" s="18"/>
      <c r="F6" s="5" t="s">
        <v>19</v>
      </c>
      <c r="G6" s="15">
        <v>100</v>
      </c>
      <c r="H6" s="5" t="s">
        <v>20</v>
      </c>
      <c r="I6" s="6">
        <f>ROUNDUP(I5*0.1, 0)</f>
        <v>1</v>
      </c>
    </row>
    <row r="7" spans="1:12" ht="20.100000000000001" customHeight="1" x14ac:dyDescent="0.3">
      <c r="B7" s="19"/>
      <c r="C7" s="19"/>
      <c r="D7" s="20"/>
      <c r="E7" s="20"/>
      <c r="F7" s="19"/>
      <c r="G7" s="19"/>
      <c r="H7" s="20"/>
      <c r="I7" s="21"/>
    </row>
    <row r="8" spans="1:12" ht="20.100000000000001" customHeight="1" x14ac:dyDescent="0.3">
      <c r="A8" s="22" t="s">
        <v>21</v>
      </c>
      <c r="B8" s="22" t="s">
        <v>22</v>
      </c>
      <c r="C8" s="22" t="s">
        <v>23</v>
      </c>
      <c r="D8" s="22" t="s">
        <v>24</v>
      </c>
      <c r="E8" s="22" t="s">
        <v>25</v>
      </c>
      <c r="F8" s="22" t="s">
        <v>26</v>
      </c>
      <c r="G8" s="22" t="s">
        <v>27</v>
      </c>
      <c r="H8" s="22" t="s">
        <v>28</v>
      </c>
      <c r="I8" s="23" t="s">
        <v>29</v>
      </c>
    </row>
    <row r="9" spans="1:12" ht="20.100000000000001" customHeight="1" x14ac:dyDescent="0.3">
      <c r="A9" s="2" t="s">
        <v>42</v>
      </c>
      <c r="B9" s="2" t="s">
        <v>243</v>
      </c>
      <c r="C9" s="2" t="s">
        <v>30</v>
      </c>
      <c r="D9" s="4">
        <v>20</v>
      </c>
      <c r="E9" s="4" t="s">
        <v>121</v>
      </c>
      <c r="F9" s="2"/>
      <c r="G9" s="2"/>
      <c r="H9" s="4"/>
      <c r="I9" s="24"/>
      <c r="J9" s="2">
        <f>ROUNDUP(IF(EXACT(C9,"CHAR"), D9, IF(EXACT(C9,"VARCHAR2"), D9/2, IF(EXACT(C9,"NUMBER"), (D9/2)+1, IF(EXACT(C9,"DATE"), 7, D9/2)))),0)</f>
        <v>10</v>
      </c>
      <c r="L9" s="7" t="str">
        <f>CONCATENATE("COMMENT ON COLUMN TAIN.GONGMAE_SD.", B9, " IS ", "'", A9, "';")</f>
        <v>COMMENT ON COLUMN TAIN.GONGMAE_SD.S_MNG_NO IS '물건관리번호';</v>
      </c>
    </row>
    <row r="10" spans="1:12" ht="20.100000000000001" customHeight="1" x14ac:dyDescent="0.3">
      <c r="A10" s="2" t="s">
        <v>235</v>
      </c>
      <c r="B10" s="2" t="s">
        <v>290</v>
      </c>
      <c r="C10" s="2" t="s">
        <v>30</v>
      </c>
      <c r="D10" s="4">
        <v>4000</v>
      </c>
      <c r="E10" s="4"/>
      <c r="F10" s="2"/>
      <c r="G10" s="2"/>
      <c r="H10" s="4"/>
      <c r="I10" s="24"/>
      <c r="J10" s="2">
        <f t="shared" ref="J10" si="0">ROUNDUP(IF(EXACT(C10,"CHAR"), D10, IF(EXACT(C10,"VARCHAR2"), D10/2, IF(EXACT(C10,"NUMBER"), (D10/2)+1, IF(EXACT(C10,"DATE"), 7, D10/2)))),0)</f>
        <v>2000</v>
      </c>
      <c r="L10" s="7" t="str">
        <f t="shared" ref="L10:L13" si="1">CONCATENATE("COMMENT ON COLUMN TAIN.GONGMAE_SD.", B10, " IS ", "'", A10, "';")</f>
        <v>COMMENT ON COLUMN TAIN.GONGMAE_SD.S_JUJU IS '주요주주현황';</v>
      </c>
    </row>
    <row r="11" spans="1:12" ht="19.5" customHeight="1" x14ac:dyDescent="0.3">
      <c r="A11" s="2" t="s">
        <v>236</v>
      </c>
      <c r="B11" s="2" t="s">
        <v>291</v>
      </c>
      <c r="C11" s="2" t="s">
        <v>292</v>
      </c>
      <c r="D11" s="4"/>
      <c r="E11" s="4"/>
      <c r="F11" s="2"/>
      <c r="G11" s="2"/>
      <c r="H11" s="4"/>
      <c r="I11" s="24"/>
      <c r="J11" s="2">
        <v>2000</v>
      </c>
      <c r="L11" s="7" t="str">
        <f t="shared" si="1"/>
        <v>COMMENT ON COLUMN TAIN.GONGMAE_SD.S_BUBIN_INFO IS '법인정보';</v>
      </c>
    </row>
    <row r="12" spans="1:12" ht="20.100000000000001" customHeight="1" x14ac:dyDescent="0.3">
      <c r="A12" s="2" t="s">
        <v>72</v>
      </c>
      <c r="B12" s="2" t="s">
        <v>323</v>
      </c>
      <c r="C12" s="2" t="s">
        <v>30</v>
      </c>
      <c r="D12" s="4">
        <v>8</v>
      </c>
      <c r="E12" s="4"/>
      <c r="F12" s="2"/>
      <c r="G12" s="2"/>
      <c r="H12" s="4"/>
      <c r="I12" s="24"/>
      <c r="J12" s="2">
        <f>ROUNDUP(IF(EXACT(C12,"CHAR"), D12, IF(EXACT(C12,"VARCHAR2"), D12/2, IF(EXACT(C12,"NUMBER"), (D12/2)+1, IF(EXACT(C12,"DATE"), 7, D12/2)))),0)</f>
        <v>4</v>
      </c>
      <c r="L12" s="7" t="str">
        <f t="shared" si="1"/>
        <v>COMMENT ON COLUMN TAIN.GONGMAE_SD.S_IN_DATE IS '입력일';</v>
      </c>
    </row>
    <row r="13" spans="1:12" ht="20.100000000000001" customHeight="1" x14ac:dyDescent="0.3">
      <c r="A13" s="2" t="s">
        <v>73</v>
      </c>
      <c r="B13" s="2" t="s">
        <v>324</v>
      </c>
      <c r="C13" s="2" t="s">
        <v>30</v>
      </c>
      <c r="D13" s="4">
        <v>8</v>
      </c>
      <c r="E13" s="4"/>
      <c r="F13" s="2"/>
      <c r="G13" s="2"/>
      <c r="H13" s="4"/>
      <c r="I13" s="24"/>
      <c r="J13" s="2">
        <f>ROUNDUP(IF(EXACT(C13,"CHAR"), D13, IF(EXACT(C13,"VARCHAR2"), D13/2, IF(EXACT(C13,"NUMBER"), (D13/2)+1, IF(EXACT(C13,"DATE"), 7, D13/2)))),0)</f>
        <v>4</v>
      </c>
      <c r="L13" s="7" t="str">
        <f t="shared" si="1"/>
        <v>COMMENT ON COLUMN TAIN.GONGMAE_SD.S_MODI_DATE IS '수정일';</v>
      </c>
    </row>
    <row r="14" spans="1:12" ht="18.75" customHeight="1" x14ac:dyDescent="0.3">
      <c r="A14" s="2"/>
      <c r="B14" s="2"/>
      <c r="C14" s="2"/>
      <c r="D14" s="4"/>
      <c r="E14" s="4"/>
      <c r="F14" s="2"/>
      <c r="G14" s="2"/>
      <c r="H14" s="4"/>
      <c r="I14" s="24"/>
      <c r="J14" s="2">
        <f t="shared" ref="J14" si="2">ROUNDUP(IF(EXACT(C14,"CHAR"), D14, IF(EXACT(C14,"VARCHAR2"), D14/2, IF(EXACT(C14,"NUMBER"), (D14/2)+1, IF(EXACT(C14,"DATE"), 7, D14/2)))),0)</f>
        <v>0</v>
      </c>
    </row>
    <row r="15" spans="1:12" ht="20.100000000000001" customHeight="1" x14ac:dyDescent="0.3">
      <c r="B15"/>
      <c r="C15"/>
    </row>
    <row r="16" spans="1:12" ht="20.100000000000001" customHeight="1" x14ac:dyDescent="0.3">
      <c r="A16" s="27" t="s">
        <v>31</v>
      </c>
      <c r="B16" s="27"/>
      <c r="C16" s="27"/>
      <c r="D16" s="28"/>
      <c r="E16" s="28"/>
      <c r="F16" s="29"/>
      <c r="G16" s="29"/>
      <c r="H16" s="30"/>
      <c r="I16" s="29"/>
      <c r="J16" s="7">
        <f>SUM(J9:J15)</f>
        <v>4018</v>
      </c>
    </row>
    <row r="17" spans="1:9" ht="20.100000000000001" customHeight="1" x14ac:dyDescent="0.3">
      <c r="A17" s="31" t="s">
        <v>32</v>
      </c>
      <c r="B17" s="32" t="s">
        <v>33</v>
      </c>
      <c r="C17" s="32"/>
      <c r="D17" s="32" t="s">
        <v>34</v>
      </c>
      <c r="E17" s="32"/>
      <c r="F17" s="32"/>
      <c r="G17" s="33"/>
      <c r="H17" s="34"/>
      <c r="I17" s="7"/>
    </row>
    <row r="18" spans="1:9" ht="20.100000000000001" customHeight="1" x14ac:dyDescent="0.3">
      <c r="A18" s="2" t="s">
        <v>35</v>
      </c>
      <c r="B18" s="35" t="s">
        <v>293</v>
      </c>
      <c r="C18" s="35"/>
      <c r="D18" s="35" t="s">
        <v>243</v>
      </c>
      <c r="E18" s="35"/>
      <c r="F18" s="35"/>
      <c r="G18" s="36"/>
      <c r="H18" s="37"/>
    </row>
    <row r="19" spans="1:9" ht="20.100000000000001" customHeight="1" x14ac:dyDescent="0.3">
      <c r="A19" s="2"/>
      <c r="B19" s="35"/>
      <c r="C19" s="35"/>
      <c r="D19" s="35"/>
      <c r="E19" s="35"/>
      <c r="F19" s="35"/>
      <c r="G19" s="36"/>
      <c r="H19" s="37"/>
      <c r="I19" s="7"/>
    </row>
    <row r="20" spans="1:9" ht="20.100000000000001" customHeight="1" x14ac:dyDescent="0.3">
      <c r="A20" s="2"/>
      <c r="B20" s="35"/>
      <c r="C20" s="35"/>
      <c r="D20" s="35"/>
      <c r="E20" s="35"/>
      <c r="F20" s="35"/>
      <c r="G20" s="36"/>
      <c r="H20" s="37"/>
      <c r="I20" s="7"/>
    </row>
    <row r="21" spans="1:9" ht="20.100000000000001" customHeight="1" x14ac:dyDescent="0.3">
      <c r="I21" s="7"/>
    </row>
    <row r="22" spans="1:9" ht="20.100000000000001" customHeight="1" x14ac:dyDescent="0.3">
      <c r="I22" s="7"/>
    </row>
    <row r="23" spans="1:9" ht="20.100000000000001" customHeight="1" x14ac:dyDescent="0.3">
      <c r="I23" s="7"/>
    </row>
    <row r="24" spans="1:9" ht="20.100000000000001" customHeight="1" x14ac:dyDescent="0.3">
      <c r="I24" s="7"/>
    </row>
    <row r="25" spans="1:9" ht="20.100000000000001" customHeight="1" x14ac:dyDescent="0.3">
      <c r="I25" s="7"/>
    </row>
    <row r="26" spans="1:9" ht="20.100000000000001" customHeight="1" x14ac:dyDescent="0.3">
      <c r="I26" s="7"/>
    </row>
    <row r="27" spans="1:9" ht="20.100000000000001" customHeight="1" x14ac:dyDescent="0.3">
      <c r="I27" s="7"/>
    </row>
    <row r="28" spans="1:9" ht="20.100000000000001" customHeight="1" x14ac:dyDescent="0.3">
      <c r="I28" s="7"/>
    </row>
    <row r="29" spans="1:9" ht="20.100000000000001" customHeight="1" x14ac:dyDescent="0.3">
      <c r="I29" s="7"/>
    </row>
    <row r="30" spans="1:9" ht="20.100000000000001" customHeight="1" x14ac:dyDescent="0.3">
      <c r="I30" s="7"/>
    </row>
    <row r="31" spans="1:9" ht="11.25" x14ac:dyDescent="0.3">
      <c r="I31" s="7"/>
    </row>
    <row r="32" spans="1:9" ht="11.25" x14ac:dyDescent="0.3">
      <c r="I32" s="7"/>
    </row>
    <row r="33" spans="4:9" ht="11.25" x14ac:dyDescent="0.3">
      <c r="I33" s="7"/>
    </row>
    <row r="34" spans="4:9" ht="11.25" x14ac:dyDescent="0.3">
      <c r="I34" s="7"/>
    </row>
    <row r="35" spans="4:9" ht="11.25" x14ac:dyDescent="0.3">
      <c r="D35" s="7"/>
      <c r="E35" s="7"/>
      <c r="H35" s="7"/>
      <c r="I35" s="7"/>
    </row>
    <row r="36" spans="4:9" ht="11.25" x14ac:dyDescent="0.3">
      <c r="D36" s="7"/>
      <c r="E36" s="7"/>
      <c r="H36" s="7"/>
      <c r="I36" s="7"/>
    </row>
    <row r="37" spans="4:9" ht="11.25" x14ac:dyDescent="0.3">
      <c r="D37" s="7"/>
      <c r="E37" s="7"/>
      <c r="H37" s="7"/>
      <c r="I37" s="7"/>
    </row>
    <row r="38" spans="4:9" ht="11.25" x14ac:dyDescent="0.3">
      <c r="D38" s="7"/>
      <c r="E38" s="7"/>
      <c r="H38" s="7"/>
      <c r="I38" s="7"/>
    </row>
    <row r="39" spans="4:9" ht="11.25" x14ac:dyDescent="0.3">
      <c r="D39" s="7"/>
      <c r="E39" s="7"/>
      <c r="H39" s="7"/>
      <c r="I39" s="7"/>
    </row>
    <row r="40" spans="4:9" ht="11.25" x14ac:dyDescent="0.3">
      <c r="D40" s="7"/>
      <c r="E40" s="7"/>
      <c r="H40" s="7"/>
      <c r="I40" s="7"/>
    </row>
    <row r="41" spans="4:9" ht="11.25" x14ac:dyDescent="0.3">
      <c r="D41" s="7"/>
      <c r="E41" s="7"/>
      <c r="H41" s="7"/>
      <c r="I41" s="7"/>
    </row>
    <row r="42" spans="4:9" ht="11.25" x14ac:dyDescent="0.3">
      <c r="D42" s="7"/>
      <c r="E42" s="7"/>
      <c r="H42" s="7"/>
      <c r="I42" s="7"/>
    </row>
    <row r="43" spans="4:9" ht="11.25" x14ac:dyDescent="0.3">
      <c r="D43" s="7"/>
      <c r="E43" s="7"/>
      <c r="H43" s="7"/>
      <c r="I43" s="7"/>
    </row>
    <row r="44" spans="4:9" ht="11.25" x14ac:dyDescent="0.3">
      <c r="D44" s="7"/>
      <c r="E44" s="7"/>
      <c r="H44" s="7"/>
      <c r="I44" s="7"/>
    </row>
    <row r="45" spans="4:9" ht="11.25" x14ac:dyDescent="0.3">
      <c r="D45" s="7"/>
      <c r="E45" s="7"/>
      <c r="H45" s="7"/>
      <c r="I45" s="7"/>
    </row>
    <row r="46" spans="4:9" ht="11.25" x14ac:dyDescent="0.3">
      <c r="D46" s="7"/>
      <c r="E46" s="7"/>
      <c r="H46" s="7"/>
      <c r="I46" s="7"/>
    </row>
    <row r="47" spans="4:9" ht="11.25" x14ac:dyDescent="0.3">
      <c r="D47" s="7"/>
      <c r="E47" s="7"/>
      <c r="H47" s="7"/>
      <c r="I47" s="7"/>
    </row>
    <row r="48" spans="4:9" ht="11.25" x14ac:dyDescent="0.3">
      <c r="D48" s="7"/>
      <c r="E48" s="7"/>
      <c r="H48" s="7"/>
      <c r="I48" s="7"/>
    </row>
    <row r="49" spans="4:9" ht="11.25" x14ac:dyDescent="0.3">
      <c r="D49" s="7"/>
      <c r="E49" s="7"/>
      <c r="H49" s="7"/>
      <c r="I49" s="7"/>
    </row>
    <row r="50" spans="4:9" ht="11.25" x14ac:dyDescent="0.3">
      <c r="D50" s="7"/>
      <c r="E50" s="7"/>
      <c r="H50" s="7"/>
      <c r="I50" s="7"/>
    </row>
    <row r="51" spans="4:9" ht="11.25" x14ac:dyDescent="0.3">
      <c r="D51" s="7"/>
      <c r="E51" s="7"/>
      <c r="H51" s="7"/>
      <c r="I51" s="7"/>
    </row>
    <row r="52" spans="4:9" ht="11.25" x14ac:dyDescent="0.3">
      <c r="D52" s="7"/>
      <c r="E52" s="7"/>
      <c r="H52" s="7"/>
      <c r="I52" s="7"/>
    </row>
    <row r="53" spans="4:9" ht="11.25" x14ac:dyDescent="0.3">
      <c r="D53" s="7"/>
      <c r="E53" s="7"/>
      <c r="H53" s="7"/>
      <c r="I53" s="7"/>
    </row>
    <row r="54" spans="4:9" ht="11.25" x14ac:dyDescent="0.3">
      <c r="D54" s="7"/>
      <c r="E54" s="7"/>
      <c r="H54" s="7"/>
      <c r="I54" s="7"/>
    </row>
  </sheetData>
  <mergeCells count="15">
    <mergeCell ref="B20:C20"/>
    <mergeCell ref="D20:F20"/>
    <mergeCell ref="A16:E16"/>
    <mergeCell ref="B17:C17"/>
    <mergeCell ref="D17:F17"/>
    <mergeCell ref="B18:C18"/>
    <mergeCell ref="D18:F18"/>
    <mergeCell ref="B19:C19"/>
    <mergeCell ref="D19:F19"/>
    <mergeCell ref="C1:D1"/>
    <mergeCell ref="C2:D2"/>
    <mergeCell ref="B3:E3"/>
    <mergeCell ref="A4:A5"/>
    <mergeCell ref="B4:E5"/>
    <mergeCell ref="B6:E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H25" sqref="H25"/>
    </sheetView>
  </sheetViews>
  <sheetFormatPr defaultRowHeight="16.5" x14ac:dyDescent="0.3"/>
  <cols>
    <col min="1" max="1" width="15.25" style="7" customWidth="1"/>
    <col min="2" max="2" width="20.75" style="7" customWidth="1"/>
    <col min="3" max="3" width="9.875" style="7" customWidth="1"/>
    <col min="4" max="4" width="7.375" style="25" customWidth="1"/>
    <col min="5" max="5" width="15.75" style="25" customWidth="1"/>
    <col min="6" max="6" width="13.625" style="7" customWidth="1"/>
    <col min="7" max="7" width="14.75" style="7" customWidth="1"/>
    <col min="8" max="8" width="13" style="25" customWidth="1"/>
    <col min="9" max="9" width="24.875" style="26" customWidth="1"/>
    <col min="10" max="11" width="9" style="7"/>
    <col min="12" max="12" width="60.875" style="7" customWidth="1"/>
    <col min="13" max="16384" width="9" style="7"/>
  </cols>
  <sheetData>
    <row r="1" spans="1:12" ht="20.100000000000001" customHeight="1" x14ac:dyDescent="0.3">
      <c r="A1" s="1" t="s">
        <v>0</v>
      </c>
      <c r="B1" s="2" t="s">
        <v>239</v>
      </c>
      <c r="C1" s="3" t="s">
        <v>1</v>
      </c>
      <c r="D1" s="3"/>
      <c r="E1" s="4" t="s">
        <v>36</v>
      </c>
      <c r="F1" s="5" t="s">
        <v>2</v>
      </c>
      <c r="G1" s="6" t="s">
        <v>37</v>
      </c>
      <c r="H1" s="5" t="s">
        <v>3</v>
      </c>
      <c r="I1" s="6" t="s">
        <v>4</v>
      </c>
      <c r="L1" s="7" t="str">
        <f>CONCATENATE("COMMENT ON TABLE ", E1, ".", B1, " IS '", B2, "';")</f>
        <v>COMMENT ON TABLE TAIN.GONGMAE_CA IS '공매상세정보 - 자동차및운송장비';</v>
      </c>
    </row>
    <row r="2" spans="1:12" ht="20.100000000000001" customHeight="1" x14ac:dyDescent="0.3">
      <c r="A2" s="1" t="s">
        <v>5</v>
      </c>
      <c r="B2" s="2" t="s">
        <v>240</v>
      </c>
      <c r="C2" s="8" t="s">
        <v>6</v>
      </c>
      <c r="D2" s="9"/>
      <c r="E2" s="10" t="s">
        <v>241</v>
      </c>
      <c r="F2" s="5" t="s">
        <v>7</v>
      </c>
      <c r="G2" s="6">
        <v>10</v>
      </c>
      <c r="H2" s="5" t="s">
        <v>8</v>
      </c>
      <c r="I2" s="6" t="s">
        <v>9</v>
      </c>
    </row>
    <row r="3" spans="1:12" ht="20.100000000000001" customHeight="1" x14ac:dyDescent="0.3">
      <c r="A3" s="11" t="s">
        <v>10</v>
      </c>
      <c r="B3" s="12" t="s">
        <v>240</v>
      </c>
      <c r="C3" s="12"/>
      <c r="D3" s="12"/>
      <c r="E3" s="12"/>
      <c r="F3" s="5" t="s">
        <v>11</v>
      </c>
      <c r="G3" s="6">
        <v>60</v>
      </c>
      <c r="H3" s="5" t="s">
        <v>12</v>
      </c>
      <c r="I3" s="6"/>
    </row>
    <row r="4" spans="1:12" ht="20.100000000000001" customHeight="1" x14ac:dyDescent="0.3">
      <c r="A4" s="13" t="s">
        <v>13</v>
      </c>
      <c r="B4" s="14" t="s">
        <v>187</v>
      </c>
      <c r="C4" s="14"/>
      <c r="D4" s="14"/>
      <c r="E4" s="14"/>
      <c r="F4" s="5" t="s">
        <v>14</v>
      </c>
      <c r="G4" s="6">
        <v>3677</v>
      </c>
      <c r="H4" s="5" t="s">
        <v>15</v>
      </c>
      <c r="I4" s="6">
        <f>ROUNDDOWN((8108-(8112*G2/100))/(G4+2),0)</f>
        <v>1</v>
      </c>
    </row>
    <row r="5" spans="1:12" ht="20.100000000000001" customHeight="1" x14ac:dyDescent="0.3">
      <c r="A5" s="13"/>
      <c r="B5" s="14"/>
      <c r="C5" s="14"/>
      <c r="D5" s="14"/>
      <c r="E5" s="14"/>
      <c r="F5" s="5" t="s">
        <v>16</v>
      </c>
      <c r="G5" s="15">
        <v>1000</v>
      </c>
      <c r="H5" s="5" t="s">
        <v>17</v>
      </c>
      <c r="I5" s="6">
        <f>ROUNDUP(G4*G5/1000/1000*1.2, 0)</f>
        <v>5</v>
      </c>
    </row>
    <row r="6" spans="1:12" ht="20.100000000000001" customHeight="1" x14ac:dyDescent="0.3">
      <c r="A6" s="16" t="s">
        <v>18</v>
      </c>
      <c r="B6" s="17"/>
      <c r="C6" s="18"/>
      <c r="D6" s="18"/>
      <c r="E6" s="18"/>
      <c r="F6" s="5" t="s">
        <v>19</v>
      </c>
      <c r="G6" s="15">
        <v>100</v>
      </c>
      <c r="H6" s="5" t="s">
        <v>20</v>
      </c>
      <c r="I6" s="6">
        <f>ROUNDUP(I5*0.1, 0)</f>
        <v>1</v>
      </c>
    </row>
    <row r="7" spans="1:12" ht="20.100000000000001" customHeight="1" x14ac:dyDescent="0.3">
      <c r="B7" s="19"/>
      <c r="C7" s="19"/>
      <c r="D7" s="20"/>
      <c r="E7" s="20"/>
      <c r="F7" s="19"/>
      <c r="G7" s="19"/>
      <c r="H7" s="20"/>
      <c r="I7" s="21"/>
    </row>
    <row r="8" spans="1:12" ht="20.100000000000001" customHeight="1" x14ac:dyDescent="0.3">
      <c r="A8" s="22" t="s">
        <v>21</v>
      </c>
      <c r="B8" s="22" t="s">
        <v>22</v>
      </c>
      <c r="C8" s="22" t="s">
        <v>23</v>
      </c>
      <c r="D8" s="22" t="s">
        <v>24</v>
      </c>
      <c r="E8" s="22" t="s">
        <v>25</v>
      </c>
      <c r="F8" s="22" t="s">
        <v>26</v>
      </c>
      <c r="G8" s="22" t="s">
        <v>27</v>
      </c>
      <c r="H8" s="22" t="s">
        <v>28</v>
      </c>
      <c r="I8" s="23" t="s">
        <v>29</v>
      </c>
    </row>
    <row r="9" spans="1:12" ht="20.100000000000001" customHeight="1" x14ac:dyDescent="0.3">
      <c r="A9" s="2" t="s">
        <v>42</v>
      </c>
      <c r="B9" s="2" t="s">
        <v>242</v>
      </c>
      <c r="C9" s="2" t="s">
        <v>30</v>
      </c>
      <c r="D9" s="4">
        <v>20</v>
      </c>
      <c r="E9" s="4" t="s">
        <v>121</v>
      </c>
      <c r="F9" s="2"/>
      <c r="G9" s="2"/>
      <c r="H9" s="4"/>
      <c r="I9" s="24"/>
      <c r="J9" s="2">
        <f>ROUNDUP(IF(EXACT(C9,"CHAR"), D9, IF(EXACT(C9,"VARCHAR2"), D9/2, IF(EXACT(C9,"NUMBER"), (D9/2)+1, IF(EXACT(C9,"DATE"), 7, D9/2)))),0)</f>
        <v>10</v>
      </c>
      <c r="L9" s="7" t="str">
        <f>CONCATENATE("COMMENT ON COLUMN TAIN.GONGMAE_CA.", B9, " IS ", "'", A9, "';")</f>
        <v>COMMENT ON COLUMN TAIN.GONGMAE_CA.C_MNG_NO IS '물건관리번호';</v>
      </c>
    </row>
    <row r="10" spans="1:12" ht="20.25" customHeight="1" x14ac:dyDescent="0.3">
      <c r="A10" s="2" t="s">
        <v>244</v>
      </c>
      <c r="B10" s="2" t="s">
        <v>252</v>
      </c>
      <c r="C10" s="2" t="s">
        <v>30</v>
      </c>
      <c r="D10" s="4">
        <v>30</v>
      </c>
      <c r="E10" s="4"/>
      <c r="F10" s="2"/>
      <c r="G10" s="2"/>
      <c r="H10" s="4"/>
      <c r="I10" s="24"/>
      <c r="J10" s="2">
        <f t="shared" ref="J10:J25" si="0">ROUNDUP(IF(EXACT(C10,"CHAR"), D10, IF(EXACT(C10,"VARCHAR2"), D10/2, IF(EXACT(C10,"NUMBER"), (D10/2)+1, IF(EXACT(C10,"DATE"), 7, D10/2)))),0)</f>
        <v>15</v>
      </c>
      <c r="L10" s="7" t="str">
        <f t="shared" ref="L10:L24" si="1">CONCATENATE("COMMENT ON COLUMN TAIN.GONGMAE_CA.", B10, " IS ", "'", A10, "';")</f>
        <v>COMMENT ON COLUMN TAIN.GONGMAE_CA.C_JEJOSA IS '제조사';</v>
      </c>
    </row>
    <row r="11" spans="1:12" ht="24" customHeight="1" x14ac:dyDescent="0.3">
      <c r="A11" s="2" t="s">
        <v>245</v>
      </c>
      <c r="B11" s="2" t="s">
        <v>253</v>
      </c>
      <c r="C11" s="2" t="s">
        <v>30</v>
      </c>
      <c r="D11" s="4">
        <v>20</v>
      </c>
      <c r="E11" s="4"/>
      <c r="F11" s="2"/>
      <c r="G11" s="2"/>
      <c r="H11" s="4"/>
      <c r="I11" s="24"/>
      <c r="J11" s="2">
        <f t="shared" si="0"/>
        <v>10</v>
      </c>
      <c r="L11" s="7" t="str">
        <f t="shared" si="1"/>
        <v>COMMENT ON COLUMN TAIN.GONGMAE_CA.C_MODEL IS '모델';</v>
      </c>
    </row>
    <row r="12" spans="1:12" ht="20.100000000000001" customHeight="1" x14ac:dyDescent="0.3">
      <c r="A12" s="2" t="s">
        <v>246</v>
      </c>
      <c r="B12" s="2" t="s">
        <v>254</v>
      </c>
      <c r="C12" s="2" t="s">
        <v>30</v>
      </c>
      <c r="D12" s="4">
        <v>14</v>
      </c>
      <c r="E12" s="4"/>
      <c r="F12" s="2"/>
      <c r="G12" s="2"/>
      <c r="H12" s="4"/>
      <c r="I12" s="24"/>
      <c r="J12" s="2">
        <f t="shared" si="0"/>
        <v>7</v>
      </c>
      <c r="L12" s="7" t="str">
        <f t="shared" si="1"/>
        <v>COMMENT ON COLUMN TAIN.GONGMAE_CA.C_CAR_NO IS '차량번호';</v>
      </c>
    </row>
    <row r="13" spans="1:12" ht="26.25" customHeight="1" x14ac:dyDescent="0.3">
      <c r="A13" s="2" t="s">
        <v>247</v>
      </c>
      <c r="B13" s="2" t="s">
        <v>255</v>
      </c>
      <c r="C13" s="2" t="s">
        <v>30</v>
      </c>
      <c r="D13" s="4">
        <v>10</v>
      </c>
      <c r="E13" s="4"/>
      <c r="F13" s="2"/>
      <c r="G13" s="2"/>
      <c r="H13" s="4"/>
      <c r="I13" s="24"/>
      <c r="J13" s="2">
        <f t="shared" si="0"/>
        <v>5</v>
      </c>
      <c r="L13" s="7" t="str">
        <f t="shared" si="1"/>
        <v>COMMENT ON COLUMN TAIN.GONGMAE_CA.C_YEARMON IS '연월식';</v>
      </c>
    </row>
    <row r="14" spans="1:12" ht="21.75" customHeight="1" x14ac:dyDescent="0.3">
      <c r="A14" s="2" t="s">
        <v>248</v>
      </c>
      <c r="B14" s="2" t="s">
        <v>256</v>
      </c>
      <c r="C14" s="2" t="s">
        <v>30</v>
      </c>
      <c r="D14" s="4">
        <v>200</v>
      </c>
      <c r="E14" s="4"/>
      <c r="F14" s="2"/>
      <c r="G14" s="2"/>
      <c r="H14" s="4"/>
      <c r="I14" s="24"/>
      <c r="J14" s="2">
        <f t="shared" si="0"/>
        <v>100</v>
      </c>
      <c r="L14" s="7" t="str">
        <f t="shared" si="1"/>
        <v>COMMENT ON COLUMN TAIN.GONGMAE_CA.C_BOGWAN IS '보관장소';</v>
      </c>
    </row>
    <row r="15" spans="1:12" ht="21.75" customHeight="1" x14ac:dyDescent="0.3">
      <c r="A15" s="2" t="s">
        <v>146</v>
      </c>
      <c r="B15" s="2" t="s">
        <v>251</v>
      </c>
      <c r="C15" s="2" t="s">
        <v>30</v>
      </c>
      <c r="D15" s="4">
        <v>500</v>
      </c>
      <c r="E15" s="4"/>
      <c r="F15" s="2"/>
      <c r="G15" s="2"/>
      <c r="H15" s="4"/>
      <c r="I15" s="24"/>
      <c r="J15" s="2">
        <f t="shared" si="0"/>
        <v>250</v>
      </c>
      <c r="L15" s="7" t="str">
        <f t="shared" si="1"/>
        <v>COMMENT ON COLUMN TAIN.GONGMAE_CA.C_LOCATION IS '위치및부근현황';</v>
      </c>
    </row>
    <row r="16" spans="1:12" ht="24" customHeight="1" x14ac:dyDescent="0.3">
      <c r="A16" s="2" t="s">
        <v>147</v>
      </c>
      <c r="B16" s="2" t="s">
        <v>366</v>
      </c>
      <c r="C16" s="2" t="s">
        <v>30</v>
      </c>
      <c r="D16" s="4">
        <v>500</v>
      </c>
      <c r="E16" s="4"/>
      <c r="F16" s="2"/>
      <c r="G16" s="2"/>
      <c r="H16" s="4"/>
      <c r="I16" s="24"/>
      <c r="J16" s="2">
        <f t="shared" si="0"/>
        <v>250</v>
      </c>
      <c r="L16" s="7" t="str">
        <f t="shared" si="1"/>
        <v>COMMENT ON COLUMN TAIN.GONGMAE_CA.C_USE_HYUN IS '이용현황';</v>
      </c>
    </row>
    <row r="17" spans="1:12" ht="20.100000000000001" customHeight="1" x14ac:dyDescent="0.3">
      <c r="A17" s="2" t="s">
        <v>249</v>
      </c>
      <c r="B17" s="2" t="s">
        <v>257</v>
      </c>
      <c r="C17" s="2" t="s">
        <v>30</v>
      </c>
      <c r="D17" s="4">
        <v>20</v>
      </c>
      <c r="E17" s="4"/>
      <c r="F17" s="2"/>
      <c r="G17" s="2"/>
      <c r="H17" s="4"/>
      <c r="I17" s="24"/>
      <c r="J17" s="2">
        <f t="shared" si="0"/>
        <v>10</v>
      </c>
      <c r="L17" s="7" t="str">
        <f t="shared" si="1"/>
        <v>COMMENT ON COLUMN TAIN.GONGMAE_CA.C_GEAR IS '변속기';</v>
      </c>
    </row>
    <row r="18" spans="1:12" ht="27.75" customHeight="1" x14ac:dyDescent="0.3">
      <c r="A18" s="2" t="s">
        <v>250</v>
      </c>
      <c r="B18" s="2" t="s">
        <v>258</v>
      </c>
      <c r="C18" s="2" t="s">
        <v>30</v>
      </c>
      <c r="D18" s="4">
        <v>10</v>
      </c>
      <c r="E18" s="4"/>
      <c r="F18" s="2"/>
      <c r="G18" s="2"/>
      <c r="H18" s="4"/>
      <c r="I18" s="24"/>
      <c r="J18" s="2">
        <f t="shared" si="0"/>
        <v>5</v>
      </c>
      <c r="L18" s="7" t="str">
        <f t="shared" si="1"/>
        <v>COMMENT ON COLUMN TAIN.GONGMAE_CA.C_BAEGI IS '배기량';</v>
      </c>
    </row>
    <row r="19" spans="1:12" ht="20.100000000000001" customHeight="1" x14ac:dyDescent="0.3">
      <c r="A19" s="2" t="s">
        <v>196</v>
      </c>
      <c r="B19" s="2" t="s">
        <v>259</v>
      </c>
      <c r="C19" s="2" t="s">
        <v>115</v>
      </c>
      <c r="D19" s="4">
        <v>5</v>
      </c>
      <c r="E19" s="4"/>
      <c r="F19" s="2"/>
      <c r="G19" s="2"/>
      <c r="H19" s="4">
        <v>0</v>
      </c>
      <c r="I19" s="24"/>
      <c r="J19" s="2">
        <f t="shared" si="0"/>
        <v>4</v>
      </c>
      <c r="L19" s="7" t="str">
        <f t="shared" si="1"/>
        <v>COMMENT ON COLUMN TAIN.GONGMAE_CA.C_NUM IS '수량';</v>
      </c>
    </row>
    <row r="20" spans="1:12" ht="20.100000000000001" customHeight="1" x14ac:dyDescent="0.3">
      <c r="A20" s="2" t="s">
        <v>161</v>
      </c>
      <c r="B20" s="2" t="s">
        <v>267</v>
      </c>
      <c r="C20" s="2" t="s">
        <v>30</v>
      </c>
      <c r="D20" s="4">
        <v>20</v>
      </c>
      <c r="E20" s="4"/>
      <c r="F20" s="2"/>
      <c r="G20" s="2"/>
      <c r="H20" s="4"/>
      <c r="I20" s="24"/>
      <c r="J20" s="2">
        <f t="shared" si="0"/>
        <v>10</v>
      </c>
      <c r="L20" s="7" t="str">
        <f t="shared" si="1"/>
        <v>COMMENT ON COLUMN TAIN.GONGMAE_CA.C_EVICTION_RESP IS '명도책임';</v>
      </c>
    </row>
    <row r="21" spans="1:12" ht="20.100000000000001" customHeight="1" x14ac:dyDescent="0.3">
      <c r="A21" s="2" t="s">
        <v>162</v>
      </c>
      <c r="B21" s="2" t="s">
        <v>260</v>
      </c>
      <c r="C21" s="2" t="s">
        <v>30</v>
      </c>
      <c r="D21" s="4">
        <v>4000</v>
      </c>
      <c r="E21" s="4"/>
      <c r="F21" s="2"/>
      <c r="G21" s="2"/>
      <c r="H21" s="4"/>
      <c r="I21" s="24"/>
      <c r="J21" s="2">
        <f t="shared" si="0"/>
        <v>2000</v>
      </c>
      <c r="L21" s="7" t="str">
        <f t="shared" si="1"/>
        <v>COMMENT ON COLUMN TAIN.GONGMAE_CA.C_BUDAE IS '부대조건';</v>
      </c>
    </row>
    <row r="22" spans="1:12" ht="20.100000000000001" customHeight="1" x14ac:dyDescent="0.3">
      <c r="A22" s="2" t="s">
        <v>163</v>
      </c>
      <c r="B22" s="2" t="s">
        <v>265</v>
      </c>
      <c r="C22" s="2" t="s">
        <v>30</v>
      </c>
      <c r="D22" s="4">
        <v>2000</v>
      </c>
      <c r="E22" s="4"/>
      <c r="F22" s="2"/>
      <c r="G22" s="2"/>
      <c r="H22" s="4"/>
      <c r="I22" s="24"/>
      <c r="J22" s="2">
        <f t="shared" si="0"/>
        <v>1000</v>
      </c>
      <c r="L22" s="7" t="str">
        <f t="shared" si="1"/>
        <v>COMMENT ON COLUMN TAIN.GONGMAE_CA.C_CAUTION IS '유의사항';</v>
      </c>
    </row>
    <row r="23" spans="1:12" ht="20.100000000000001" customHeight="1" x14ac:dyDescent="0.3">
      <c r="A23" s="2" t="s">
        <v>72</v>
      </c>
      <c r="B23" s="2" t="s">
        <v>325</v>
      </c>
      <c r="C23" s="2" t="s">
        <v>30</v>
      </c>
      <c r="D23" s="4">
        <v>8</v>
      </c>
      <c r="E23" s="4"/>
      <c r="F23" s="2"/>
      <c r="G23" s="2"/>
      <c r="H23" s="4"/>
      <c r="I23" s="24"/>
      <c r="J23" s="2">
        <f>ROUNDUP(IF(EXACT(C23,"CHAR"), D23, IF(EXACT(C23,"VARCHAR2"), D23/2, IF(EXACT(C23,"NUMBER"), (D23/2)+1, IF(EXACT(C23,"DATE"), 7, D23/2)))),0)</f>
        <v>4</v>
      </c>
      <c r="L23" s="7" t="str">
        <f t="shared" si="1"/>
        <v>COMMENT ON COLUMN TAIN.GONGMAE_CA.C_IN_DATE IS '입력일';</v>
      </c>
    </row>
    <row r="24" spans="1:12" ht="20.100000000000001" customHeight="1" x14ac:dyDescent="0.3">
      <c r="A24" s="2" t="s">
        <v>73</v>
      </c>
      <c r="B24" s="2" t="s">
        <v>326</v>
      </c>
      <c r="C24" s="2" t="s">
        <v>30</v>
      </c>
      <c r="D24" s="4">
        <v>8</v>
      </c>
      <c r="E24" s="4"/>
      <c r="F24" s="2"/>
      <c r="G24" s="2"/>
      <c r="H24" s="4"/>
      <c r="I24" s="24"/>
      <c r="J24" s="2">
        <f>ROUNDUP(IF(EXACT(C24,"CHAR"), D24, IF(EXACT(C24,"VARCHAR2"), D24/2, IF(EXACT(C24,"NUMBER"), (D24/2)+1, IF(EXACT(C24,"DATE"), 7, D24/2)))),0)</f>
        <v>4</v>
      </c>
      <c r="L24" s="7" t="str">
        <f t="shared" si="1"/>
        <v>COMMENT ON COLUMN TAIN.GONGMAE_CA.C_MODI_DATE IS '수정일';</v>
      </c>
    </row>
    <row r="25" spans="1:12" ht="20.100000000000001" customHeight="1" x14ac:dyDescent="0.3">
      <c r="A25" s="2"/>
      <c r="B25" s="2"/>
      <c r="C25" s="2"/>
      <c r="D25" s="4"/>
      <c r="E25" s="4"/>
      <c r="F25" s="2"/>
      <c r="G25" s="2"/>
      <c r="H25" s="4"/>
      <c r="I25" s="24"/>
      <c r="J25" s="2">
        <f t="shared" si="0"/>
        <v>0</v>
      </c>
    </row>
    <row r="26" spans="1:12" ht="20.100000000000001" customHeight="1" x14ac:dyDescent="0.3">
      <c r="B26"/>
      <c r="C26"/>
    </row>
    <row r="27" spans="1:12" ht="20.100000000000001" customHeight="1" x14ac:dyDescent="0.3">
      <c r="A27" s="27" t="s">
        <v>31</v>
      </c>
      <c r="B27" s="27"/>
      <c r="C27" s="27"/>
      <c r="D27" s="28"/>
      <c r="E27" s="28"/>
      <c r="F27" s="29"/>
      <c r="G27" s="29"/>
      <c r="H27" s="30"/>
      <c r="I27" s="29"/>
      <c r="J27" s="7">
        <f>SUM(J9:J26)</f>
        <v>3684</v>
      </c>
    </row>
    <row r="28" spans="1:12" ht="20.100000000000001" customHeight="1" x14ac:dyDescent="0.3">
      <c r="A28" s="31" t="s">
        <v>32</v>
      </c>
      <c r="B28" s="32" t="s">
        <v>33</v>
      </c>
      <c r="C28" s="32"/>
      <c r="D28" s="32" t="s">
        <v>34</v>
      </c>
      <c r="E28" s="32"/>
      <c r="F28" s="32"/>
      <c r="G28" s="33"/>
      <c r="H28" s="34"/>
      <c r="I28" s="7"/>
    </row>
    <row r="29" spans="1:12" ht="20.100000000000001" customHeight="1" x14ac:dyDescent="0.3">
      <c r="A29" s="2" t="s">
        <v>35</v>
      </c>
      <c r="B29" s="35" t="s">
        <v>266</v>
      </c>
      <c r="C29" s="35"/>
      <c r="D29" s="35" t="s">
        <v>242</v>
      </c>
      <c r="E29" s="35"/>
      <c r="F29" s="35"/>
      <c r="G29" s="36"/>
      <c r="H29" s="37"/>
    </row>
    <row r="30" spans="1:12" ht="20.100000000000001" customHeight="1" x14ac:dyDescent="0.3">
      <c r="A30" s="2"/>
      <c r="B30" s="35"/>
      <c r="C30" s="35"/>
      <c r="D30" s="35"/>
      <c r="E30" s="35"/>
      <c r="F30" s="35"/>
      <c r="G30" s="36"/>
      <c r="H30" s="37"/>
    </row>
    <row r="31" spans="1:12" ht="20.100000000000001" customHeight="1" x14ac:dyDescent="0.3">
      <c r="A31" s="2"/>
      <c r="B31" s="35"/>
      <c r="C31" s="35"/>
      <c r="D31" s="35"/>
      <c r="E31" s="35"/>
      <c r="F31" s="35"/>
      <c r="G31" s="36"/>
      <c r="H31" s="37"/>
    </row>
    <row r="32" spans="1:12" ht="20.100000000000001" customHeight="1" x14ac:dyDescent="0.3"/>
    <row r="33" spans="4:9" ht="20.100000000000001" customHeight="1" x14ac:dyDescent="0.3"/>
    <row r="34" spans="4:9" ht="20.100000000000001" customHeight="1" x14ac:dyDescent="0.3"/>
    <row r="35" spans="4:9" ht="20.100000000000001" customHeight="1" x14ac:dyDescent="0.3"/>
    <row r="36" spans="4:9" ht="20.100000000000001" customHeight="1" x14ac:dyDescent="0.3">
      <c r="D36" s="7"/>
      <c r="E36" s="7"/>
      <c r="H36" s="7"/>
      <c r="I36" s="7"/>
    </row>
    <row r="37" spans="4:9" ht="20.100000000000001" customHeight="1" x14ac:dyDescent="0.3">
      <c r="D37" s="7"/>
      <c r="E37" s="7"/>
      <c r="H37" s="7"/>
      <c r="I37" s="7"/>
    </row>
    <row r="38" spans="4:9" ht="20.100000000000001" customHeight="1" x14ac:dyDescent="0.3">
      <c r="D38" s="7"/>
      <c r="E38" s="7"/>
      <c r="H38" s="7"/>
      <c r="I38" s="7"/>
    </row>
    <row r="39" spans="4:9" ht="20.100000000000001" customHeight="1" x14ac:dyDescent="0.3">
      <c r="D39" s="7"/>
      <c r="E39" s="7"/>
      <c r="H39" s="7"/>
      <c r="I39" s="7"/>
    </row>
    <row r="40" spans="4:9" ht="20.100000000000001" customHeight="1" x14ac:dyDescent="0.3">
      <c r="D40" s="7"/>
      <c r="E40" s="7"/>
      <c r="H40" s="7"/>
      <c r="I40" s="7"/>
    </row>
    <row r="41" spans="4:9" ht="20.100000000000001" customHeight="1" x14ac:dyDescent="0.3">
      <c r="D41" s="7"/>
      <c r="E41" s="7"/>
      <c r="H41" s="7"/>
      <c r="I41" s="7"/>
    </row>
    <row r="42" spans="4:9" ht="11.25" x14ac:dyDescent="0.3">
      <c r="D42" s="7"/>
      <c r="E42" s="7"/>
      <c r="H42" s="7"/>
      <c r="I42" s="7"/>
    </row>
    <row r="43" spans="4:9" ht="11.25" x14ac:dyDescent="0.3">
      <c r="D43" s="7"/>
      <c r="E43" s="7"/>
      <c r="H43" s="7"/>
      <c r="I43" s="7"/>
    </row>
    <row r="44" spans="4:9" ht="11.25" x14ac:dyDescent="0.3">
      <c r="D44" s="7"/>
      <c r="E44" s="7"/>
      <c r="H44" s="7"/>
      <c r="I44" s="7"/>
    </row>
  </sheetData>
  <mergeCells count="15">
    <mergeCell ref="B31:C31"/>
    <mergeCell ref="D31:F31"/>
    <mergeCell ref="A27:E27"/>
    <mergeCell ref="B28:C28"/>
    <mergeCell ref="D28:F28"/>
    <mergeCell ref="B29:C29"/>
    <mergeCell ref="D29:F29"/>
    <mergeCell ref="B30:C30"/>
    <mergeCell ref="D30:F30"/>
    <mergeCell ref="C1:D1"/>
    <mergeCell ref="C2:D2"/>
    <mergeCell ref="B3:E3"/>
    <mergeCell ref="A4:A5"/>
    <mergeCell ref="B4:E5"/>
    <mergeCell ref="B6:E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L9" sqref="L9"/>
    </sheetView>
  </sheetViews>
  <sheetFormatPr defaultRowHeight="16.5" x14ac:dyDescent="0.3"/>
  <cols>
    <col min="1" max="1" width="15.25" style="7" customWidth="1"/>
    <col min="2" max="2" width="20.75" style="7" customWidth="1"/>
    <col min="3" max="3" width="9.875" style="7" customWidth="1"/>
    <col min="4" max="4" width="7.375" style="25" customWidth="1"/>
    <col min="5" max="5" width="15.75" style="25" customWidth="1"/>
    <col min="6" max="6" width="13.625" style="7" customWidth="1"/>
    <col min="7" max="7" width="14.75" style="7" customWidth="1"/>
    <col min="8" max="8" width="13" style="25" customWidth="1"/>
    <col min="9" max="9" width="24.875" style="26" customWidth="1"/>
    <col min="10" max="11" width="9" style="7"/>
    <col min="12" max="12" width="56.125" style="7" customWidth="1"/>
    <col min="13" max="16384" width="9" style="7"/>
  </cols>
  <sheetData>
    <row r="1" spans="1:12" ht="20.100000000000001" customHeight="1" x14ac:dyDescent="0.3">
      <c r="A1" s="1" t="s">
        <v>0</v>
      </c>
      <c r="B1" s="2" t="s">
        <v>276</v>
      </c>
      <c r="C1" s="3" t="s">
        <v>1</v>
      </c>
      <c r="D1" s="3"/>
      <c r="E1" s="4" t="s">
        <v>36</v>
      </c>
      <c r="F1" s="5" t="s">
        <v>2</v>
      </c>
      <c r="G1" s="6" t="s">
        <v>37</v>
      </c>
      <c r="H1" s="5" t="s">
        <v>3</v>
      </c>
      <c r="I1" s="6" t="s">
        <v>4</v>
      </c>
      <c r="L1" s="7" t="str">
        <f>CONCATENATE("COMMENT ON TABLE ", E1, ".", B1, " IS '", B2, "';")</f>
        <v>COMMENT ON TABLE TAIN.GONGMAE_EP IS '공매상세정보 - 기계및장비';</v>
      </c>
    </row>
    <row r="2" spans="1:12" ht="20.100000000000001" customHeight="1" x14ac:dyDescent="0.3">
      <c r="A2" s="1" t="s">
        <v>5</v>
      </c>
      <c r="B2" s="2" t="s">
        <v>271</v>
      </c>
      <c r="C2" s="8" t="s">
        <v>6</v>
      </c>
      <c r="D2" s="9"/>
      <c r="E2" s="10" t="s">
        <v>281</v>
      </c>
      <c r="F2" s="5" t="s">
        <v>7</v>
      </c>
      <c r="G2" s="6">
        <v>10</v>
      </c>
      <c r="H2" s="5" t="s">
        <v>8</v>
      </c>
      <c r="I2" s="6" t="s">
        <v>9</v>
      </c>
    </row>
    <row r="3" spans="1:12" ht="20.100000000000001" customHeight="1" x14ac:dyDescent="0.3">
      <c r="A3" s="11" t="s">
        <v>10</v>
      </c>
      <c r="B3" s="12" t="s">
        <v>272</v>
      </c>
      <c r="C3" s="12"/>
      <c r="D3" s="12"/>
      <c r="E3" s="12"/>
      <c r="F3" s="5" t="s">
        <v>11</v>
      </c>
      <c r="G3" s="6">
        <v>60</v>
      </c>
      <c r="H3" s="5" t="s">
        <v>12</v>
      </c>
      <c r="I3" s="6"/>
    </row>
    <row r="4" spans="1:12" ht="20.100000000000001" customHeight="1" x14ac:dyDescent="0.3">
      <c r="A4" s="13" t="s">
        <v>13</v>
      </c>
      <c r="B4" s="14" t="s">
        <v>187</v>
      </c>
      <c r="C4" s="14"/>
      <c r="D4" s="14"/>
      <c r="E4" s="14"/>
      <c r="F4" s="5" t="s">
        <v>14</v>
      </c>
      <c r="G4" s="6">
        <v>2520</v>
      </c>
      <c r="H4" s="5" t="s">
        <v>15</v>
      </c>
      <c r="I4" s="6">
        <f>ROUNDDOWN((8108-(8112*G2/100))/(G4+2),0)</f>
        <v>2</v>
      </c>
    </row>
    <row r="5" spans="1:12" ht="20.100000000000001" customHeight="1" x14ac:dyDescent="0.3">
      <c r="A5" s="13"/>
      <c r="B5" s="14"/>
      <c r="C5" s="14"/>
      <c r="D5" s="14"/>
      <c r="E5" s="14"/>
      <c r="F5" s="5" t="s">
        <v>16</v>
      </c>
      <c r="G5" s="15">
        <v>1000</v>
      </c>
      <c r="H5" s="5" t="s">
        <v>17</v>
      </c>
      <c r="I5" s="6">
        <f>ROUNDUP(G4*G5/1000/1000*1.2, 0)</f>
        <v>4</v>
      </c>
    </row>
    <row r="6" spans="1:12" ht="20.100000000000001" customHeight="1" x14ac:dyDescent="0.3">
      <c r="A6" s="16" t="s">
        <v>18</v>
      </c>
      <c r="B6" s="17"/>
      <c r="C6" s="18"/>
      <c r="D6" s="18"/>
      <c r="E6" s="18"/>
      <c r="F6" s="5" t="s">
        <v>19</v>
      </c>
      <c r="G6" s="15">
        <v>100</v>
      </c>
      <c r="H6" s="5" t="s">
        <v>20</v>
      </c>
      <c r="I6" s="6">
        <f>ROUNDUP(I5*0.1, 0)</f>
        <v>1</v>
      </c>
    </row>
    <row r="7" spans="1:12" ht="20.100000000000001" customHeight="1" x14ac:dyDescent="0.3">
      <c r="B7" s="19"/>
      <c r="C7" s="19"/>
      <c r="D7" s="20"/>
      <c r="E7" s="20"/>
      <c r="F7" s="19"/>
      <c r="G7" s="19"/>
      <c r="H7" s="20"/>
      <c r="I7" s="21"/>
    </row>
    <row r="8" spans="1:12" ht="20.100000000000001" customHeight="1" x14ac:dyDescent="0.3">
      <c r="A8" s="22" t="s">
        <v>21</v>
      </c>
      <c r="B8" s="22" t="s">
        <v>22</v>
      </c>
      <c r="C8" s="22" t="s">
        <v>23</v>
      </c>
      <c r="D8" s="22" t="s">
        <v>24</v>
      </c>
      <c r="E8" s="22" t="s">
        <v>25</v>
      </c>
      <c r="F8" s="22" t="s">
        <v>26</v>
      </c>
      <c r="G8" s="22" t="s">
        <v>27</v>
      </c>
      <c r="H8" s="22" t="s">
        <v>28</v>
      </c>
      <c r="I8" s="23" t="s">
        <v>29</v>
      </c>
    </row>
    <row r="9" spans="1:12" ht="20.100000000000001" customHeight="1" x14ac:dyDescent="0.3">
      <c r="A9" s="2" t="s">
        <v>42</v>
      </c>
      <c r="B9" s="2" t="s">
        <v>278</v>
      </c>
      <c r="C9" s="2" t="s">
        <v>30</v>
      </c>
      <c r="D9" s="4">
        <v>20</v>
      </c>
      <c r="E9" s="4" t="s">
        <v>121</v>
      </c>
      <c r="F9" s="2"/>
      <c r="G9" s="2"/>
      <c r="H9" s="4"/>
      <c r="I9" s="24"/>
      <c r="J9" s="2">
        <f>ROUNDUP(IF(EXACT(C9,"CHAR"), D9, IF(EXACT(C9,"VARCHAR2"), D9/2, IF(EXACT(C9,"NUMBER"), (D9/2)+1, IF(EXACT(C9,"DATE"), 7, D9/2)))),0)</f>
        <v>10</v>
      </c>
      <c r="L9" s="7" t="str">
        <f>CONCATENATE("COMMENT ON COLUMN TAIN.GONGMAE_EP.", B9, " IS ", "'", A9, "';")</f>
        <v>COMMENT ON COLUMN TAIN.GONGMAE_EP.E_MNG_NO IS '물건관리번호';</v>
      </c>
    </row>
    <row r="10" spans="1:12" ht="20.25" customHeight="1" x14ac:dyDescent="0.3">
      <c r="A10" s="2" t="s">
        <v>146</v>
      </c>
      <c r="B10" s="2" t="s">
        <v>282</v>
      </c>
      <c r="C10" s="2" t="s">
        <v>30</v>
      </c>
      <c r="D10" s="4">
        <v>500</v>
      </c>
      <c r="E10" s="4"/>
      <c r="F10" s="2"/>
      <c r="G10" s="2"/>
      <c r="H10" s="4"/>
      <c r="I10" s="24"/>
      <c r="J10" s="2">
        <f t="shared" ref="J10:J11" si="0">ROUNDUP(IF(EXACT(C10,"CHAR"), D10, IF(EXACT(C10,"VARCHAR2"), D10/2, IF(EXACT(C10,"NUMBER"), (D10/2)+1, IF(EXACT(C10,"DATE"), 7, D10/2)))),0)</f>
        <v>250</v>
      </c>
      <c r="L10" s="7" t="str">
        <f t="shared" ref="L10:L16" si="1">CONCATENATE("COMMENT ON COLUMN TAIN.GONGMAE_EP.", B10, " IS ", "'", A10, "';")</f>
        <v>COMMENT ON COLUMN TAIN.GONGMAE_EP.E_LOCATION IS '위치및부근현황';</v>
      </c>
    </row>
    <row r="11" spans="1:12" ht="24" customHeight="1" x14ac:dyDescent="0.3">
      <c r="A11" s="2" t="s">
        <v>147</v>
      </c>
      <c r="B11" s="2" t="s">
        <v>283</v>
      </c>
      <c r="C11" s="2" t="s">
        <v>30</v>
      </c>
      <c r="D11" s="4">
        <v>500</v>
      </c>
      <c r="E11" s="4"/>
      <c r="F11" s="2"/>
      <c r="G11" s="2"/>
      <c r="H11" s="4"/>
      <c r="I11" s="24"/>
      <c r="J11" s="2">
        <f t="shared" si="0"/>
        <v>250</v>
      </c>
      <c r="L11" s="7" t="str">
        <f t="shared" si="1"/>
        <v>COMMENT ON COLUMN TAIN.GONGMAE_EP.E_USE_HYUN IS '이용현황';</v>
      </c>
    </row>
    <row r="12" spans="1:12" ht="20.100000000000001" customHeight="1" x14ac:dyDescent="0.3">
      <c r="A12" s="2" t="s">
        <v>161</v>
      </c>
      <c r="B12" s="2" t="s">
        <v>279</v>
      </c>
      <c r="C12" s="2" t="s">
        <v>30</v>
      </c>
      <c r="D12" s="4">
        <v>20</v>
      </c>
      <c r="E12" s="4"/>
      <c r="F12" s="2"/>
      <c r="G12" s="2"/>
      <c r="H12" s="4"/>
      <c r="I12" s="24"/>
      <c r="J12" s="2">
        <f t="shared" ref="J12:J17" si="2">ROUNDUP(IF(EXACT(C12,"CHAR"), D12, IF(EXACT(C12,"VARCHAR2"), D12/2, IF(EXACT(C12,"NUMBER"), (D12/2)+1, IF(EXACT(C12,"DATE"), 7, D12/2)))),0)</f>
        <v>10</v>
      </c>
      <c r="L12" s="7" t="str">
        <f t="shared" si="1"/>
        <v>COMMENT ON COLUMN TAIN.GONGMAE_EP.E_EVICTION_RESP IS '명도책임';</v>
      </c>
    </row>
    <row r="13" spans="1:12" ht="20.100000000000001" customHeight="1" x14ac:dyDescent="0.3">
      <c r="A13" s="2" t="s">
        <v>160</v>
      </c>
      <c r="B13" s="2" t="s">
        <v>284</v>
      </c>
      <c r="C13" s="2" t="s">
        <v>30</v>
      </c>
      <c r="D13" s="4">
        <v>1000</v>
      </c>
      <c r="E13" s="4"/>
      <c r="F13" s="2"/>
      <c r="G13" s="2"/>
      <c r="H13" s="4"/>
      <c r="I13" s="24"/>
      <c r="J13" s="2">
        <f t="shared" si="2"/>
        <v>500</v>
      </c>
      <c r="L13" s="7" t="str">
        <f t="shared" si="1"/>
        <v>COMMENT ON COLUMN TAIN.GONGMAE_EP.E_ETC_ISSUE IS '기타사항';</v>
      </c>
    </row>
    <row r="14" spans="1:12" ht="20.100000000000001" customHeight="1" x14ac:dyDescent="0.3">
      <c r="A14" s="2" t="s">
        <v>163</v>
      </c>
      <c r="B14" s="2" t="s">
        <v>280</v>
      </c>
      <c r="C14" s="2" t="s">
        <v>30</v>
      </c>
      <c r="D14" s="4">
        <v>2000</v>
      </c>
      <c r="E14" s="4"/>
      <c r="F14" s="2"/>
      <c r="G14" s="2"/>
      <c r="H14" s="4"/>
      <c r="I14" s="24"/>
      <c r="J14" s="2">
        <f t="shared" si="2"/>
        <v>1000</v>
      </c>
      <c r="L14" s="7" t="str">
        <f t="shared" si="1"/>
        <v>COMMENT ON COLUMN TAIN.GONGMAE_EP.E_CAUTION IS '유의사항';</v>
      </c>
    </row>
    <row r="15" spans="1:12" ht="20.100000000000001" customHeight="1" x14ac:dyDescent="0.3">
      <c r="A15" s="2" t="s">
        <v>72</v>
      </c>
      <c r="B15" s="2" t="s">
        <v>327</v>
      </c>
      <c r="C15" s="2" t="s">
        <v>30</v>
      </c>
      <c r="D15" s="4">
        <v>8</v>
      </c>
      <c r="E15" s="4"/>
      <c r="F15" s="2"/>
      <c r="G15" s="2"/>
      <c r="H15" s="4"/>
      <c r="I15" s="24"/>
      <c r="J15" s="2">
        <f>ROUNDUP(IF(EXACT(C15,"CHAR"), D15, IF(EXACT(C15,"VARCHAR2"), D15/2, IF(EXACT(C15,"NUMBER"), (D15/2)+1, IF(EXACT(C15,"DATE"), 7, D15/2)))),0)</f>
        <v>4</v>
      </c>
      <c r="L15" s="7" t="str">
        <f t="shared" si="1"/>
        <v>COMMENT ON COLUMN TAIN.GONGMAE_EP.E_IN_DATE IS '입력일';</v>
      </c>
    </row>
    <row r="16" spans="1:12" ht="20.100000000000001" customHeight="1" x14ac:dyDescent="0.3">
      <c r="A16" s="2" t="s">
        <v>73</v>
      </c>
      <c r="B16" s="2" t="s">
        <v>328</v>
      </c>
      <c r="C16" s="2" t="s">
        <v>30</v>
      </c>
      <c r="D16" s="4">
        <v>8</v>
      </c>
      <c r="E16" s="4"/>
      <c r="F16" s="2"/>
      <c r="G16" s="2"/>
      <c r="H16" s="4"/>
      <c r="I16" s="24"/>
      <c r="J16" s="2">
        <f>ROUNDUP(IF(EXACT(C16,"CHAR"), D16, IF(EXACT(C16,"VARCHAR2"), D16/2, IF(EXACT(C16,"NUMBER"), (D16/2)+1, IF(EXACT(C16,"DATE"), 7, D16/2)))),0)</f>
        <v>4</v>
      </c>
      <c r="L16" s="7" t="str">
        <f t="shared" si="1"/>
        <v>COMMENT ON COLUMN TAIN.GONGMAE_EP.E_MODI_DATE IS '수정일';</v>
      </c>
    </row>
    <row r="17" spans="1:10" ht="18.75" customHeight="1" x14ac:dyDescent="0.3">
      <c r="A17" s="2"/>
      <c r="B17" s="2"/>
      <c r="C17" s="2"/>
      <c r="D17" s="4"/>
      <c r="E17" s="4"/>
      <c r="F17" s="2"/>
      <c r="G17" s="2"/>
      <c r="H17" s="4"/>
      <c r="I17" s="24"/>
      <c r="J17" s="2">
        <f t="shared" si="2"/>
        <v>0</v>
      </c>
    </row>
    <row r="18" spans="1:10" ht="20.100000000000001" customHeight="1" x14ac:dyDescent="0.3">
      <c r="B18"/>
      <c r="C18"/>
    </row>
    <row r="19" spans="1:10" ht="20.100000000000001" customHeight="1" x14ac:dyDescent="0.3">
      <c r="A19" s="27" t="s">
        <v>31</v>
      </c>
      <c r="B19" s="27"/>
      <c r="C19" s="27"/>
      <c r="D19" s="28"/>
      <c r="E19" s="28"/>
      <c r="F19" s="29"/>
      <c r="G19" s="29"/>
      <c r="H19" s="30"/>
      <c r="I19" s="29"/>
      <c r="J19" s="7">
        <f>SUM(J9:J18)</f>
        <v>2028</v>
      </c>
    </row>
    <row r="20" spans="1:10" ht="20.100000000000001" customHeight="1" x14ac:dyDescent="0.3">
      <c r="A20" s="31" t="s">
        <v>32</v>
      </c>
      <c r="B20" s="32" t="s">
        <v>33</v>
      </c>
      <c r="C20" s="32"/>
      <c r="D20" s="32" t="s">
        <v>34</v>
      </c>
      <c r="E20" s="32"/>
      <c r="F20" s="32"/>
      <c r="G20" s="33"/>
      <c r="H20" s="34"/>
      <c r="I20" s="7"/>
    </row>
    <row r="21" spans="1:10" ht="20.100000000000001" customHeight="1" x14ac:dyDescent="0.3">
      <c r="A21" s="2" t="s">
        <v>35</v>
      </c>
      <c r="B21" s="35" t="s">
        <v>277</v>
      </c>
      <c r="C21" s="35"/>
      <c r="D21" s="35" t="s">
        <v>278</v>
      </c>
      <c r="E21" s="35"/>
      <c r="F21" s="35"/>
      <c r="G21" s="36"/>
      <c r="H21" s="37"/>
    </row>
    <row r="22" spans="1:10" ht="20.100000000000001" customHeight="1" x14ac:dyDescent="0.3">
      <c r="A22" s="2"/>
      <c r="B22" s="35"/>
      <c r="C22" s="35"/>
      <c r="D22" s="35"/>
      <c r="E22" s="35"/>
      <c r="F22" s="35"/>
      <c r="G22" s="36"/>
      <c r="H22" s="37"/>
    </row>
    <row r="23" spans="1:10" ht="20.100000000000001" customHeight="1" x14ac:dyDescent="0.3">
      <c r="A23" s="2"/>
      <c r="B23" s="35"/>
      <c r="C23" s="35"/>
      <c r="D23" s="35"/>
      <c r="E23" s="35"/>
      <c r="F23" s="35"/>
      <c r="G23" s="36"/>
      <c r="H23" s="37"/>
    </row>
    <row r="24" spans="1:10" ht="20.100000000000001" customHeight="1" x14ac:dyDescent="0.3"/>
    <row r="25" spans="1:10" ht="20.100000000000001" customHeight="1" x14ac:dyDescent="0.3"/>
    <row r="26" spans="1:10" ht="20.100000000000001" customHeight="1" x14ac:dyDescent="0.3"/>
    <row r="27" spans="1:10" ht="20.100000000000001" customHeight="1" x14ac:dyDescent="0.3"/>
    <row r="28" spans="1:10" ht="20.100000000000001" customHeight="1" x14ac:dyDescent="0.3"/>
    <row r="29" spans="1:10" ht="20.100000000000001" customHeight="1" x14ac:dyDescent="0.3"/>
    <row r="30" spans="1:10" ht="20.100000000000001" customHeight="1" x14ac:dyDescent="0.3"/>
    <row r="31" spans="1:10" ht="20.100000000000001" customHeight="1" x14ac:dyDescent="0.3"/>
    <row r="32" spans="1:10" ht="20.100000000000001" customHeight="1" x14ac:dyDescent="0.3"/>
    <row r="33" spans="4:9" ht="20.100000000000001" customHeight="1" x14ac:dyDescent="0.3"/>
    <row r="34" spans="4:9" ht="11.25" x14ac:dyDescent="0.3"/>
    <row r="35" spans="4:9" ht="11.25" x14ac:dyDescent="0.3">
      <c r="D35" s="7"/>
      <c r="E35" s="7"/>
      <c r="H35" s="7"/>
      <c r="I35" s="7"/>
    </row>
    <row r="36" spans="4:9" ht="11.25" x14ac:dyDescent="0.3">
      <c r="D36" s="7"/>
      <c r="E36" s="7"/>
      <c r="H36" s="7"/>
      <c r="I36" s="7"/>
    </row>
  </sheetData>
  <mergeCells count="15">
    <mergeCell ref="B23:C23"/>
    <mergeCell ref="D23:F23"/>
    <mergeCell ref="A19:E19"/>
    <mergeCell ref="B20:C20"/>
    <mergeCell ref="D20:F20"/>
    <mergeCell ref="B21:C21"/>
    <mergeCell ref="D21:F21"/>
    <mergeCell ref="B22:C22"/>
    <mergeCell ref="D22:F22"/>
    <mergeCell ref="C1:D1"/>
    <mergeCell ref="C2:D2"/>
    <mergeCell ref="B3:E3"/>
    <mergeCell ref="A4:A5"/>
    <mergeCell ref="B4:E5"/>
    <mergeCell ref="B6:E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L9" sqref="L9"/>
    </sheetView>
  </sheetViews>
  <sheetFormatPr defaultRowHeight="11.25" x14ac:dyDescent="0.3"/>
  <cols>
    <col min="1" max="1" width="15.25" style="7" customWidth="1"/>
    <col min="2" max="2" width="20.75" style="7" customWidth="1"/>
    <col min="3" max="3" width="9.875" style="7" customWidth="1"/>
    <col min="4" max="4" width="7.375" style="25" customWidth="1"/>
    <col min="5" max="5" width="15.75" style="25" customWidth="1"/>
    <col min="6" max="6" width="13.625" style="7" customWidth="1"/>
    <col min="7" max="7" width="14.75" style="7" customWidth="1"/>
    <col min="8" max="8" width="13" style="25" customWidth="1"/>
    <col min="9" max="9" width="24.875" style="26" customWidth="1"/>
    <col min="10" max="11" width="9" style="7"/>
    <col min="12" max="12" width="56.375" style="7" customWidth="1"/>
    <col min="13" max="16384" width="9" style="7"/>
  </cols>
  <sheetData>
    <row r="1" spans="1:12" ht="20.100000000000001" customHeight="1" x14ac:dyDescent="0.3">
      <c r="A1" s="1" t="s">
        <v>0</v>
      </c>
      <c r="B1" s="2" t="s">
        <v>273</v>
      </c>
      <c r="C1" s="3" t="s">
        <v>1</v>
      </c>
      <c r="D1" s="3"/>
      <c r="E1" s="4" t="s">
        <v>36</v>
      </c>
      <c r="F1" s="5" t="s">
        <v>2</v>
      </c>
      <c r="G1" s="6" t="s">
        <v>37</v>
      </c>
      <c r="H1" s="5" t="s">
        <v>3</v>
      </c>
      <c r="I1" s="6" t="s">
        <v>4</v>
      </c>
      <c r="L1" s="7" t="str">
        <f>CONCATENATE("COMMENT ON TABLE ", E1, ".", B1, " IS '", B2, "';")</f>
        <v>COMMENT ON TABLE TAIN.GONGMAE_PD IS '공매상세정보 - 물품';</v>
      </c>
    </row>
    <row r="2" spans="1:12" ht="20.100000000000001" customHeight="1" x14ac:dyDescent="0.3">
      <c r="A2" s="1" t="s">
        <v>5</v>
      </c>
      <c r="B2" s="2" t="s">
        <v>432</v>
      </c>
      <c r="C2" s="8" t="s">
        <v>6</v>
      </c>
      <c r="D2" s="9"/>
      <c r="E2" s="10" t="s">
        <v>274</v>
      </c>
      <c r="F2" s="5" t="s">
        <v>7</v>
      </c>
      <c r="G2" s="6">
        <v>10</v>
      </c>
      <c r="H2" s="5" t="s">
        <v>8</v>
      </c>
      <c r="I2" s="6" t="s">
        <v>9</v>
      </c>
    </row>
    <row r="3" spans="1:12" ht="20.100000000000001" customHeight="1" x14ac:dyDescent="0.3">
      <c r="A3" s="11" t="s">
        <v>10</v>
      </c>
      <c r="B3" s="12" t="s">
        <v>433</v>
      </c>
      <c r="C3" s="12"/>
      <c r="D3" s="12"/>
      <c r="E3" s="12"/>
      <c r="F3" s="5" t="s">
        <v>11</v>
      </c>
      <c r="G3" s="6">
        <v>60</v>
      </c>
      <c r="H3" s="5" t="s">
        <v>12</v>
      </c>
      <c r="I3" s="6"/>
    </row>
    <row r="4" spans="1:12" ht="20.100000000000001" customHeight="1" x14ac:dyDescent="0.3">
      <c r="A4" s="13" t="s">
        <v>13</v>
      </c>
      <c r="B4" s="14" t="s">
        <v>187</v>
      </c>
      <c r="C4" s="14"/>
      <c r="D4" s="14"/>
      <c r="E4" s="14"/>
      <c r="F4" s="5" t="s">
        <v>14</v>
      </c>
      <c r="G4" s="6">
        <v>2528</v>
      </c>
      <c r="H4" s="5" t="s">
        <v>15</v>
      </c>
      <c r="I4" s="6">
        <f>ROUNDDOWN((8108-(8112*G2/100))/(G4+2),0)</f>
        <v>2</v>
      </c>
    </row>
    <row r="5" spans="1:12" ht="20.100000000000001" customHeight="1" x14ac:dyDescent="0.3">
      <c r="A5" s="13"/>
      <c r="B5" s="14"/>
      <c r="C5" s="14"/>
      <c r="D5" s="14"/>
      <c r="E5" s="14"/>
      <c r="F5" s="5" t="s">
        <v>16</v>
      </c>
      <c r="G5" s="15">
        <v>10000</v>
      </c>
      <c r="H5" s="5" t="s">
        <v>17</v>
      </c>
      <c r="I5" s="6">
        <f>ROUNDUP(G4*G5/1000/1000*1.2, 0)</f>
        <v>31</v>
      </c>
    </row>
    <row r="6" spans="1:12" ht="20.100000000000001" customHeight="1" x14ac:dyDescent="0.3">
      <c r="A6" s="16" t="s">
        <v>18</v>
      </c>
      <c r="B6" s="17"/>
      <c r="C6" s="18"/>
      <c r="D6" s="18"/>
      <c r="E6" s="18"/>
      <c r="F6" s="5" t="s">
        <v>19</v>
      </c>
      <c r="G6" s="15">
        <v>3000</v>
      </c>
      <c r="H6" s="5" t="s">
        <v>20</v>
      </c>
      <c r="I6" s="6">
        <f>ROUNDUP(I5*0.1, 0)</f>
        <v>4</v>
      </c>
    </row>
    <row r="7" spans="1:12" ht="20.100000000000001" customHeight="1" x14ac:dyDescent="0.3">
      <c r="B7" s="19"/>
      <c r="C7" s="19"/>
      <c r="D7" s="20"/>
      <c r="E7" s="20"/>
      <c r="F7" s="19"/>
      <c r="G7" s="19"/>
      <c r="H7" s="20"/>
      <c r="I7" s="21"/>
    </row>
    <row r="8" spans="1:12" ht="20.100000000000001" customHeight="1" x14ac:dyDescent="0.3">
      <c r="A8" s="22" t="s">
        <v>21</v>
      </c>
      <c r="B8" s="22" t="s">
        <v>22</v>
      </c>
      <c r="C8" s="22" t="s">
        <v>23</v>
      </c>
      <c r="D8" s="22" t="s">
        <v>24</v>
      </c>
      <c r="E8" s="22" t="s">
        <v>25</v>
      </c>
      <c r="F8" s="22" t="s">
        <v>26</v>
      </c>
      <c r="G8" s="22" t="s">
        <v>27</v>
      </c>
      <c r="H8" s="22" t="s">
        <v>28</v>
      </c>
      <c r="I8" s="23" t="s">
        <v>29</v>
      </c>
    </row>
    <row r="9" spans="1:12" ht="20.100000000000001" customHeight="1" x14ac:dyDescent="0.3">
      <c r="A9" s="2" t="s">
        <v>42</v>
      </c>
      <c r="B9" s="2" t="s">
        <v>268</v>
      </c>
      <c r="C9" s="2" t="s">
        <v>30</v>
      </c>
      <c r="D9" s="4">
        <v>20</v>
      </c>
      <c r="E9" s="4" t="s">
        <v>121</v>
      </c>
      <c r="F9" s="2"/>
      <c r="G9" s="2"/>
      <c r="H9" s="4"/>
      <c r="I9" s="24"/>
      <c r="J9" s="2">
        <f>ROUNDUP(IF(EXACT(C9,"CHAR"), D9, IF(EXACT(C9,"VARCHAR2"), D9/2, IF(EXACT(C9,"NUMBER"), (D9/2)+1, IF(EXACT(C9,"DATE"), 7, D9/2)))),0)</f>
        <v>10</v>
      </c>
      <c r="L9" s="7" t="str">
        <f>CONCATENATE("COMMENT ON COLUMN TAIN.GONGMAE_PD.", B9, " IS ", "'", A9, "';")</f>
        <v>COMMENT ON COLUMN TAIN.GONGMAE_PD.P_MNG_NO IS '물건관리번호';</v>
      </c>
    </row>
    <row r="10" spans="1:12" ht="20.25" customHeight="1" x14ac:dyDescent="0.3">
      <c r="A10" s="2" t="s">
        <v>146</v>
      </c>
      <c r="B10" s="2" t="s">
        <v>285</v>
      </c>
      <c r="C10" s="2" t="s">
        <v>30</v>
      </c>
      <c r="D10" s="4">
        <v>500</v>
      </c>
      <c r="E10" s="4"/>
      <c r="F10" s="2"/>
      <c r="G10" s="2"/>
      <c r="H10" s="4"/>
      <c r="I10" s="24"/>
      <c r="J10" s="2">
        <f t="shared" ref="J10:J13" si="0">ROUNDUP(IF(EXACT(C10,"CHAR"), D10, IF(EXACT(C10,"VARCHAR2"), D10/2, IF(EXACT(C10,"NUMBER"), (D10/2)+1, IF(EXACT(C10,"DATE"), 7, D10/2)))),0)</f>
        <v>250</v>
      </c>
      <c r="L10" s="7" t="str">
        <f t="shared" ref="L10:L16" si="1">CONCATENATE("COMMENT ON COLUMN TAIN.GONGMAE_PD.", B10, " IS ", "'", A10, "';")</f>
        <v>COMMENT ON COLUMN TAIN.GONGMAE_PD.P_LOCATION IS '위치및부근현황';</v>
      </c>
    </row>
    <row r="11" spans="1:12" ht="24" customHeight="1" x14ac:dyDescent="0.3">
      <c r="A11" s="2" t="s">
        <v>147</v>
      </c>
      <c r="B11" s="2" t="s">
        <v>286</v>
      </c>
      <c r="C11" s="2" t="s">
        <v>30</v>
      </c>
      <c r="D11" s="4">
        <v>500</v>
      </c>
      <c r="E11" s="4"/>
      <c r="F11" s="2"/>
      <c r="G11" s="2"/>
      <c r="H11" s="4"/>
      <c r="I11" s="24"/>
      <c r="J11" s="2">
        <f t="shared" si="0"/>
        <v>250</v>
      </c>
      <c r="L11" s="7" t="str">
        <f t="shared" si="1"/>
        <v>COMMENT ON COLUMN TAIN.GONGMAE_PD.P_USE_HYUN IS '이용현황';</v>
      </c>
    </row>
    <row r="12" spans="1:12" ht="20.100000000000001" customHeight="1" x14ac:dyDescent="0.3">
      <c r="A12" s="2" t="s">
        <v>161</v>
      </c>
      <c r="B12" s="2" t="s">
        <v>269</v>
      </c>
      <c r="C12" s="2" t="s">
        <v>30</v>
      </c>
      <c r="D12" s="4">
        <v>20</v>
      </c>
      <c r="E12" s="4"/>
      <c r="F12" s="2"/>
      <c r="G12" s="2"/>
      <c r="H12" s="4"/>
      <c r="I12" s="24"/>
      <c r="J12" s="2">
        <f t="shared" si="0"/>
        <v>10</v>
      </c>
      <c r="L12" s="7" t="str">
        <f t="shared" si="1"/>
        <v>COMMENT ON COLUMN TAIN.GONGMAE_PD.P_EVICTION_RESP IS '명도책임';</v>
      </c>
    </row>
    <row r="13" spans="1:12" ht="20.100000000000001" customHeight="1" x14ac:dyDescent="0.3">
      <c r="A13" s="2" t="s">
        <v>160</v>
      </c>
      <c r="B13" s="2" t="s">
        <v>287</v>
      </c>
      <c r="C13" s="2" t="s">
        <v>30</v>
      </c>
      <c r="D13" s="4">
        <v>1000</v>
      </c>
      <c r="E13" s="4"/>
      <c r="F13" s="2"/>
      <c r="G13" s="2"/>
      <c r="H13" s="4"/>
      <c r="I13" s="24"/>
      <c r="J13" s="2">
        <f t="shared" si="0"/>
        <v>500</v>
      </c>
      <c r="L13" s="7" t="str">
        <f t="shared" si="1"/>
        <v>COMMENT ON COLUMN TAIN.GONGMAE_PD.P_ETC_ISSUE IS '기타사항';</v>
      </c>
    </row>
    <row r="14" spans="1:12" ht="20.100000000000001" customHeight="1" x14ac:dyDescent="0.3">
      <c r="A14" s="2" t="s">
        <v>163</v>
      </c>
      <c r="B14" s="2" t="s">
        <v>270</v>
      </c>
      <c r="C14" s="2" t="s">
        <v>30</v>
      </c>
      <c r="D14" s="4">
        <v>2000</v>
      </c>
      <c r="E14" s="4"/>
      <c r="F14" s="2"/>
      <c r="G14" s="2"/>
      <c r="H14" s="4"/>
      <c r="I14" s="24"/>
      <c r="J14" s="2">
        <f t="shared" ref="J14:J17" si="2">ROUNDUP(IF(EXACT(C14,"CHAR"), D14, IF(EXACT(C14,"VARCHAR2"), D14/2, IF(EXACT(C14,"NUMBER"), (D14/2)+1, IF(EXACT(C14,"DATE"), 7, D14/2)))),0)</f>
        <v>1000</v>
      </c>
      <c r="L14" s="7" t="str">
        <f t="shared" si="1"/>
        <v>COMMENT ON COLUMN TAIN.GONGMAE_PD.P_CAUTION IS '유의사항';</v>
      </c>
    </row>
    <row r="15" spans="1:12" ht="20.100000000000001" customHeight="1" x14ac:dyDescent="0.3">
      <c r="A15" s="2" t="s">
        <v>72</v>
      </c>
      <c r="B15" s="2" t="s">
        <v>329</v>
      </c>
      <c r="C15" s="2" t="s">
        <v>30</v>
      </c>
      <c r="D15" s="4">
        <v>8</v>
      </c>
      <c r="E15" s="4"/>
      <c r="F15" s="2"/>
      <c r="G15" s="2"/>
      <c r="H15" s="4"/>
      <c r="I15" s="24"/>
      <c r="J15" s="2">
        <f>ROUNDUP(IF(EXACT(C15,"CHAR"), D15, IF(EXACT(C15,"VARCHAR2"), D15/2, IF(EXACT(C15,"NUMBER"), (D15/2)+1, IF(EXACT(C15,"DATE"), 7, D15/2)))),0)</f>
        <v>4</v>
      </c>
      <c r="L15" s="7" t="str">
        <f t="shared" si="1"/>
        <v>COMMENT ON COLUMN TAIN.GONGMAE_PD.P_IN_DATE IS '입력일';</v>
      </c>
    </row>
    <row r="16" spans="1:12" ht="20.100000000000001" customHeight="1" x14ac:dyDescent="0.3">
      <c r="A16" s="2" t="s">
        <v>73</v>
      </c>
      <c r="B16" s="2" t="s">
        <v>330</v>
      </c>
      <c r="C16" s="2" t="s">
        <v>30</v>
      </c>
      <c r="D16" s="4">
        <v>8</v>
      </c>
      <c r="E16" s="4"/>
      <c r="F16" s="2"/>
      <c r="G16" s="2"/>
      <c r="H16" s="4"/>
      <c r="I16" s="24"/>
      <c r="J16" s="2">
        <f>ROUNDUP(IF(EXACT(C16,"CHAR"), D16, IF(EXACT(C16,"VARCHAR2"), D16/2, IF(EXACT(C16,"NUMBER"), (D16/2)+1, IF(EXACT(C16,"DATE"), 7, D16/2)))),0)</f>
        <v>4</v>
      </c>
      <c r="L16" s="7" t="str">
        <f t="shared" si="1"/>
        <v>COMMENT ON COLUMN TAIN.GONGMAE_PD.P_MODI_DATE IS '수정일';</v>
      </c>
    </row>
    <row r="17" spans="1:10" ht="18.75" customHeight="1" x14ac:dyDescent="0.3">
      <c r="A17" s="2"/>
      <c r="B17" s="2"/>
      <c r="C17" s="2"/>
      <c r="D17" s="4"/>
      <c r="E17" s="4"/>
      <c r="F17" s="2"/>
      <c r="G17" s="2"/>
      <c r="H17" s="4"/>
      <c r="I17" s="24"/>
      <c r="J17" s="2">
        <f t="shared" si="2"/>
        <v>0</v>
      </c>
    </row>
    <row r="18" spans="1:10" ht="20.100000000000001" customHeight="1" x14ac:dyDescent="0.3">
      <c r="B18"/>
      <c r="C18"/>
    </row>
    <row r="19" spans="1:10" ht="20.100000000000001" customHeight="1" x14ac:dyDescent="0.3">
      <c r="A19" s="27" t="s">
        <v>31</v>
      </c>
      <c r="B19" s="27"/>
      <c r="C19" s="27"/>
      <c r="D19" s="28"/>
      <c r="E19" s="28"/>
      <c r="F19" s="29"/>
      <c r="G19" s="29"/>
      <c r="H19" s="30"/>
      <c r="I19" s="29"/>
      <c r="J19" s="7">
        <f>SUM(J9:J18)</f>
        <v>2028</v>
      </c>
    </row>
    <row r="20" spans="1:10" ht="20.100000000000001" customHeight="1" x14ac:dyDescent="0.3">
      <c r="A20" s="31" t="s">
        <v>32</v>
      </c>
      <c r="B20" s="32" t="s">
        <v>33</v>
      </c>
      <c r="C20" s="32"/>
      <c r="D20" s="32" t="s">
        <v>34</v>
      </c>
      <c r="E20" s="32"/>
      <c r="F20" s="32"/>
      <c r="G20" s="33"/>
      <c r="H20" s="34"/>
      <c r="I20" s="7"/>
    </row>
    <row r="21" spans="1:10" ht="20.100000000000001" customHeight="1" x14ac:dyDescent="0.3">
      <c r="A21" s="2" t="s">
        <v>35</v>
      </c>
      <c r="B21" s="35" t="s">
        <v>275</v>
      </c>
      <c r="C21" s="35"/>
      <c r="D21" s="35" t="s">
        <v>268</v>
      </c>
      <c r="E21" s="35"/>
      <c r="F21" s="35"/>
      <c r="G21" s="36"/>
      <c r="H21" s="37"/>
    </row>
    <row r="22" spans="1:10" ht="20.100000000000001" customHeight="1" x14ac:dyDescent="0.3">
      <c r="A22" s="2"/>
      <c r="B22" s="35"/>
      <c r="C22" s="35"/>
      <c r="D22" s="35"/>
      <c r="E22" s="35"/>
      <c r="F22" s="35"/>
      <c r="G22" s="36"/>
      <c r="H22" s="37"/>
    </row>
    <row r="23" spans="1:10" ht="20.100000000000001" customHeight="1" x14ac:dyDescent="0.3">
      <c r="A23" s="2"/>
      <c r="B23" s="35"/>
      <c r="C23" s="35"/>
      <c r="D23" s="35"/>
      <c r="E23" s="35"/>
      <c r="F23" s="35"/>
      <c r="G23" s="36"/>
      <c r="H23" s="37"/>
    </row>
    <row r="24" spans="1:10" ht="20.100000000000001" customHeight="1" x14ac:dyDescent="0.3"/>
    <row r="25" spans="1:10" ht="20.100000000000001" customHeight="1" x14ac:dyDescent="0.3"/>
    <row r="26" spans="1:10" ht="20.100000000000001" customHeight="1" x14ac:dyDescent="0.3"/>
    <row r="27" spans="1:10" ht="20.100000000000001" customHeight="1" x14ac:dyDescent="0.3"/>
    <row r="28" spans="1:10" ht="20.100000000000001" customHeight="1" x14ac:dyDescent="0.3"/>
    <row r="29" spans="1:10" ht="20.100000000000001" customHeight="1" x14ac:dyDescent="0.3"/>
    <row r="30" spans="1:10" ht="20.100000000000001" customHeight="1" x14ac:dyDescent="0.3"/>
    <row r="31" spans="1:10" ht="20.100000000000001" customHeight="1" x14ac:dyDescent="0.3"/>
    <row r="32" spans="1:10" ht="20.100000000000001" customHeight="1" x14ac:dyDescent="0.3"/>
    <row r="33" ht="20.100000000000001" customHeight="1" x14ac:dyDescent="0.3"/>
  </sheetData>
  <mergeCells count="15">
    <mergeCell ref="D23:F23"/>
    <mergeCell ref="A19:E19"/>
    <mergeCell ref="B20:C20"/>
    <mergeCell ref="D20:F20"/>
    <mergeCell ref="B21:C21"/>
    <mergeCell ref="D21:F21"/>
    <mergeCell ref="B22:C22"/>
    <mergeCell ref="D22:F22"/>
    <mergeCell ref="B23:C23"/>
    <mergeCell ref="C1:D1"/>
    <mergeCell ref="C2:D2"/>
    <mergeCell ref="B3:E3"/>
    <mergeCell ref="A4:A5"/>
    <mergeCell ref="B4:E5"/>
    <mergeCell ref="B6:E6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D15" sqref="D15"/>
    </sheetView>
  </sheetViews>
  <sheetFormatPr defaultRowHeight="16.5" x14ac:dyDescent="0.3"/>
  <cols>
    <col min="1" max="1" width="15.25" style="7" customWidth="1"/>
    <col min="2" max="2" width="20.75" style="7" customWidth="1"/>
    <col min="3" max="3" width="9.875" style="7" customWidth="1"/>
    <col min="4" max="4" width="7.375" style="25" customWidth="1"/>
    <col min="5" max="5" width="15.75" style="25" customWidth="1"/>
    <col min="6" max="6" width="13.625" style="7" customWidth="1"/>
    <col min="7" max="7" width="14.75" style="7" customWidth="1"/>
    <col min="8" max="8" width="13" style="25" customWidth="1"/>
    <col min="9" max="9" width="24.875" style="26" customWidth="1"/>
    <col min="10" max="11" width="9" style="7"/>
    <col min="12" max="12" width="64.25" style="7" customWidth="1"/>
    <col min="13" max="16384" width="9" style="7"/>
  </cols>
  <sheetData>
    <row r="1" spans="1:12" ht="20.100000000000001" customHeight="1" x14ac:dyDescent="0.3">
      <c r="A1" s="1" t="s">
        <v>0</v>
      </c>
      <c r="B1" s="2" t="s">
        <v>297</v>
      </c>
      <c r="C1" s="3" t="s">
        <v>1</v>
      </c>
      <c r="D1" s="3"/>
      <c r="E1" s="4" t="s">
        <v>36</v>
      </c>
      <c r="F1" s="5" t="s">
        <v>2</v>
      </c>
      <c r="G1" s="6" t="s">
        <v>37</v>
      </c>
      <c r="H1" s="5" t="s">
        <v>3</v>
      </c>
      <c r="I1" s="6" t="s">
        <v>4</v>
      </c>
      <c r="L1" s="7" t="str">
        <f>CONCATENATE("COMMENT ON TABLE ", E1, ".", B1, " IS '", B2, "';")</f>
        <v>COMMENT ON TABLE TAIN.GONGMAE_IMDAE IS '공매정보 - 임대차';</v>
      </c>
    </row>
    <row r="2" spans="1:12" ht="20.100000000000001" customHeight="1" x14ac:dyDescent="0.3">
      <c r="A2" s="1" t="s">
        <v>5</v>
      </c>
      <c r="B2" s="2" t="s">
        <v>435</v>
      </c>
      <c r="C2" s="8" t="s">
        <v>6</v>
      </c>
      <c r="D2" s="9"/>
      <c r="E2" s="10" t="s">
        <v>301</v>
      </c>
      <c r="F2" s="5" t="s">
        <v>7</v>
      </c>
      <c r="G2" s="6">
        <v>10</v>
      </c>
      <c r="H2" s="5" t="s">
        <v>8</v>
      </c>
      <c r="I2" s="6" t="s">
        <v>9</v>
      </c>
    </row>
    <row r="3" spans="1:12" ht="20.100000000000001" customHeight="1" x14ac:dyDescent="0.3">
      <c r="A3" s="11" t="s">
        <v>10</v>
      </c>
      <c r="B3" s="12" t="s">
        <v>436</v>
      </c>
      <c r="C3" s="12"/>
      <c r="D3" s="12"/>
      <c r="E3" s="12"/>
      <c r="F3" s="5" t="s">
        <v>11</v>
      </c>
      <c r="G3" s="6">
        <v>60</v>
      </c>
      <c r="H3" s="5" t="s">
        <v>12</v>
      </c>
      <c r="I3" s="6"/>
    </row>
    <row r="4" spans="1:12" ht="20.100000000000001" customHeight="1" x14ac:dyDescent="0.3">
      <c r="A4" s="13" t="s">
        <v>13</v>
      </c>
      <c r="B4" s="14" t="s">
        <v>187</v>
      </c>
      <c r="C4" s="14"/>
      <c r="D4" s="14"/>
      <c r="E4" s="14"/>
      <c r="F4" s="5" t="s">
        <v>14</v>
      </c>
      <c r="G4" s="6">
        <v>84</v>
      </c>
      <c r="H4" s="5" t="s">
        <v>15</v>
      </c>
      <c r="I4" s="6">
        <f>ROUNDDOWN((8108-(8112*G2/100))/(G4+2),0)</f>
        <v>84</v>
      </c>
    </row>
    <row r="5" spans="1:12" ht="20.100000000000001" customHeight="1" x14ac:dyDescent="0.3">
      <c r="A5" s="13"/>
      <c r="B5" s="14"/>
      <c r="C5" s="14"/>
      <c r="D5" s="14"/>
      <c r="E5" s="14"/>
      <c r="F5" s="5" t="s">
        <v>16</v>
      </c>
      <c r="G5" s="15">
        <v>50000</v>
      </c>
      <c r="H5" s="5" t="s">
        <v>17</v>
      </c>
      <c r="I5" s="6">
        <f>ROUNDUP(G4*G5/1000/1000*1.2, 0)</f>
        <v>6</v>
      </c>
    </row>
    <row r="6" spans="1:12" ht="20.100000000000001" customHeight="1" x14ac:dyDescent="0.3">
      <c r="A6" s="16" t="s">
        <v>18</v>
      </c>
      <c r="B6" s="17"/>
      <c r="C6" s="18"/>
      <c r="D6" s="18"/>
      <c r="E6" s="18"/>
      <c r="F6" s="5" t="s">
        <v>19</v>
      </c>
      <c r="G6" s="15">
        <v>3000</v>
      </c>
      <c r="H6" s="5" t="s">
        <v>20</v>
      </c>
      <c r="I6" s="6">
        <f>ROUNDUP(I5*0.1, 0)</f>
        <v>1</v>
      </c>
    </row>
    <row r="7" spans="1:12" ht="20.100000000000001" customHeight="1" x14ac:dyDescent="0.3">
      <c r="B7" s="19"/>
      <c r="C7" s="19"/>
      <c r="D7" s="20"/>
      <c r="E7" s="20"/>
      <c r="F7" s="19"/>
      <c r="G7" s="19"/>
      <c r="H7" s="20"/>
      <c r="I7" s="21"/>
    </row>
    <row r="8" spans="1:12" ht="20.100000000000001" customHeight="1" x14ac:dyDescent="0.3">
      <c r="A8" s="22" t="s">
        <v>21</v>
      </c>
      <c r="B8" s="22" t="s">
        <v>22</v>
      </c>
      <c r="C8" s="22" t="s">
        <v>23</v>
      </c>
      <c r="D8" s="22" t="s">
        <v>24</v>
      </c>
      <c r="E8" s="22" t="s">
        <v>25</v>
      </c>
      <c r="F8" s="22" t="s">
        <v>26</v>
      </c>
      <c r="G8" s="22" t="s">
        <v>27</v>
      </c>
      <c r="H8" s="22" t="s">
        <v>28</v>
      </c>
      <c r="I8" s="23" t="s">
        <v>29</v>
      </c>
    </row>
    <row r="9" spans="1:12" ht="20.100000000000001" customHeight="1" x14ac:dyDescent="0.3">
      <c r="A9" s="2" t="s">
        <v>42</v>
      </c>
      <c r="B9" s="2" t="s">
        <v>303</v>
      </c>
      <c r="C9" s="2" t="s">
        <v>30</v>
      </c>
      <c r="D9" s="4">
        <v>20</v>
      </c>
      <c r="E9" s="4" t="s">
        <v>121</v>
      </c>
      <c r="F9" s="2"/>
      <c r="G9" s="2"/>
      <c r="H9" s="4"/>
      <c r="I9" s="24"/>
      <c r="J9" s="2">
        <f>ROUNDUP(IF(EXACT(C9,"CHAR"), D9, IF(EXACT(C9,"VARCHAR2"), D9/2, IF(EXACT(C9,"NUMBER"), (D9/2)+1, IF(EXACT(C9,"DATE"), 7, D9/2)))),0)</f>
        <v>10</v>
      </c>
      <c r="L9" s="7" t="str">
        <f>CONCATENATE("COMMENT ON COLUMN TAIN.GONGMAE_IMDAE.", B9, " IS ", "'", A9, "';")</f>
        <v>COMMENT ON COLUMN TAIN.GONGMAE_IMDAE.I_MNG_NO IS '물건관리번호';</v>
      </c>
    </row>
    <row r="10" spans="1:12" ht="20.25" customHeight="1" x14ac:dyDescent="0.3">
      <c r="A10" s="2" t="s">
        <v>313</v>
      </c>
      <c r="B10" s="2" t="s">
        <v>331</v>
      </c>
      <c r="C10" s="2" t="s">
        <v>30</v>
      </c>
      <c r="D10" s="4">
        <v>20</v>
      </c>
      <c r="E10" s="4"/>
      <c r="F10" s="2"/>
      <c r="G10" s="2"/>
      <c r="H10" s="4"/>
      <c r="I10" s="24"/>
      <c r="J10" s="2">
        <f t="shared" ref="J10:J22" si="0">ROUNDUP(IF(EXACT(C10,"CHAR"), D10, IF(EXACT(C10,"VARCHAR2"), D10/2, IF(EXACT(C10,"NUMBER"), (D10/2)+1, IF(EXACT(C10,"DATE"), 7, D10/2)))),0)</f>
        <v>10</v>
      </c>
      <c r="L10" s="7" t="str">
        <f t="shared" ref="L10:L21" si="1">CONCATENATE("COMMENT ON COLUMN TAIN.GONGMAE_IMDAE.", B10, " IS ", "'", A10, "';")</f>
        <v>COMMENT ON COLUMN TAIN.GONGMAE_IMDAE.I_IMCHA_EXP IS '임대차내용';</v>
      </c>
    </row>
    <row r="11" spans="1:12" ht="24" customHeight="1" x14ac:dyDescent="0.3">
      <c r="A11" s="2" t="s">
        <v>314</v>
      </c>
      <c r="B11" s="2" t="s">
        <v>434</v>
      </c>
      <c r="C11" s="2" t="s">
        <v>30</v>
      </c>
      <c r="D11" s="4">
        <v>30</v>
      </c>
      <c r="E11" s="4"/>
      <c r="F11" s="2"/>
      <c r="G11" s="2"/>
      <c r="H11" s="4"/>
      <c r="I11" s="24"/>
      <c r="J11" s="2">
        <f t="shared" si="0"/>
        <v>15</v>
      </c>
      <c r="L11" s="7" t="str">
        <f t="shared" si="1"/>
        <v>COMMENT ON COLUMN TAIN.GONGMAE_IMDAE.I_IMCHAIN IS '이름';</v>
      </c>
    </row>
    <row r="12" spans="1:12" ht="24" customHeight="1" x14ac:dyDescent="0.3">
      <c r="A12" s="2" t="s">
        <v>349</v>
      </c>
      <c r="B12" s="2" t="s">
        <v>388</v>
      </c>
      <c r="C12" s="2" t="s">
        <v>30</v>
      </c>
      <c r="D12" s="4">
        <v>3</v>
      </c>
      <c r="E12" s="4"/>
      <c r="F12" s="2"/>
      <c r="G12" s="2"/>
      <c r="H12" s="4">
        <v>1</v>
      </c>
      <c r="I12" s="24"/>
      <c r="J12" s="2">
        <f t="shared" si="0"/>
        <v>2</v>
      </c>
      <c r="L12" s="7" t="str">
        <f t="shared" si="1"/>
        <v>COMMENT ON COLUMN TAIN.GONGMAE_IMDAE.I_CHASU IS '차수';</v>
      </c>
    </row>
    <row r="13" spans="1:12" ht="20.100000000000001" customHeight="1" x14ac:dyDescent="0.3">
      <c r="A13" s="2" t="s">
        <v>315</v>
      </c>
      <c r="B13" s="2" t="s">
        <v>332</v>
      </c>
      <c r="C13" s="2" t="s">
        <v>115</v>
      </c>
      <c r="D13" s="4"/>
      <c r="E13" s="4"/>
      <c r="F13" s="2"/>
      <c r="G13" s="2"/>
      <c r="H13" s="4">
        <v>0</v>
      </c>
      <c r="I13" s="24"/>
      <c r="J13" s="2">
        <f t="shared" si="0"/>
        <v>1</v>
      </c>
      <c r="L13" s="7" t="str">
        <f t="shared" si="1"/>
        <v>COMMENT ON COLUMN TAIN.GONGMAE_IMDAE.I_IMCHA_PRICE IS '보증금';</v>
      </c>
    </row>
    <row r="14" spans="1:12" ht="20.100000000000001" customHeight="1" x14ac:dyDescent="0.3">
      <c r="A14" s="2" t="s">
        <v>316</v>
      </c>
      <c r="B14" s="2" t="s">
        <v>333</v>
      </c>
      <c r="C14" s="2" t="s">
        <v>115</v>
      </c>
      <c r="D14" s="4"/>
      <c r="E14" s="4"/>
      <c r="F14" s="2"/>
      <c r="G14" s="2"/>
      <c r="H14" s="4">
        <v>0</v>
      </c>
      <c r="I14" s="24"/>
      <c r="J14" s="2">
        <f t="shared" si="0"/>
        <v>1</v>
      </c>
      <c r="L14" s="7" t="str">
        <f t="shared" si="1"/>
        <v>COMMENT ON COLUMN TAIN.GONGMAE_IMDAE.I_CHAIM IS '차임(월세)';</v>
      </c>
    </row>
    <row r="15" spans="1:12" ht="20.100000000000001" customHeight="1" x14ac:dyDescent="0.3">
      <c r="A15" s="2" t="s">
        <v>380</v>
      </c>
      <c r="B15" s="2" t="s">
        <v>381</v>
      </c>
      <c r="C15" s="2" t="s">
        <v>115</v>
      </c>
      <c r="D15" s="4"/>
      <c r="E15" s="4"/>
      <c r="F15" s="2"/>
      <c r="G15" s="2"/>
      <c r="H15" s="4">
        <v>0</v>
      </c>
      <c r="I15" s="24"/>
      <c r="J15" s="2">
        <f t="shared" si="0"/>
        <v>1</v>
      </c>
      <c r="L15" s="7" t="str">
        <f t="shared" si="1"/>
        <v>COMMENT ON COLUMN TAIN.GONGMAE_IMDAE.I_EXC_PRICE IS '환산보증금';</v>
      </c>
    </row>
    <row r="16" spans="1:12" ht="20.100000000000001" customHeight="1" x14ac:dyDescent="0.3">
      <c r="A16" s="2" t="s">
        <v>317</v>
      </c>
      <c r="B16" s="2" t="s">
        <v>334</v>
      </c>
      <c r="C16" s="2" t="s">
        <v>30</v>
      </c>
      <c r="D16" s="4">
        <v>10</v>
      </c>
      <c r="E16" s="4"/>
      <c r="F16" s="2"/>
      <c r="G16" s="2"/>
      <c r="H16" s="4"/>
      <c r="I16" s="24"/>
      <c r="J16" s="2">
        <f t="shared" si="0"/>
        <v>5</v>
      </c>
      <c r="L16" s="7" t="str">
        <f t="shared" si="1"/>
        <v>COMMENT ON COLUMN TAIN.GONGMAE_IMDAE.I_REG_DATE IS '전입일';</v>
      </c>
    </row>
    <row r="17" spans="1:12" ht="20.100000000000001" customHeight="1" x14ac:dyDescent="0.3">
      <c r="A17" s="2" t="s">
        <v>318</v>
      </c>
      <c r="B17" s="2" t="s">
        <v>335</v>
      </c>
      <c r="C17" s="2" t="s">
        <v>30</v>
      </c>
      <c r="D17" s="4">
        <v>10</v>
      </c>
      <c r="E17" s="4"/>
      <c r="F17" s="2"/>
      <c r="G17" s="2"/>
      <c r="H17" s="4"/>
      <c r="I17" s="24"/>
      <c r="J17" s="2">
        <f t="shared" si="0"/>
        <v>5</v>
      </c>
      <c r="L17" s="7" t="str">
        <f t="shared" si="1"/>
        <v>COMMENT ON COLUMN TAIN.GONGMAE_IMDAE.I_DECISION_DATE IS '확정(설정)일';</v>
      </c>
    </row>
    <row r="18" spans="1:12" ht="20.100000000000001" customHeight="1" x14ac:dyDescent="0.3">
      <c r="A18" s="2" t="s">
        <v>389</v>
      </c>
      <c r="B18" s="2" t="s">
        <v>392</v>
      </c>
      <c r="C18" s="2" t="s">
        <v>115</v>
      </c>
      <c r="D18" s="4">
        <v>10</v>
      </c>
      <c r="E18" s="4"/>
      <c r="F18" s="2"/>
      <c r="G18" s="2"/>
      <c r="H18" s="4"/>
      <c r="I18" s="24"/>
      <c r="J18" s="2">
        <f t="shared" si="0"/>
        <v>6</v>
      </c>
      <c r="L18" s="7" t="str">
        <f t="shared" si="1"/>
        <v>COMMENT ON COLUMN TAIN.GONGMAE_IMDAE.I_BAEBUN_PRICE IS '배분요구액';</v>
      </c>
    </row>
    <row r="19" spans="1:12" ht="20.100000000000001" customHeight="1" x14ac:dyDescent="0.3">
      <c r="A19" s="2" t="s">
        <v>382</v>
      </c>
      <c r="B19" s="2" t="s">
        <v>383</v>
      </c>
      <c r="C19" s="2" t="s">
        <v>30</v>
      </c>
      <c r="D19" s="4">
        <v>10</v>
      </c>
      <c r="E19" s="4"/>
      <c r="F19" s="2"/>
      <c r="G19" s="2"/>
      <c r="H19" s="4"/>
      <c r="I19" s="24"/>
      <c r="J19" s="2">
        <f t="shared" si="0"/>
        <v>5</v>
      </c>
      <c r="L19" s="7" t="str">
        <f t="shared" si="1"/>
        <v>COMMENT ON COLUMN TAIN.GONGMAE_IMDAE.I_BAEBUN_DATE IS '배분요구일';</v>
      </c>
    </row>
    <row r="20" spans="1:12" ht="20.100000000000001" customHeight="1" x14ac:dyDescent="0.3">
      <c r="A20" s="2" t="s">
        <v>72</v>
      </c>
      <c r="B20" s="2" t="s">
        <v>336</v>
      </c>
      <c r="C20" s="2" t="s">
        <v>30</v>
      </c>
      <c r="D20" s="4">
        <v>8</v>
      </c>
      <c r="E20" s="4"/>
      <c r="F20" s="2"/>
      <c r="G20" s="2"/>
      <c r="H20" s="4"/>
      <c r="I20" s="24"/>
      <c r="J20" s="2">
        <f>ROUNDUP(IF(EXACT(C20,"CHAR"), D20, IF(EXACT(C20,"VARCHAR2"), D20/2, IF(EXACT(C20,"NUMBER"), (D20/2)+1, IF(EXACT(C20,"DATE"), 7, D20/2)))),0)</f>
        <v>4</v>
      </c>
      <c r="L20" s="7" t="str">
        <f t="shared" si="1"/>
        <v>COMMENT ON COLUMN TAIN.GONGMAE_IMDAE.I_IN_DATE IS '입력일';</v>
      </c>
    </row>
    <row r="21" spans="1:12" ht="20.100000000000001" customHeight="1" x14ac:dyDescent="0.3">
      <c r="A21" s="2" t="s">
        <v>73</v>
      </c>
      <c r="B21" s="2" t="s">
        <v>337</v>
      </c>
      <c r="C21" s="2" t="s">
        <v>30</v>
      </c>
      <c r="D21" s="4">
        <v>8</v>
      </c>
      <c r="E21" s="4"/>
      <c r="F21" s="2"/>
      <c r="G21" s="2"/>
      <c r="H21" s="4"/>
      <c r="I21" s="24"/>
      <c r="J21" s="2">
        <f>ROUNDUP(IF(EXACT(C21,"CHAR"), D21, IF(EXACT(C21,"VARCHAR2"), D21/2, IF(EXACT(C21,"NUMBER"), (D21/2)+1, IF(EXACT(C21,"DATE"), 7, D21/2)))),0)</f>
        <v>4</v>
      </c>
      <c r="L21" s="7" t="str">
        <f t="shared" si="1"/>
        <v>COMMENT ON COLUMN TAIN.GONGMAE_IMDAE.I_MODI_DATE IS '수정일';</v>
      </c>
    </row>
    <row r="22" spans="1:12" ht="18.75" customHeight="1" x14ac:dyDescent="0.3">
      <c r="A22" s="2"/>
      <c r="B22" s="2"/>
      <c r="C22" s="2"/>
      <c r="D22" s="4"/>
      <c r="E22" s="4"/>
      <c r="F22" s="2"/>
      <c r="G22" s="2"/>
      <c r="H22" s="4"/>
      <c r="I22" s="24"/>
      <c r="J22" s="2">
        <f t="shared" si="0"/>
        <v>0</v>
      </c>
    </row>
    <row r="23" spans="1:12" ht="20.100000000000001" customHeight="1" x14ac:dyDescent="0.3">
      <c r="B23"/>
      <c r="C23"/>
    </row>
    <row r="24" spans="1:12" ht="20.100000000000001" customHeight="1" x14ac:dyDescent="0.3">
      <c r="A24" s="27" t="s">
        <v>31</v>
      </c>
      <c r="B24" s="27"/>
      <c r="C24" s="27"/>
      <c r="D24" s="28"/>
      <c r="E24" s="28"/>
      <c r="F24" s="29"/>
      <c r="G24" s="29"/>
      <c r="H24" s="30"/>
      <c r="I24" s="29"/>
      <c r="J24" s="7">
        <f>SUM(J9:J23)</f>
        <v>69</v>
      </c>
    </row>
    <row r="25" spans="1:12" ht="20.100000000000001" customHeight="1" x14ac:dyDescent="0.3">
      <c r="A25" s="31" t="s">
        <v>32</v>
      </c>
      <c r="B25" s="32" t="s">
        <v>33</v>
      </c>
      <c r="C25" s="32"/>
      <c r="D25" s="32" t="s">
        <v>34</v>
      </c>
      <c r="E25" s="32"/>
      <c r="F25" s="32"/>
      <c r="G25" s="33"/>
      <c r="H25" s="34"/>
      <c r="I25" s="7"/>
    </row>
    <row r="26" spans="1:12" ht="20.100000000000001" customHeight="1" x14ac:dyDescent="0.3">
      <c r="A26" s="2" t="s">
        <v>35</v>
      </c>
      <c r="B26" s="35" t="s">
        <v>302</v>
      </c>
      <c r="C26" s="35"/>
      <c r="D26" s="35" t="s">
        <v>303</v>
      </c>
      <c r="E26" s="35"/>
      <c r="F26" s="35"/>
      <c r="G26" s="36"/>
      <c r="H26" s="37"/>
    </row>
    <row r="27" spans="1:12" ht="20.100000000000001" customHeight="1" x14ac:dyDescent="0.3">
      <c r="A27" s="2"/>
      <c r="B27" s="35"/>
      <c r="C27" s="35"/>
      <c r="D27" s="35"/>
      <c r="E27" s="35"/>
      <c r="F27" s="35"/>
      <c r="G27" s="36"/>
      <c r="H27" s="37"/>
    </row>
    <row r="28" spans="1:12" ht="20.100000000000001" customHeight="1" x14ac:dyDescent="0.3">
      <c r="A28" s="2"/>
      <c r="B28" s="35"/>
      <c r="C28" s="35"/>
      <c r="D28" s="35"/>
      <c r="E28" s="35"/>
      <c r="F28" s="35"/>
      <c r="G28" s="36"/>
      <c r="H28" s="37"/>
    </row>
    <row r="29" spans="1:12" ht="20.100000000000001" customHeight="1" x14ac:dyDescent="0.3"/>
    <row r="30" spans="1:12" ht="20.100000000000001" customHeight="1" x14ac:dyDescent="0.3"/>
    <row r="31" spans="1:12" ht="20.100000000000001" customHeight="1" x14ac:dyDescent="0.3"/>
    <row r="32" spans="1:12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</sheetData>
  <mergeCells count="15">
    <mergeCell ref="B28:C28"/>
    <mergeCell ref="D28:F28"/>
    <mergeCell ref="A24:E24"/>
    <mergeCell ref="B25:C25"/>
    <mergeCell ref="D25:F25"/>
    <mergeCell ref="B26:C26"/>
    <mergeCell ref="D26:F26"/>
    <mergeCell ref="B27:C27"/>
    <mergeCell ref="D27:F27"/>
    <mergeCell ref="C1:D1"/>
    <mergeCell ref="C2:D2"/>
    <mergeCell ref="B3:E3"/>
    <mergeCell ref="A4:A5"/>
    <mergeCell ref="B4:E5"/>
    <mergeCell ref="B6:E6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H18" sqref="H18"/>
    </sheetView>
  </sheetViews>
  <sheetFormatPr defaultRowHeight="16.5" x14ac:dyDescent="0.3"/>
  <cols>
    <col min="1" max="1" width="15.25" style="7" customWidth="1"/>
    <col min="2" max="2" width="20.75" style="7" customWidth="1"/>
    <col min="3" max="3" width="9.875" style="7" customWidth="1"/>
    <col min="4" max="4" width="7.375" style="25" customWidth="1"/>
    <col min="5" max="5" width="15.75" style="25" customWidth="1"/>
    <col min="6" max="6" width="13.625" style="7" customWidth="1"/>
    <col min="7" max="7" width="14.75" style="7" customWidth="1"/>
    <col min="8" max="8" width="13" style="25" customWidth="1"/>
    <col min="9" max="9" width="24.875" style="26" customWidth="1"/>
    <col min="10" max="11" width="9" style="7"/>
    <col min="12" max="12" width="63.375" style="7" customWidth="1"/>
    <col min="13" max="16384" width="9" style="7"/>
  </cols>
  <sheetData>
    <row r="1" spans="1:12" ht="20.100000000000001" customHeight="1" x14ac:dyDescent="0.3">
      <c r="A1" s="1" t="s">
        <v>0</v>
      </c>
      <c r="B1" s="2" t="s">
        <v>298</v>
      </c>
      <c r="C1" s="3" t="s">
        <v>1</v>
      </c>
      <c r="D1" s="3"/>
      <c r="E1" s="4" t="s">
        <v>36</v>
      </c>
      <c r="F1" s="5" t="s">
        <v>2</v>
      </c>
      <c r="G1" s="6" t="s">
        <v>37</v>
      </c>
      <c r="H1" s="5" t="s">
        <v>3</v>
      </c>
      <c r="I1" s="6" t="s">
        <v>4</v>
      </c>
      <c r="L1" s="7" t="str">
        <f>CONCATENATE("COMMENT ON TABLE ", E1, ".", B1, " IS '", B2, "';")</f>
        <v>COMMENT ON TABLE TAIN.GONGMAE_HISTORY IS '공매정보 - 입찰이력';</v>
      </c>
    </row>
    <row r="2" spans="1:12" ht="20.100000000000001" customHeight="1" x14ac:dyDescent="0.3">
      <c r="A2" s="1" t="s">
        <v>5</v>
      </c>
      <c r="B2" s="2" t="s">
        <v>437</v>
      </c>
      <c r="C2" s="8" t="s">
        <v>6</v>
      </c>
      <c r="D2" s="9"/>
      <c r="E2" s="10" t="s">
        <v>311</v>
      </c>
      <c r="F2" s="5" t="s">
        <v>7</v>
      </c>
      <c r="G2" s="6">
        <v>10</v>
      </c>
      <c r="H2" s="5" t="s">
        <v>8</v>
      </c>
      <c r="I2" s="6" t="s">
        <v>9</v>
      </c>
    </row>
    <row r="3" spans="1:12" ht="20.100000000000001" customHeight="1" x14ac:dyDescent="0.3">
      <c r="A3" s="11" t="s">
        <v>10</v>
      </c>
      <c r="B3" s="12" t="s">
        <v>437</v>
      </c>
      <c r="C3" s="12"/>
      <c r="D3" s="12"/>
      <c r="E3" s="12"/>
      <c r="F3" s="5" t="s">
        <v>11</v>
      </c>
      <c r="G3" s="6">
        <v>60</v>
      </c>
      <c r="H3" s="5" t="s">
        <v>12</v>
      </c>
      <c r="I3" s="6"/>
    </row>
    <row r="4" spans="1:12" ht="20.100000000000001" customHeight="1" x14ac:dyDescent="0.3">
      <c r="A4" s="13" t="s">
        <v>13</v>
      </c>
      <c r="B4" s="14" t="s">
        <v>187</v>
      </c>
      <c r="C4" s="14"/>
      <c r="D4" s="14"/>
      <c r="E4" s="14"/>
      <c r="F4" s="5" t="s">
        <v>14</v>
      </c>
      <c r="G4" s="6">
        <v>107</v>
      </c>
      <c r="H4" s="5" t="s">
        <v>15</v>
      </c>
      <c r="I4" s="6">
        <f>ROUNDDOWN((8108-(8112*G2/100))/(G4+2),0)</f>
        <v>66</v>
      </c>
    </row>
    <row r="5" spans="1:12" ht="20.100000000000001" customHeight="1" x14ac:dyDescent="0.3">
      <c r="A5" s="13"/>
      <c r="B5" s="14"/>
      <c r="C5" s="14"/>
      <c r="D5" s="14"/>
      <c r="E5" s="14"/>
      <c r="F5" s="5" t="s">
        <v>16</v>
      </c>
      <c r="G5" s="15">
        <v>50000</v>
      </c>
      <c r="H5" s="5" t="s">
        <v>17</v>
      </c>
      <c r="I5" s="6">
        <f>ROUNDUP(G4*G5/1000/1000*1.2, 0)</f>
        <v>7</v>
      </c>
    </row>
    <row r="6" spans="1:12" ht="20.100000000000001" customHeight="1" x14ac:dyDescent="0.3">
      <c r="A6" s="16" t="s">
        <v>18</v>
      </c>
      <c r="B6" s="17"/>
      <c r="C6" s="18"/>
      <c r="D6" s="18"/>
      <c r="E6" s="18"/>
      <c r="F6" s="5" t="s">
        <v>19</v>
      </c>
      <c r="G6" s="15">
        <v>10000</v>
      </c>
      <c r="H6" s="5" t="s">
        <v>20</v>
      </c>
      <c r="I6" s="6">
        <f>ROUNDUP(I5*0.1, 0)</f>
        <v>1</v>
      </c>
    </row>
    <row r="7" spans="1:12" ht="20.100000000000001" customHeight="1" x14ac:dyDescent="0.3">
      <c r="B7" s="19"/>
      <c r="C7" s="19"/>
      <c r="D7" s="20"/>
      <c r="E7" s="20"/>
      <c r="F7" s="19"/>
      <c r="G7" s="19"/>
      <c r="H7" s="20"/>
      <c r="I7" s="21"/>
    </row>
    <row r="8" spans="1:12" ht="20.100000000000001" customHeight="1" x14ac:dyDescent="0.3">
      <c r="A8" s="22" t="s">
        <v>21</v>
      </c>
      <c r="B8" s="22" t="s">
        <v>22</v>
      </c>
      <c r="C8" s="22" t="s">
        <v>23</v>
      </c>
      <c r="D8" s="22" t="s">
        <v>24</v>
      </c>
      <c r="E8" s="22" t="s">
        <v>25</v>
      </c>
      <c r="F8" s="22" t="s">
        <v>26</v>
      </c>
      <c r="G8" s="22" t="s">
        <v>27</v>
      </c>
      <c r="H8" s="22" t="s">
        <v>28</v>
      </c>
      <c r="I8" s="23" t="s">
        <v>29</v>
      </c>
    </row>
    <row r="9" spans="1:12" ht="20.100000000000001" customHeight="1" x14ac:dyDescent="0.3">
      <c r="A9" s="2" t="s">
        <v>42</v>
      </c>
      <c r="B9" s="2" t="s">
        <v>312</v>
      </c>
      <c r="C9" s="2" t="s">
        <v>30</v>
      </c>
      <c r="D9" s="4">
        <v>20</v>
      </c>
      <c r="E9" s="4" t="s">
        <v>121</v>
      </c>
      <c r="F9" s="2"/>
      <c r="G9" s="2"/>
      <c r="H9" s="4"/>
      <c r="I9" s="24"/>
      <c r="J9" s="2">
        <f>ROUNDUP(IF(EXACT(C9,"CHAR"), D9, IF(EXACT(C9,"VARCHAR2"), D9/2, IF(EXACT(C9,"NUMBER"), (D9/2)+1, IF(EXACT(C9,"DATE"), 7, D9/2)))),0)</f>
        <v>10</v>
      </c>
      <c r="L9" s="7" t="str">
        <f>CONCATENATE("COMMENT ON COLUMN TAIN.GONGMAE_HISTORY.", B9, " IS ", "'", A9, "';")</f>
        <v>COMMENT ON COLUMN TAIN.GONGMAE_HISTORY.HI_MNG_NO IS '물건관리번호';</v>
      </c>
    </row>
    <row r="10" spans="1:12" ht="20.25" customHeight="1" x14ac:dyDescent="0.3">
      <c r="A10" s="2" t="s">
        <v>44</v>
      </c>
      <c r="B10" s="2" t="s">
        <v>438</v>
      </c>
      <c r="C10" s="2" t="s">
        <v>30</v>
      </c>
      <c r="D10" s="4">
        <v>20</v>
      </c>
      <c r="E10" s="4"/>
      <c r="F10" s="2"/>
      <c r="G10" s="2"/>
      <c r="H10" s="4"/>
      <c r="I10" s="24"/>
      <c r="J10" s="2">
        <f t="shared" ref="J10:J18" si="0">ROUNDUP(IF(EXACT(C10,"CHAR"), D10, IF(EXACT(C10,"VARCHAR2"), D10/2, IF(EXACT(C10,"NUMBER"), (D10/2)+1, IF(EXACT(C10,"DATE"), 7, D10/2)))),0)</f>
        <v>10</v>
      </c>
      <c r="L10" s="7" t="str">
        <f t="shared" ref="L10:L21" si="1">CONCATENATE("COMMENT ON COLUMN TAIN.GONGMAE_HISTORY.", B10, " IS ", "'", A10, "';")</f>
        <v>COMMENT ON COLUMN TAIN.GONGMAE_HISTORY.HI_IPCHAL_NO IS '입찰번호';</v>
      </c>
    </row>
    <row r="11" spans="1:12" ht="24" customHeight="1" x14ac:dyDescent="0.3">
      <c r="A11" s="2" t="s">
        <v>60</v>
      </c>
      <c r="B11" s="2" t="s">
        <v>342</v>
      </c>
      <c r="C11" s="2" t="s">
        <v>30</v>
      </c>
      <c r="D11" s="4">
        <v>10</v>
      </c>
      <c r="E11" s="4"/>
      <c r="F11" s="2"/>
      <c r="G11" s="2"/>
      <c r="H11" s="4"/>
      <c r="I11" s="24"/>
      <c r="J11" s="2">
        <f t="shared" si="0"/>
        <v>5</v>
      </c>
      <c r="L11" s="7" t="str">
        <f t="shared" si="1"/>
        <v>COMMENT ON COLUMN TAIN.GONGMAE_HISTORY.HI_SELL_TYPE IS '처분방식';</v>
      </c>
    </row>
    <row r="12" spans="1:12" ht="20.100000000000001" customHeight="1" x14ac:dyDescent="0.3">
      <c r="A12" s="2" t="s">
        <v>132</v>
      </c>
      <c r="B12" s="2" t="s">
        <v>369</v>
      </c>
      <c r="C12" s="2" t="s">
        <v>30</v>
      </c>
      <c r="D12" s="4">
        <v>16</v>
      </c>
      <c r="E12" s="4"/>
      <c r="F12" s="2"/>
      <c r="G12" s="2"/>
      <c r="H12" s="4"/>
      <c r="I12" s="39">
        <v>42528.416666666664</v>
      </c>
      <c r="J12" s="2">
        <f t="shared" si="0"/>
        <v>8</v>
      </c>
      <c r="L12" s="7" t="str">
        <f t="shared" si="1"/>
        <v>COMMENT ON COLUMN TAIN.GONGMAE_HISTORY.HI_GAECHAL_DT IS '개찰일시';</v>
      </c>
    </row>
    <row r="13" spans="1:12" ht="20.100000000000001" customHeight="1" x14ac:dyDescent="0.3">
      <c r="A13" s="2" t="s">
        <v>63</v>
      </c>
      <c r="B13" s="2" t="s">
        <v>416</v>
      </c>
      <c r="C13" s="2" t="s">
        <v>115</v>
      </c>
      <c r="D13" s="4"/>
      <c r="E13" s="4"/>
      <c r="F13" s="2"/>
      <c r="G13" s="2"/>
      <c r="H13" s="4">
        <v>0</v>
      </c>
      <c r="I13" s="39"/>
      <c r="J13" s="2">
        <f t="shared" si="0"/>
        <v>1</v>
      </c>
      <c r="L13" s="7" t="str">
        <f t="shared" si="1"/>
        <v>COMMENT ON COLUMN TAIN.GONGMAE_HISTORY.HI_GAM_PRICE IS '감정가';</v>
      </c>
    </row>
    <row r="14" spans="1:12" ht="20.100000000000001" customHeight="1" x14ac:dyDescent="0.3">
      <c r="A14" s="2" t="s">
        <v>64</v>
      </c>
      <c r="B14" s="2" t="s">
        <v>343</v>
      </c>
      <c r="C14" s="2" t="s">
        <v>115</v>
      </c>
      <c r="D14" s="4"/>
      <c r="E14" s="4"/>
      <c r="F14" s="2"/>
      <c r="G14" s="2"/>
      <c r="H14" s="4">
        <v>0</v>
      </c>
      <c r="I14" s="24"/>
      <c r="J14" s="2">
        <f t="shared" si="0"/>
        <v>1</v>
      </c>
      <c r="L14" s="7" t="str">
        <f t="shared" si="1"/>
        <v>COMMENT ON COLUMN TAIN.GONGMAE_HISTORY.HI_LOW_PRICE IS '최저입찰가';</v>
      </c>
    </row>
    <row r="15" spans="1:12" ht="20.100000000000001" customHeight="1" x14ac:dyDescent="0.3">
      <c r="A15" s="2" t="s">
        <v>124</v>
      </c>
      <c r="B15" s="2" t="s">
        <v>344</v>
      </c>
      <c r="C15" s="2" t="s">
        <v>115</v>
      </c>
      <c r="D15" s="4"/>
      <c r="E15" s="4"/>
      <c r="F15" s="2"/>
      <c r="G15" s="2"/>
      <c r="H15" s="4">
        <v>0</v>
      </c>
      <c r="I15" s="24"/>
      <c r="J15" s="2">
        <f t="shared" si="0"/>
        <v>1</v>
      </c>
      <c r="L15" s="7" t="str">
        <f t="shared" si="1"/>
        <v>COMMENT ON COLUMN TAIN.GONGMAE_HISTORY.HI_NAK_PRICE IS '낙찰가';</v>
      </c>
    </row>
    <row r="16" spans="1:12" ht="18.75" customHeight="1" x14ac:dyDescent="0.3">
      <c r="A16" s="2" t="s">
        <v>341</v>
      </c>
      <c r="B16" s="2" t="s">
        <v>345</v>
      </c>
      <c r="C16" s="2" t="s">
        <v>30</v>
      </c>
      <c r="D16" s="4">
        <v>20</v>
      </c>
      <c r="E16" s="4"/>
      <c r="F16" s="2"/>
      <c r="G16" s="2"/>
      <c r="H16" s="4"/>
      <c r="I16" s="24"/>
      <c r="J16" s="2">
        <f t="shared" si="0"/>
        <v>10</v>
      </c>
      <c r="L16" s="7" t="str">
        <f t="shared" si="1"/>
        <v>COMMENT ON COLUMN TAIN.GONGMAE_HISTORY.HI_RESULT IS '입찰결과';</v>
      </c>
    </row>
    <row r="17" spans="1:12" ht="18.75" customHeight="1" x14ac:dyDescent="0.3">
      <c r="A17" s="2" t="s">
        <v>454</v>
      </c>
      <c r="B17" s="2" t="s">
        <v>456</v>
      </c>
      <c r="C17" s="2" t="s">
        <v>115</v>
      </c>
      <c r="D17" s="4">
        <v>5</v>
      </c>
      <c r="E17" s="4"/>
      <c r="F17" s="2"/>
      <c r="G17" s="2"/>
      <c r="H17" s="4">
        <v>0</v>
      </c>
      <c r="I17" s="24"/>
      <c r="J17" s="2">
        <f t="shared" si="0"/>
        <v>4</v>
      </c>
      <c r="L17" s="7" t="str">
        <f t="shared" si="1"/>
        <v>COMMENT ON COLUMN TAIN.GONGMAE_HISTORY.HI_YU_IPCHALJA IS '유효입찰자수';</v>
      </c>
    </row>
    <row r="18" spans="1:12" ht="18.75" customHeight="1" x14ac:dyDescent="0.3">
      <c r="A18" s="2" t="s">
        <v>455</v>
      </c>
      <c r="B18" s="2" t="s">
        <v>457</v>
      </c>
      <c r="C18" s="2" t="s">
        <v>115</v>
      </c>
      <c r="D18" s="4">
        <v>5</v>
      </c>
      <c r="E18" s="4"/>
      <c r="F18" s="2"/>
      <c r="G18" s="2"/>
      <c r="H18" s="4">
        <v>0</v>
      </c>
      <c r="I18" s="24"/>
      <c r="J18" s="2">
        <f t="shared" si="0"/>
        <v>4</v>
      </c>
      <c r="L18" s="7" t="str">
        <f t="shared" si="1"/>
        <v>COMMENT ON COLUMN TAIN.GONGMAE_HISTORY.HI_MU_IPCHALJA IS '무효입찰자수';</v>
      </c>
    </row>
    <row r="19" spans="1:12" ht="18.75" customHeight="1" x14ac:dyDescent="0.3">
      <c r="A19" s="2" t="s">
        <v>417</v>
      </c>
      <c r="B19" s="2" t="s">
        <v>439</v>
      </c>
      <c r="C19" s="2" t="s">
        <v>30</v>
      </c>
      <c r="D19" s="4">
        <v>400</v>
      </c>
      <c r="E19" s="4"/>
      <c r="F19" s="2"/>
      <c r="G19" s="2"/>
      <c r="H19" s="4"/>
      <c r="I19" s="24"/>
      <c r="J19" s="2">
        <v>20</v>
      </c>
      <c r="L19" s="7" t="str">
        <f t="shared" si="1"/>
        <v>COMMENT ON COLUMN TAIN.GONGMAE_HISTORY.HI_IPCHALGA_INFO IS '입찰금액';</v>
      </c>
    </row>
    <row r="20" spans="1:12" ht="20.100000000000001" customHeight="1" x14ac:dyDescent="0.3">
      <c r="A20" s="2" t="s">
        <v>72</v>
      </c>
      <c r="B20" s="2" t="s">
        <v>346</v>
      </c>
      <c r="C20" s="2" t="s">
        <v>30</v>
      </c>
      <c r="D20" s="4">
        <v>8</v>
      </c>
      <c r="E20" s="4"/>
      <c r="F20" s="2"/>
      <c r="G20" s="2"/>
      <c r="H20" s="4"/>
      <c r="I20" s="24">
        <v>20160512</v>
      </c>
      <c r="J20" s="2">
        <f>ROUNDUP(IF(EXACT(C20,"CHAR"), D20, IF(EXACT(C20,"VARCHAR2"), D20/2, IF(EXACT(C20,"NUMBER"), (D20/2)+1, IF(EXACT(C20,"DATE"), 7, D20/2)))),0)</f>
        <v>4</v>
      </c>
      <c r="L20" s="7" t="str">
        <f t="shared" si="1"/>
        <v>COMMENT ON COLUMN TAIN.GONGMAE_HISTORY.HI_IN_DATE IS '입력일';</v>
      </c>
    </row>
    <row r="21" spans="1:12" ht="20.100000000000001" customHeight="1" x14ac:dyDescent="0.3">
      <c r="A21" s="2" t="s">
        <v>73</v>
      </c>
      <c r="B21" s="2" t="s">
        <v>347</v>
      </c>
      <c r="C21" s="2" t="s">
        <v>30</v>
      </c>
      <c r="D21" s="4">
        <v>8</v>
      </c>
      <c r="E21" s="4"/>
      <c r="F21" s="2"/>
      <c r="G21" s="2"/>
      <c r="H21" s="4"/>
      <c r="I21" s="24">
        <v>20160512</v>
      </c>
      <c r="J21" s="2">
        <f>ROUNDUP(IF(EXACT(C21,"CHAR"), D21, IF(EXACT(C21,"VARCHAR2"), D21/2, IF(EXACT(C21,"NUMBER"), (D21/2)+1, IF(EXACT(C21,"DATE"), 7, D21/2)))),0)</f>
        <v>4</v>
      </c>
      <c r="L21" s="7" t="str">
        <f t="shared" si="1"/>
        <v>COMMENT ON COLUMN TAIN.GONGMAE_HISTORY.HI_MODI_DATE IS '수정일';</v>
      </c>
    </row>
    <row r="22" spans="1:12" ht="20.100000000000001" customHeight="1" x14ac:dyDescent="0.3">
      <c r="B22"/>
      <c r="C22"/>
    </row>
    <row r="23" spans="1:12" ht="20.100000000000001" customHeight="1" x14ac:dyDescent="0.3">
      <c r="A23" s="27" t="s">
        <v>31</v>
      </c>
      <c r="B23" s="27"/>
      <c r="C23" s="27"/>
      <c r="D23" s="28"/>
      <c r="E23" s="28"/>
      <c r="F23" s="29"/>
      <c r="G23" s="29"/>
      <c r="H23" s="30"/>
      <c r="I23" s="29"/>
      <c r="J23" s="7">
        <f>SUM(J9:J22)</f>
        <v>82</v>
      </c>
    </row>
    <row r="24" spans="1:12" ht="20.100000000000001" customHeight="1" x14ac:dyDescent="0.3">
      <c r="A24" s="31" t="s">
        <v>32</v>
      </c>
      <c r="B24" s="32" t="s">
        <v>33</v>
      </c>
      <c r="C24" s="32"/>
      <c r="D24" s="32" t="s">
        <v>34</v>
      </c>
      <c r="E24" s="32"/>
      <c r="F24" s="32"/>
      <c r="G24" s="33"/>
      <c r="H24" s="34"/>
      <c r="I24" s="7"/>
    </row>
    <row r="25" spans="1:12" ht="20.100000000000001" customHeight="1" x14ac:dyDescent="0.3">
      <c r="A25" s="2" t="s">
        <v>35</v>
      </c>
      <c r="B25" s="12" t="s">
        <v>304</v>
      </c>
      <c r="C25" s="12"/>
      <c r="D25" s="12" t="s">
        <v>312</v>
      </c>
      <c r="E25" s="12"/>
      <c r="F25" s="12"/>
      <c r="G25" s="36"/>
      <c r="H25" s="37"/>
    </row>
    <row r="26" spans="1:12" ht="20.100000000000001" customHeight="1" x14ac:dyDescent="0.3">
      <c r="A26" s="2"/>
      <c r="B26" s="12"/>
      <c r="C26" s="12"/>
      <c r="D26" s="12"/>
      <c r="E26" s="12"/>
      <c r="F26" s="12"/>
      <c r="G26" s="36"/>
      <c r="H26" s="37"/>
    </row>
    <row r="27" spans="1:12" ht="20.100000000000001" customHeight="1" x14ac:dyDescent="0.3">
      <c r="A27" s="2"/>
      <c r="B27" s="12"/>
      <c r="C27" s="12"/>
      <c r="D27" s="12"/>
      <c r="E27" s="12"/>
      <c r="F27" s="12"/>
      <c r="G27" s="36"/>
      <c r="H27" s="37"/>
    </row>
    <row r="28" spans="1:12" ht="20.100000000000001" customHeight="1" x14ac:dyDescent="0.3"/>
    <row r="29" spans="1:12" ht="20.100000000000001" customHeight="1" x14ac:dyDescent="0.3"/>
    <row r="30" spans="1:12" ht="20.100000000000001" customHeight="1" x14ac:dyDescent="0.3"/>
    <row r="31" spans="1:12" ht="20.100000000000001" customHeight="1" x14ac:dyDescent="0.3"/>
    <row r="32" spans="1:12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</sheetData>
  <mergeCells count="15">
    <mergeCell ref="B27:C27"/>
    <mergeCell ref="D27:F27"/>
    <mergeCell ref="A23:E23"/>
    <mergeCell ref="B24:C24"/>
    <mergeCell ref="D24:F24"/>
    <mergeCell ref="B25:C25"/>
    <mergeCell ref="D25:F25"/>
    <mergeCell ref="B26:C26"/>
    <mergeCell ref="D26:F26"/>
    <mergeCell ref="C1:D1"/>
    <mergeCell ref="C2:D2"/>
    <mergeCell ref="B3:E3"/>
    <mergeCell ref="A4:A5"/>
    <mergeCell ref="B4:E5"/>
    <mergeCell ref="B6:E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공매마스터</vt:lpstr>
      <vt:lpstr>부동산</vt:lpstr>
      <vt:lpstr>회원권및유가증권</vt:lpstr>
      <vt:lpstr>증권추가정보</vt:lpstr>
      <vt:lpstr>자동차및운송장비</vt:lpstr>
      <vt:lpstr>기계및장비,부품</vt:lpstr>
      <vt:lpstr>물품</vt:lpstr>
      <vt:lpstr>임대차정보</vt:lpstr>
      <vt:lpstr>입찰이력</vt:lpstr>
      <vt:lpstr>입찰정보</vt:lpstr>
      <vt:lpstr>등기</vt:lpstr>
      <vt:lpstr>파일정보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ta28</dc:creator>
  <cp:lastModifiedBy>ta28</cp:lastModifiedBy>
  <dcterms:created xsi:type="dcterms:W3CDTF">2016-04-25T04:03:41Z</dcterms:created>
  <dcterms:modified xsi:type="dcterms:W3CDTF">2016-05-03T04:48:43Z</dcterms:modified>
</cp:coreProperties>
</file>