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21732607-E54A-E047-99CF-898DEAB589FD}" xr6:coauthVersionLast="46" xr6:coauthVersionMax="46" xr10:uidLastSave="{00000000-0000-0000-0000-000000000000}"/>
  <bookViews>
    <workbookView xWindow="2620" yWindow="-25800" windowWidth="35840" windowHeight="2190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Tsiropoulos2018 (JRC)"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stack_replacement" sheetId="23" r:id="rId17"/>
    <sheet name="H2 storage" sheetId="18" r:id="rId18"/>
    <sheet name="FT" sheetId="13" r:id="rId19"/>
    <sheet name="constants" sheetId="3"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56" i="2" l="1"/>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C2" i="2"/>
  <c r="D2" i="2"/>
  <c r="E2" i="2"/>
  <c r="F2" i="2"/>
  <c r="G2" i="2"/>
  <c r="H2" i="2"/>
  <c r="I2" i="2"/>
  <c r="J2" i="2"/>
  <c r="K2" i="2"/>
  <c r="L2" i="2"/>
  <c r="M2" i="2"/>
  <c r="N2" i="2"/>
  <c r="O2" i="2"/>
  <c r="P2" i="2"/>
  <c r="Q2" i="2"/>
  <c r="R2" i="2"/>
  <c r="S2" i="2"/>
  <c r="T2" i="2"/>
  <c r="U2" i="2"/>
  <c r="V2" i="2"/>
  <c r="W2" i="2"/>
  <c r="X2" i="2"/>
  <c r="Y2" i="2"/>
  <c r="Z2" i="2"/>
  <c r="AA2" i="2"/>
  <c r="AB2" i="2"/>
  <c r="AC2" i="2"/>
  <c r="AD2" i="2"/>
  <c r="AE2" i="2"/>
  <c r="AF2" i="2"/>
  <c r="AG2" i="2"/>
  <c r="AH2" i="2"/>
  <c r="AI2" i="2"/>
  <c r="C3" i="2"/>
  <c r="D3" i="2"/>
  <c r="E3" i="2"/>
  <c r="F3" i="2"/>
  <c r="G3" i="2"/>
  <c r="H3" i="2"/>
  <c r="I3" i="2"/>
  <c r="J3" i="2"/>
  <c r="K3" i="2"/>
  <c r="L3" i="2"/>
  <c r="M3" i="2"/>
  <c r="N3" i="2"/>
  <c r="O3" i="2"/>
  <c r="P3" i="2"/>
  <c r="Q3" i="2"/>
  <c r="R3" i="2"/>
  <c r="S3" i="2"/>
  <c r="T3" i="2"/>
  <c r="U3" i="2"/>
  <c r="V3" i="2"/>
  <c r="W3" i="2"/>
  <c r="X3" i="2"/>
  <c r="Y3" i="2"/>
  <c r="Z3" i="2"/>
  <c r="AA3" i="2"/>
  <c r="AB3" i="2"/>
  <c r="AC3" i="2"/>
  <c r="AD3" i="2"/>
  <c r="AE3" i="2"/>
  <c r="AF3" i="2"/>
  <c r="AG3" i="2"/>
  <c r="AH3" i="2"/>
  <c r="AI3" i="2"/>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AG4" i="2"/>
  <c r="AH4" i="2"/>
  <c r="AI4" i="2"/>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C6"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AI6" i="2"/>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AG7" i="2"/>
  <c r="AH7" i="2"/>
  <c r="AI7"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AI8" i="2"/>
  <c r="C9" i="2"/>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AI9" i="2"/>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AG10" i="2"/>
  <c r="AH10" i="2"/>
  <c r="AI10"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AI11"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AI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AI14"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AI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AI19"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AI20"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AI21"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AI22"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AI23"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AI24"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AI25"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AI28"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AI29"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AI30" i="2"/>
  <c r="C31"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AI31" i="2"/>
  <c r="C32"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AG32" i="2"/>
  <c r="AH32" i="2"/>
  <c r="AI32" i="2"/>
  <c r="C33"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AG33" i="2"/>
  <c r="AH33" i="2"/>
  <c r="AI33"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AI34"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AI35"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AI36"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AI37" i="2"/>
  <c r="C39"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AI39" i="2"/>
  <c r="C40"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AG40" i="2"/>
  <c r="AH40" i="2"/>
  <c r="AI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AI41" i="2"/>
  <c r="C42"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AI42" i="2"/>
  <c r="C43"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AI43" i="2"/>
  <c r="C44"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AG44" i="2"/>
  <c r="AH44" i="2"/>
  <c r="AI44" i="2"/>
  <c r="C45"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AI45" i="2"/>
  <c r="C46"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AI46" i="2"/>
  <c r="C47"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AI47" i="2"/>
  <c r="C48"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AI48" i="2"/>
  <c r="C49"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AG49" i="2"/>
  <c r="AH49" i="2"/>
  <c r="AI49" i="2"/>
  <c r="C50"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AG50" i="2"/>
  <c r="AH50" i="2"/>
  <c r="AI50" i="2"/>
  <c r="C51"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AG51" i="2"/>
  <c r="AH51" i="2"/>
  <c r="AI51"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AI52"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AI53" i="2"/>
  <c r="C54"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AG54" i="2"/>
  <c r="AH54" i="2"/>
  <c r="AI54" i="2"/>
  <c r="C55"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AG55" i="2"/>
  <c r="AH55" i="2"/>
  <c r="AI55"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AI57"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AI58" i="2"/>
  <c r="C59"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AI59"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AI60" i="2"/>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AI61" i="2"/>
  <c r="C62"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AI62" i="2"/>
  <c r="C63"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AI63" i="2"/>
  <c r="C64" i="2"/>
  <c r="D64" i="2"/>
  <c r="E64" i="2"/>
  <c r="F64" i="2"/>
  <c r="G64" i="2"/>
  <c r="H64" i="2"/>
  <c r="I64" i="2"/>
  <c r="J64" i="2"/>
  <c r="K64" i="2"/>
  <c r="L64" i="2"/>
  <c r="M64" i="2"/>
  <c r="N64" i="2"/>
  <c r="O64" i="2"/>
  <c r="P64" i="2"/>
  <c r="Q64" i="2"/>
  <c r="R64" i="2"/>
  <c r="S64" i="2"/>
  <c r="T64" i="2"/>
  <c r="U64" i="2"/>
  <c r="V64" i="2"/>
  <c r="W64" i="2"/>
  <c r="X64" i="2"/>
  <c r="Y64" i="2"/>
  <c r="Z64" i="2"/>
  <c r="AA64" i="2"/>
  <c r="AB64" i="2"/>
  <c r="AC64" i="2"/>
  <c r="AD64" i="2"/>
  <c r="AE64" i="2"/>
  <c r="AF64" i="2"/>
  <c r="AG64" i="2"/>
  <c r="AH64" i="2"/>
  <c r="AI64" i="2"/>
  <c r="C65"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AG65" i="2"/>
  <c r="AH65" i="2"/>
  <c r="AI65" i="2"/>
  <c r="C66" i="2"/>
  <c r="D66" i="2"/>
  <c r="E66" i="2"/>
  <c r="F66" i="2"/>
  <c r="G66" i="2"/>
  <c r="H66" i="2"/>
  <c r="I66" i="2"/>
  <c r="J66" i="2"/>
  <c r="K66" i="2"/>
  <c r="L66" i="2"/>
  <c r="M66" i="2"/>
  <c r="N66" i="2"/>
  <c r="O66" i="2"/>
  <c r="P66" i="2"/>
  <c r="Q66" i="2"/>
  <c r="R66" i="2"/>
  <c r="S66" i="2"/>
  <c r="T66" i="2"/>
  <c r="U66" i="2"/>
  <c r="V66" i="2"/>
  <c r="W66" i="2"/>
  <c r="X66" i="2"/>
  <c r="Y66" i="2"/>
  <c r="Z66" i="2"/>
  <c r="AA66" i="2"/>
  <c r="AB66" i="2"/>
  <c r="AC66" i="2"/>
  <c r="AD66" i="2"/>
  <c r="AE66" i="2"/>
  <c r="AF66" i="2"/>
  <c r="AG66" i="2"/>
  <c r="AH66" i="2"/>
  <c r="AI66" i="2"/>
  <c r="C67" i="2"/>
  <c r="D67" i="2"/>
  <c r="E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AG67" i="2"/>
  <c r="AH67" i="2"/>
  <c r="AI67" i="2"/>
  <c r="C68" i="2"/>
  <c r="D68" i="2"/>
  <c r="E68" i="2"/>
  <c r="F68" i="2"/>
  <c r="G68" i="2"/>
  <c r="H68" i="2"/>
  <c r="I68" i="2"/>
  <c r="J68" i="2"/>
  <c r="K68" i="2"/>
  <c r="L68" i="2"/>
  <c r="M68" i="2"/>
  <c r="N68" i="2"/>
  <c r="O68" i="2"/>
  <c r="P68" i="2"/>
  <c r="Q68" i="2"/>
  <c r="R68" i="2"/>
  <c r="S68" i="2"/>
  <c r="T68" i="2"/>
  <c r="U68" i="2"/>
  <c r="V68" i="2"/>
  <c r="W68" i="2"/>
  <c r="X68" i="2"/>
  <c r="Y68" i="2"/>
  <c r="Z68" i="2"/>
  <c r="AA68" i="2"/>
  <c r="AB68" i="2"/>
  <c r="AC68" i="2"/>
  <c r="AD68" i="2"/>
  <c r="AE68" i="2"/>
  <c r="AF68" i="2"/>
  <c r="AG68" i="2"/>
  <c r="AH68" i="2"/>
  <c r="AI68" i="2"/>
  <c r="C69" i="2"/>
  <c r="D69" i="2"/>
  <c r="E69" i="2"/>
  <c r="F69" i="2"/>
  <c r="G69" i="2"/>
  <c r="H69" i="2"/>
  <c r="I69" i="2"/>
  <c r="J69" i="2"/>
  <c r="K69" i="2"/>
  <c r="L69" i="2"/>
  <c r="M69" i="2"/>
  <c r="N69" i="2"/>
  <c r="O69" i="2"/>
  <c r="P69" i="2"/>
  <c r="Q69" i="2"/>
  <c r="R69" i="2"/>
  <c r="S69" i="2"/>
  <c r="T69" i="2"/>
  <c r="U69" i="2"/>
  <c r="V69" i="2"/>
  <c r="W69" i="2"/>
  <c r="X69" i="2"/>
  <c r="Y69" i="2"/>
  <c r="Z69" i="2"/>
  <c r="AA69" i="2"/>
  <c r="AB69" i="2"/>
  <c r="AC69" i="2"/>
  <c r="AD69" i="2"/>
  <c r="AE69" i="2"/>
  <c r="AF69" i="2"/>
  <c r="AG69" i="2"/>
  <c r="AH69" i="2"/>
  <c r="AI69" i="2"/>
  <c r="C70" i="2"/>
  <c r="D70" i="2"/>
  <c r="E70" i="2"/>
  <c r="F70" i="2"/>
  <c r="G70" i="2"/>
  <c r="H70" i="2"/>
  <c r="I70" i="2"/>
  <c r="J70" i="2"/>
  <c r="K70" i="2"/>
  <c r="L70" i="2"/>
  <c r="M70" i="2"/>
  <c r="N70" i="2"/>
  <c r="O70" i="2"/>
  <c r="P70" i="2"/>
  <c r="Q70" i="2"/>
  <c r="R70" i="2"/>
  <c r="S70" i="2"/>
  <c r="T70" i="2"/>
  <c r="U70" i="2"/>
  <c r="V70" i="2"/>
  <c r="W70" i="2"/>
  <c r="X70" i="2"/>
  <c r="Y70" i="2"/>
  <c r="Z70" i="2"/>
  <c r="AA70" i="2"/>
  <c r="AB70" i="2"/>
  <c r="AC70" i="2"/>
  <c r="AD70" i="2"/>
  <c r="AE70" i="2"/>
  <c r="AF70" i="2"/>
  <c r="AG70" i="2"/>
  <c r="AH70" i="2"/>
  <c r="AI70" i="2"/>
  <c r="C71" i="2"/>
  <c r="D71" i="2"/>
  <c r="E71" i="2"/>
  <c r="F71" i="2"/>
  <c r="G71" i="2"/>
  <c r="H71" i="2"/>
  <c r="I71" i="2"/>
  <c r="J71" i="2"/>
  <c r="K71" i="2"/>
  <c r="L71" i="2"/>
  <c r="M71" i="2"/>
  <c r="N71" i="2"/>
  <c r="O71" i="2"/>
  <c r="P71" i="2"/>
  <c r="Q71" i="2"/>
  <c r="R71" i="2"/>
  <c r="S71" i="2"/>
  <c r="T71" i="2"/>
  <c r="U71" i="2"/>
  <c r="V71" i="2"/>
  <c r="W71" i="2"/>
  <c r="X71" i="2"/>
  <c r="Y71" i="2"/>
  <c r="Z71" i="2"/>
  <c r="AA71" i="2"/>
  <c r="AB71" i="2"/>
  <c r="AC71" i="2"/>
  <c r="AD71" i="2"/>
  <c r="AE71" i="2"/>
  <c r="AF71" i="2"/>
  <c r="AG71" i="2"/>
  <c r="AH71" i="2"/>
  <c r="AI71" i="2"/>
  <c r="C72" i="2"/>
  <c r="D72" i="2"/>
  <c r="E72" i="2"/>
  <c r="F72" i="2"/>
  <c r="G72" i="2"/>
  <c r="H72" i="2"/>
  <c r="I72" i="2"/>
  <c r="J72" i="2"/>
  <c r="K72" i="2"/>
  <c r="L72" i="2"/>
  <c r="M72" i="2"/>
  <c r="N72" i="2"/>
  <c r="O72" i="2"/>
  <c r="P72" i="2"/>
  <c r="Q72" i="2"/>
  <c r="R72" i="2"/>
  <c r="S72" i="2"/>
  <c r="T72" i="2"/>
  <c r="U72" i="2"/>
  <c r="V72" i="2"/>
  <c r="W72" i="2"/>
  <c r="X72" i="2"/>
  <c r="Y72" i="2"/>
  <c r="Z72" i="2"/>
  <c r="AA72" i="2"/>
  <c r="AB72" i="2"/>
  <c r="AC72" i="2"/>
  <c r="AD72" i="2"/>
  <c r="AE72" i="2"/>
  <c r="AF72" i="2"/>
  <c r="AG72" i="2"/>
  <c r="AH72" i="2"/>
  <c r="AI72" i="2"/>
  <c r="C73"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AF73" i="2"/>
  <c r="AG73" i="2"/>
  <c r="AH73" i="2"/>
  <c r="AI73" i="2"/>
  <c r="C74" i="2"/>
  <c r="D74" i="2"/>
  <c r="E74" i="2"/>
  <c r="F74" i="2"/>
  <c r="G74" i="2"/>
  <c r="H74" i="2"/>
  <c r="I74" i="2"/>
  <c r="J74" i="2"/>
  <c r="K74" i="2"/>
  <c r="L74" i="2"/>
  <c r="M74" i="2"/>
  <c r="N74" i="2"/>
  <c r="O74" i="2"/>
  <c r="P74" i="2"/>
  <c r="Q74" i="2"/>
  <c r="R74" i="2"/>
  <c r="S74" i="2"/>
  <c r="T74" i="2"/>
  <c r="U74" i="2"/>
  <c r="V74" i="2"/>
  <c r="W74" i="2"/>
  <c r="X74" i="2"/>
  <c r="Y74" i="2"/>
  <c r="Z74" i="2"/>
  <c r="AA74" i="2"/>
  <c r="AB74" i="2"/>
  <c r="AC74" i="2"/>
  <c r="AD74" i="2"/>
  <c r="AE74" i="2"/>
  <c r="AF74" i="2"/>
  <c r="AG74" i="2"/>
  <c r="AH74" i="2"/>
  <c r="AI74" i="2"/>
  <c r="C75" i="2"/>
  <c r="D75" i="2"/>
  <c r="E75" i="2"/>
  <c r="F75" i="2"/>
  <c r="G75" i="2"/>
  <c r="H75" i="2"/>
  <c r="I75" i="2"/>
  <c r="J75" i="2"/>
  <c r="K75" i="2"/>
  <c r="L75" i="2"/>
  <c r="M75" i="2"/>
  <c r="N75" i="2"/>
  <c r="O75" i="2"/>
  <c r="P75" i="2"/>
  <c r="Q75" i="2"/>
  <c r="R75" i="2"/>
  <c r="S75" i="2"/>
  <c r="T75" i="2"/>
  <c r="U75" i="2"/>
  <c r="V75" i="2"/>
  <c r="W75" i="2"/>
  <c r="X75" i="2"/>
  <c r="Y75" i="2"/>
  <c r="Z75" i="2"/>
  <c r="AA75" i="2"/>
  <c r="AB75" i="2"/>
  <c r="AC75" i="2"/>
  <c r="AD75" i="2"/>
  <c r="AE75" i="2"/>
  <c r="AF75" i="2"/>
  <c r="AG75" i="2"/>
  <c r="AH75" i="2"/>
  <c r="AI75" i="2"/>
  <c r="C76"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AG76" i="2"/>
  <c r="AH76" i="2"/>
  <c r="AI76" i="2"/>
  <c r="C77" i="2"/>
  <c r="D77" i="2"/>
  <c r="E77" i="2"/>
  <c r="F77" i="2"/>
  <c r="G77" i="2"/>
  <c r="H77" i="2"/>
  <c r="I77" i="2"/>
  <c r="J77" i="2"/>
  <c r="K77" i="2"/>
  <c r="L77" i="2"/>
  <c r="M77" i="2"/>
  <c r="N77" i="2"/>
  <c r="O77" i="2"/>
  <c r="P77" i="2"/>
  <c r="Q77" i="2"/>
  <c r="R77" i="2"/>
  <c r="S77" i="2"/>
  <c r="T77" i="2"/>
  <c r="U77" i="2"/>
  <c r="V77" i="2"/>
  <c r="W77" i="2"/>
  <c r="X77" i="2"/>
  <c r="Y77" i="2"/>
  <c r="Z77" i="2"/>
  <c r="AA77" i="2"/>
  <c r="AB77" i="2"/>
  <c r="AC77" i="2"/>
  <c r="AD77" i="2"/>
  <c r="AE77" i="2"/>
  <c r="AF77" i="2"/>
  <c r="AG77" i="2"/>
  <c r="AH77" i="2"/>
  <c r="AI77" i="2"/>
  <c r="C78" i="2"/>
  <c r="D78"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AG78" i="2"/>
  <c r="AH78" i="2"/>
  <c r="AI78" i="2"/>
  <c r="C79" i="2"/>
  <c r="D79"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AG79" i="2"/>
  <c r="AH79" i="2"/>
  <c r="AI79" i="2"/>
  <c r="C80" i="2"/>
  <c r="D80" i="2"/>
  <c r="E80" i="2"/>
  <c r="F80" i="2"/>
  <c r="G80" i="2"/>
  <c r="H80" i="2"/>
  <c r="I80" i="2"/>
  <c r="J80" i="2"/>
  <c r="K80" i="2"/>
  <c r="L80" i="2"/>
  <c r="M80" i="2"/>
  <c r="N80" i="2"/>
  <c r="O80" i="2"/>
  <c r="P80" i="2"/>
  <c r="Q80" i="2"/>
  <c r="R80" i="2"/>
  <c r="S80" i="2"/>
  <c r="T80" i="2"/>
  <c r="U80" i="2"/>
  <c r="V80" i="2"/>
  <c r="W80" i="2"/>
  <c r="X80" i="2"/>
  <c r="Y80" i="2"/>
  <c r="Z80" i="2"/>
  <c r="AA80" i="2"/>
  <c r="AB80" i="2"/>
  <c r="AC80" i="2"/>
  <c r="AD80" i="2"/>
  <c r="AE80" i="2"/>
  <c r="AF80" i="2"/>
  <c r="AG80" i="2"/>
  <c r="AH80" i="2"/>
  <c r="AI80" i="2"/>
  <c r="C81" i="2"/>
  <c r="D81" i="2"/>
  <c r="E81" i="2"/>
  <c r="F81" i="2"/>
  <c r="G81" i="2"/>
  <c r="H81" i="2"/>
  <c r="I81" i="2"/>
  <c r="J81" i="2"/>
  <c r="K81" i="2"/>
  <c r="L81" i="2"/>
  <c r="M81" i="2"/>
  <c r="N81" i="2"/>
  <c r="O81" i="2"/>
  <c r="P81" i="2"/>
  <c r="Q81" i="2"/>
  <c r="R81" i="2"/>
  <c r="S81" i="2"/>
  <c r="T81" i="2"/>
  <c r="U81" i="2"/>
  <c r="V81" i="2"/>
  <c r="W81" i="2"/>
  <c r="X81" i="2"/>
  <c r="Y81" i="2"/>
  <c r="Z81" i="2"/>
  <c r="AA81" i="2"/>
  <c r="AB81" i="2"/>
  <c r="AC81" i="2"/>
  <c r="AD81" i="2"/>
  <c r="AE81" i="2"/>
  <c r="AF81" i="2"/>
  <c r="AG81" i="2"/>
  <c r="AH81" i="2"/>
  <c r="AI81"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9" i="2"/>
  <c r="B40" i="2"/>
  <c r="B41" i="2"/>
  <c r="B42" i="2"/>
  <c r="B43" i="2"/>
  <c r="B44" i="2"/>
  <c r="B45" i="2"/>
  <c r="B46" i="2"/>
  <c r="B47" i="2"/>
  <c r="B48" i="2"/>
  <c r="B49" i="2"/>
  <c r="B50" i="2"/>
  <c r="B51" i="2"/>
  <c r="B52" i="2"/>
  <c r="B53" i="2"/>
  <c r="B54" i="2"/>
  <c r="B55" i="2"/>
  <c r="B57" i="2"/>
  <c r="B58" i="2"/>
  <c r="B59" i="2"/>
  <c r="B60" i="2"/>
  <c r="B61" i="2"/>
  <c r="B62" i="2"/>
  <c r="B63" i="2"/>
  <c r="B64" i="2"/>
  <c r="B65" i="2"/>
  <c r="B66" i="2"/>
  <c r="B67" i="2"/>
  <c r="B68" i="2"/>
  <c r="B69" i="2"/>
  <c r="B70" i="2"/>
  <c r="B71" i="2"/>
  <c r="B72" i="2"/>
  <c r="B73" i="2"/>
  <c r="B74" i="2"/>
  <c r="B75" i="2"/>
  <c r="B76" i="2"/>
  <c r="B77" i="2"/>
  <c r="B78" i="2"/>
  <c r="B79" i="2"/>
  <c r="B80" i="2"/>
  <c r="B81" i="2"/>
  <c r="B2" i="2"/>
  <c r="C92" i="1"/>
  <c r="G82" i="1" l="1"/>
  <c r="H82" i="1"/>
  <c r="I82" i="1"/>
  <c r="J82" i="1"/>
  <c r="K82" i="1"/>
  <c r="L82" i="1"/>
  <c r="M82" i="1"/>
  <c r="N82" i="1"/>
  <c r="O82" i="1"/>
  <c r="P82" i="1"/>
  <c r="Q82" i="1"/>
  <c r="R82" i="1"/>
  <c r="S82" i="1"/>
  <c r="T82" i="1"/>
  <c r="U82" i="1"/>
  <c r="V82" i="1"/>
  <c r="W82" i="1"/>
  <c r="X82" i="1"/>
  <c r="Y82" i="1"/>
  <c r="Z82" i="1"/>
  <c r="AA82" i="1"/>
  <c r="AB82" i="1"/>
  <c r="AC82" i="1"/>
  <c r="AD82" i="1"/>
  <c r="AE82" i="1"/>
  <c r="AF82" i="1"/>
  <c r="AG82" i="1"/>
  <c r="AH82" i="1"/>
  <c r="F82" i="1"/>
  <c r="K10" i="19" l="1"/>
  <c r="J10" i="19"/>
  <c r="AD1" i="2"/>
  <c r="AE1" i="2"/>
  <c r="AF1" i="2"/>
  <c r="AG1" i="2"/>
  <c r="AH1" i="2"/>
  <c r="O1" i="2"/>
  <c r="P1" i="2"/>
  <c r="Q1" i="2"/>
  <c r="R1" i="2"/>
  <c r="S1" i="2"/>
  <c r="T1" i="2"/>
  <c r="U1" i="2"/>
  <c r="V1" i="2"/>
  <c r="W1" i="2"/>
  <c r="X1" i="2"/>
  <c r="Y1" i="2"/>
  <c r="Z1" i="2"/>
  <c r="AA1" i="2"/>
  <c r="AB1" i="2"/>
  <c r="AC1" i="2"/>
  <c r="C1" i="2"/>
  <c r="D1" i="2"/>
  <c r="E1" i="2"/>
  <c r="F1" i="2"/>
  <c r="G1" i="2"/>
  <c r="H1" i="2"/>
  <c r="I1" i="2"/>
  <c r="J1" i="2"/>
  <c r="K1" i="2"/>
  <c r="L1" i="2"/>
  <c r="M1" i="2"/>
  <c r="N1" i="2"/>
  <c r="B1" i="2"/>
  <c r="C93" i="1"/>
  <c r="C95" i="1"/>
  <c r="C104" i="1"/>
  <c r="C103" i="1"/>
  <c r="C102" i="1"/>
  <c r="P53" i="1"/>
  <c r="Q53" i="1"/>
  <c r="R53" i="1"/>
  <c r="S53" i="1"/>
  <c r="T53" i="1"/>
  <c r="U53" i="1"/>
  <c r="V53" i="1"/>
  <c r="W53" i="1"/>
  <c r="X53" i="1"/>
  <c r="Y53" i="1"/>
  <c r="Z53" i="1"/>
  <c r="AA53" i="1"/>
  <c r="AB53" i="1"/>
  <c r="AC53" i="1"/>
  <c r="AD53" i="1"/>
  <c r="AE53" i="1"/>
  <c r="AF53" i="1"/>
  <c r="AG53" i="1"/>
  <c r="AH53" i="1"/>
  <c r="G53" i="1"/>
  <c r="H53" i="1"/>
  <c r="I53" i="1"/>
  <c r="J53" i="1"/>
  <c r="K53" i="1"/>
  <c r="L53" i="1"/>
  <c r="M53" i="1"/>
  <c r="N53" i="1"/>
  <c r="O53" i="1"/>
  <c r="F53" i="1"/>
  <c r="C6" i="23"/>
  <c r="C8" i="23"/>
  <c r="C9" i="23"/>
  <c r="C3" i="23"/>
  <c r="B10" i="23"/>
  <c r="B4" i="23" s="1"/>
  <c r="B2" i="23"/>
  <c r="B5" i="23" s="1"/>
  <c r="C10" i="23"/>
  <c r="C2" i="23"/>
  <c r="C4" i="23" s="1"/>
  <c r="C5" i="23" l="1"/>
  <c r="B9" i="23"/>
  <c r="B7" i="23"/>
  <c r="B8" i="23"/>
  <c r="B6" i="23"/>
  <c r="B3" i="23"/>
  <c r="C7" i="23"/>
  <c r="G91" i="1"/>
  <c r="H91" i="1"/>
  <c r="I91" i="1"/>
  <c r="J91" i="1"/>
  <c r="K91" i="1"/>
  <c r="L91" i="1"/>
  <c r="M91" i="1"/>
  <c r="N91" i="1"/>
  <c r="O91" i="1"/>
  <c r="P91" i="1"/>
  <c r="Q91" i="1"/>
  <c r="R91" i="1"/>
  <c r="S91" i="1"/>
  <c r="T91" i="1"/>
  <c r="U91" i="1"/>
  <c r="V91" i="1"/>
  <c r="W91" i="1"/>
  <c r="X91" i="1"/>
  <c r="Y91" i="1"/>
  <c r="Z91" i="1"/>
  <c r="AA91" i="1"/>
  <c r="AB91" i="1"/>
  <c r="AC91" i="1"/>
  <c r="AD91" i="1"/>
  <c r="AE91" i="1"/>
  <c r="AF91" i="1"/>
  <c r="AG91" i="1"/>
  <c r="AH91" i="1"/>
  <c r="F91"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F51" i="1"/>
  <c r="BQ42" i="5"/>
  <c r="I10" i="19"/>
  <c r="K69" i="1" l="1"/>
  <c r="L69" i="1"/>
  <c r="M69" i="1"/>
  <c r="N69" i="1"/>
  <c r="O69" i="1"/>
  <c r="P69" i="1"/>
  <c r="Q69" i="1"/>
  <c r="R69" i="1"/>
  <c r="S69" i="1"/>
  <c r="T69" i="1"/>
  <c r="U69" i="1"/>
  <c r="V69" i="1"/>
  <c r="W69" i="1"/>
  <c r="X69" i="1"/>
  <c r="Y69" i="1"/>
  <c r="Z69" i="1"/>
  <c r="AA69" i="1"/>
  <c r="AB69" i="1"/>
  <c r="AC69" i="1"/>
  <c r="AD69" i="1"/>
  <c r="AE69" i="1"/>
  <c r="AF69" i="1"/>
  <c r="AG69" i="1"/>
  <c r="AH69" i="1"/>
  <c r="AI69" i="1"/>
  <c r="G69" i="1"/>
  <c r="H69" i="1"/>
  <c r="I69" i="1"/>
  <c r="J69" i="1"/>
  <c r="F69" i="1"/>
  <c r="AM3" i="1" l="1"/>
  <c r="AO3" i="1" s="1"/>
  <c r="AS3" i="1" l="1"/>
  <c r="AQ3"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E9" i="6" l="1"/>
  <c r="I10" i="12" s="1"/>
  <c r="Q9" i="6"/>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AJ8" i="1" l="1"/>
  <c r="AJ7" i="1"/>
  <c r="BA33" i="5" l="1"/>
  <c r="BA32" i="5"/>
  <c r="BA31" i="5"/>
  <c r="AM31" i="5"/>
  <c r="C40" i="13"/>
  <c r="AD32" i="5"/>
  <c r="AD31" i="5"/>
  <c r="X31" i="5"/>
  <c r="Y31" i="5"/>
  <c r="C10" i="13" l="1"/>
  <c r="C10" i="17"/>
  <c r="C20" i="13"/>
  <c r="C20" i="17"/>
  <c r="P27" i="5" l="1"/>
  <c r="Q27" i="5" s="1"/>
  <c r="X27" i="5"/>
  <c r="Y27" i="5" s="1"/>
  <c r="X26" i="5"/>
  <c r="P26" i="5"/>
  <c r="X25" i="5"/>
  <c r="Y25" i="5" s="1"/>
  <c r="G24" i="5"/>
  <c r="Q24" i="5"/>
  <c r="P21" i="5"/>
  <c r="Q21" i="5" s="1"/>
  <c r="Y23" i="5" l="1"/>
  <c r="Y22" i="5"/>
  <c r="X23" i="5"/>
  <c r="F23" i="5"/>
  <c r="G23" i="5" s="1"/>
  <c r="F22" i="5"/>
  <c r="G22" i="5" s="1"/>
  <c r="K21" i="5"/>
  <c r="J21" i="5"/>
  <c r="U21" i="5"/>
  <c r="X22" i="5"/>
  <c r="Q16" i="5"/>
  <c r="AE16" i="5"/>
  <c r="AD14" i="5"/>
  <c r="AD15" i="5"/>
  <c r="M7" i="5"/>
  <c r="K7" i="5"/>
  <c r="J7" i="5"/>
  <c r="AJ102" i="1" l="1"/>
  <c r="AJ103" i="1"/>
  <c r="AJ1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tc={5976EDCB-3FB0-D14A-8FCC-C18A3D8F1592}</author>
  </authors>
  <commentList>
    <comment ref="C30" authorId="0" shapeId="0" xr:uid="{5976EDCB-3FB0-D14A-8FCC-C18A3D8F1592}">
      <text>
        <t>[Threaded comment]
Your version of Excel allows you to read this threaded comment; however, any edits to it will get removed if the file is opened in a newer version of Excel. Learn more: https://go.microsoft.com/fwlink/?linkid=870924
Comment:
    Is that currently used? IF so, for what?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<sst xmlns="http://schemas.openxmlformats.org/spreadsheetml/2006/main" count="1217" uniqueCount="554">
  <si>
    <t>include efficiency (leakage)?</t>
  </si>
  <si>
    <t>J/kg</t>
  </si>
  <si>
    <t>[EUR/kW rated]</t>
  </si>
  <si>
    <t>Fraction of CAPEX p.a.</t>
  </si>
  <si>
    <t>years</t>
  </si>
  <si>
    <t/>
  </si>
  <si>
    <t>kWp/m^2</t>
  </si>
  <si>
    <t>[EUR/kWp]</t>
  </si>
  <si>
    <t>[EUR/kWh]</t>
  </si>
  <si>
    <t>1/hours</t>
  </si>
  <si>
    <t>Fraction of rated electricity input power</t>
  </si>
  <si>
    <t>[EUR/bpd (barrels per day)]</t>
  </si>
  <si>
    <t>[energy efficiency - kWh hydrogen to kWh fuel mix]</t>
  </si>
  <si>
    <t>Fraction of rated jet fuel output</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</si>
  <si>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</si>
  <si>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</si>
  <si>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</si>
  <si>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</si>
  <si>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</si>
  <si>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</si>
  <si>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</si>
  <si>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</si>
  <si>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</si>
  <si>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</si>
  <si>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</si>
  <si>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</si>
  <si>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</si>
  <si>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</si>
  <si>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</si>
  <si>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</si>
  <si>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</si>
  <si>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</si>
  <si>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</si>
  <si>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</si>
  <si>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</si>
  <si>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</si>
  <si>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</si>
  <si>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</si>
  <si>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</si>
  <si>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</si>
  <si>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</si>
  <si>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</si>
  <si>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</si>
  <si>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</si>
  <si>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</si>
  <si>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</si>
  <si>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</si>
  <si>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kerosene_LHV</t>
  </si>
  <si>
    <t>diesel_LHV</t>
  </si>
  <si>
    <t>specification</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</si>
  <si>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</si>
  <si>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</si>
  <si>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</si>
  <si>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</si>
  <si>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</si>
  <si>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</si>
  <si>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</si>
  <si>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</si>
  <si>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</si>
  <si>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</si>
  <si>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</si>
  <si>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</si>
  <si>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</si>
  <si>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</si>
  <si>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</si>
  <si>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</si>
  <si>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</si>
  <si>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</si>
  <si>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</si>
  <si>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</si>
  <si>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</si>
  <si>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</si>
  <si>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</si>
  <si>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</si>
  <si>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</si>
  <si>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kerosene_energy_fraction</t>
  </si>
  <si>
    <t>diesel_energy_fraction</t>
  </si>
  <si>
    <t>kerosene energy fraction</t>
  </si>
  <si>
    <t>diesel energy fraction</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</si>
  <si>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</si>
  <si>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</si>
  <si>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</si>
  <si>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</si>
  <si>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</si>
  <si>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</si>
  <si>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</si>
  <si>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</si>
  <si>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</si>
  <si>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</si>
  <si>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Hydrogen storage</t>
  </si>
  <si>
    <t>Hydrogen-to-liquid</t>
  </si>
  <si>
    <t>required_fuel</t>
  </si>
  <si>
    <t>GWh</t>
  </si>
  <si>
    <t>entire plant lifetime</t>
  </si>
  <si>
    <t>kerosene output of plant</t>
  </si>
  <si>
    <t>On-shore wind plant</t>
  </si>
  <si>
    <t>Off-shore wind plant</t>
  </si>
  <si>
    <t>Maienza, 2020</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</si>
  <si>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</si>
  <si>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</si>
  <si>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</si>
  <si>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</si>
  <si>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</si>
  <si>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</si>
  <si>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</si>
  <si>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</si>
  <si>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</si>
  <si>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</si>
  <si>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</si>
  <si>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</si>
  <si>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</si>
  <si>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</si>
  <si>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</si>
  <si>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</si>
  <si>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</si>
  <si>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</si>
  <si>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</si>
  <si>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</si>
  <si>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</si>
  <si>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</si>
  <si>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</si>
  <si>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</si>
  <si>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</si>
  <si>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</si>
  <si>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</si>
  <si>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</si>
  <si>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</si>
  <si>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</si>
  <si>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</si>
  <si>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</si>
  <si>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</si>
  <si>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</si>
  <si>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</si>
  <si>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</si>
  <si>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</si>
  <si>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</si>
  <si>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</si>
  <si>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</si>
  <si>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</si>
  <si>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</si>
  <si>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</si>
  <si>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</si>
  <si>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</si>
  <si>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</si>
  <si>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</si>
  <si>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</si>
  <si>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</si>
  <si>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</si>
  <si>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</si>
  <si>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</si>
  <si>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</si>
  <si>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</si>
  <si>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</si>
  <si>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</si>
  <si>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</si>
  <si>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</si>
  <si>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</si>
  <si>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</si>
  <si>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</si>
  <si>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</si>
  <si>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</si>
  <si>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</si>
  <si>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</si>
  <si>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</si>
  <si>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</si>
  <si>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</si>
  <si>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</si>
  <si>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</si>
  <si>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</si>
  <si>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</si>
  <si>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</si>
  <si>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</si>
  <si>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</si>
  <si>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</si>
  <si>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</si>
  <si>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</si>
  <si>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</si>
  <si>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</si>
  <si>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</si>
  <si>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</si>
  <si>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</si>
  <si>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</si>
  <si>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</si>
  <si>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</si>
  <si>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</si>
  <si>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</si>
  <si>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</si>
  <si>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</si>
  <si>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</si>
  <si>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</si>
  <si>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</si>
  <si>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</si>
  <si>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</si>
  <si>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</si>
  <si>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</si>
  <si>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</si>
  <si>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</si>
  <si>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</si>
  <si>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</si>
  <si>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</si>
  <si>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</si>
  <si>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Gorre, 2020</t>
  </si>
  <si>
    <t>IRENA, 2018</t>
  </si>
  <si>
    <t>kgCO2/hr</t>
  </si>
  <si>
    <t>EUR/t</t>
  </si>
  <si>
    <t>H2tL_required_CO2</t>
  </si>
  <si>
    <t>Ratio of CO2 to H2 as input required</t>
  </si>
  <si>
    <t>CO2stor_CAPEX</t>
  </si>
  <si>
    <t>CO2stor_OPEX</t>
  </si>
  <si>
    <t>H2stor_CAPEX</t>
  </si>
  <si>
    <t>H2stor_OPEX</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</si>
  <si>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</si>
  <si>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</si>
  <si>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</si>
  <si>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</si>
  <si>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</si>
  <si>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</si>
  <si>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</si>
  <si>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</si>
  <si>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</si>
  <si>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</si>
  <si>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</si>
  <si>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</si>
  <si>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</si>
  <si>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</si>
  <si>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</si>
  <si>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</si>
  <si>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</si>
  <si>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</si>
  <si>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</si>
  <si>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</si>
  <si>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</si>
  <si>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</si>
  <si>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</si>
  <si>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</si>
  <si>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</si>
  <si>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</si>
  <si>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</si>
  <si>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</si>
  <si>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</si>
  <si>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</si>
  <si>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</si>
  <si>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</si>
  <si>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</si>
  <si>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</si>
  <si>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</si>
  <si>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</si>
  <si>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</si>
  <si>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</si>
  <si>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</si>
  <si>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</si>
  <si>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</si>
  <si>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</si>
  <si>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</si>
  <si>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</si>
  <si>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</si>
  <si>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</si>
  <si>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</si>
  <si>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</si>
  <si>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</si>
  <si>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</si>
  <si>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</si>
  <si>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</si>
  <si>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</si>
  <si>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</si>
  <si>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</si>
  <si>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</si>
  <si>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</si>
  <si>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</si>
  <si>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</si>
  <si>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</si>
  <si>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</si>
  <si>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</si>
  <si>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</si>
  <si>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</si>
  <si>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</si>
  <si>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</si>
  <si>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</si>
  <si>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</si>
  <si>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</si>
  <si>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</si>
  <si>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</si>
  <si>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</si>
  <si>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</si>
  <si>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</si>
  <si>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</si>
  <si>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</si>
  <si>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</si>
  <si>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</si>
  <si>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</si>
  <si>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</si>
  <si>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</si>
  <si>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</si>
  <si>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</si>
  <si>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</si>
  <si>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</si>
  <si>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</si>
  <si>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</si>
  <si>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</si>
  <si>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</si>
  <si>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</si>
  <si>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</si>
  <si>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</si>
  <si>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</si>
  <si>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</si>
  <si>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</si>
  <si>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</si>
  <si>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</si>
  <si>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</si>
  <si>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</si>
  <si>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</si>
  <si>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</si>
  <si>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</si>
  <si>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</si>
  <si>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</si>
  <si>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</si>
  <si>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</si>
  <si>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</si>
  <si>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</si>
  <si>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</si>
  <si>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</si>
  <si>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</si>
  <si>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</si>
  <si>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</si>
  <si>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</si>
  <si>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</si>
  <si>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</si>
  <si>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</si>
  <si>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</si>
  <si>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</si>
  <si>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</si>
  <si>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</si>
  <si>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</si>
  <si>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</si>
  <si>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</si>
  <si>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</si>
  <si>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</si>
  <si>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</si>
  <si>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</si>
  <si>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</si>
  <si>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</si>
  <si>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</si>
  <si>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</si>
  <si>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</si>
  <si>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</si>
  <si>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</si>
  <si>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</si>
  <si>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</si>
  <si>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</si>
  <si>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</si>
  <si>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</si>
  <si>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</si>
  <si>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</si>
  <si>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</si>
  <si>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</si>
  <si>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</si>
  <si>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</si>
  <si>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</si>
  <si>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</si>
  <si>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</si>
  <si>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</si>
  <si>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</si>
  <si>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</si>
  <si>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</si>
  <si>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</si>
  <si>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</si>
  <si>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</si>
  <si>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</si>
  <si>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</si>
  <si>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</si>
  <si>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</si>
  <si>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</si>
  <si>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</si>
  <si>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</si>
  <si>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</si>
  <si>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</si>
  <si>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</si>
  <si>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</si>
  <si>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</si>
  <si>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</si>
  <si>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</si>
  <si>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</si>
  <si>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</si>
  <si>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</si>
  <si>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</si>
  <si>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</si>
  <si>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</si>
  <si>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</si>
  <si>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</si>
  <si>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</si>
  <si>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</si>
  <si>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</si>
  <si>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</si>
  <si>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</si>
  <si>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</si>
  <si>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</si>
  <si>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</si>
  <si>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</si>
  <si>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</si>
  <si>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</si>
  <si>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</si>
  <si>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</si>
  <si>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</si>
  <si>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</si>
  <si>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</si>
  <si>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</si>
  <si>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</si>
  <si>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</si>
  <si>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</si>
  <si>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</si>
  <si>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</si>
  <si>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</si>
  <si>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</si>
  <si>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</si>
  <si>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</si>
  <si>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</si>
  <si>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</si>
  <si>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</si>
  <si>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</si>
  <si>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</si>
  <si>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</si>
  <si>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</si>
  <si>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</si>
  <si>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</si>
  <si>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</si>
  <si>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</si>
  <si>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</si>
  <si>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</si>
  <si>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</si>
  <si>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</si>
  <si>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</si>
  <si>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</si>
  <si>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</si>
  <si>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</si>
  <si>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</si>
  <si>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</si>
  <si>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</si>
  <si>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</si>
  <si>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</si>
  <si>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</si>
  <si>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</si>
  <si>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gasoline_LHV</t>
  </si>
  <si>
    <t>gasoline_energy_fraction</t>
  </si>
  <si>
    <t xml:space="preserve">gasoline LHV       </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</si>
  <si>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</si>
  <si>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</si>
  <si>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</si>
  <si>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</si>
  <si>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</si>
  <si>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</si>
  <si>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</si>
  <si>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</si>
  <si>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</si>
  <si>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</si>
  <si>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</si>
  <si>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</si>
  <si>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</si>
  <si>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kWhel/kgCO2</t>
  </si>
  <si>
    <t>kWh/kgCO2</t>
  </si>
  <si>
    <t>Electrical Boiler</t>
  </si>
  <si>
    <t>heat_max_capacity</t>
  </si>
  <si>
    <t>heat_min_capacity</t>
  </si>
  <si>
    <t>heat_CAPEX</t>
  </si>
  <si>
    <t>heat_OPEX</t>
  </si>
  <si>
    <t>heat_el_efficiency</t>
  </si>
  <si>
    <t>heat_lifetime</t>
  </si>
  <si>
    <t>maximum capacity</t>
  </si>
  <si>
    <t>minimum capacity</t>
  </si>
  <si>
    <t>kWth/kWel</t>
  </si>
  <si>
    <t>sensitivity_max</t>
  </si>
  <si>
    <t>sensitivity_min</t>
  </si>
  <si>
    <t>value_2020</t>
  </si>
  <si>
    <t>value_2021</t>
  </si>
  <si>
    <t>value_2022</t>
  </si>
  <si>
    <t>value_2023</t>
  </si>
  <si>
    <t>value_2024</t>
  </si>
  <si>
    <t>value_2025</t>
  </si>
  <si>
    <t>value_2026</t>
  </si>
  <si>
    <t>value_2027</t>
  </si>
  <si>
    <t>value_2028</t>
  </si>
  <si>
    <t>value_2029</t>
  </si>
  <si>
    <t>value_2030</t>
  </si>
  <si>
    <t>value_2031</t>
  </si>
  <si>
    <t>value_2032</t>
  </si>
  <si>
    <t>value_2033</t>
  </si>
  <si>
    <t>value_2034</t>
  </si>
  <si>
    <t>value_2035</t>
  </si>
  <si>
    <t>value_2036</t>
  </si>
  <si>
    <t>value_2037</t>
  </si>
  <si>
    <t>value_2038</t>
  </si>
  <si>
    <t>value_2039</t>
  </si>
  <si>
    <t>value_2040</t>
  </si>
  <si>
    <t>value_2041</t>
  </si>
  <si>
    <t>value_2042</t>
  </si>
  <si>
    <t>value_2043</t>
  </si>
  <si>
    <t>value_2044</t>
  </si>
  <si>
    <t>value_2045</t>
  </si>
  <si>
    <t>value_2046</t>
  </si>
  <si>
    <t>value_2047</t>
  </si>
  <si>
    <t>value_2048</t>
  </si>
  <si>
    <t>value_2049</t>
  </si>
  <si>
    <t>value_2050</t>
  </si>
  <si>
    <t>Richard2017, Howland2019, Maienza2020</t>
  </si>
  <si>
    <t>2020 and 2050 value from Tsiropoulos2018, own interpolation in between</t>
  </si>
  <si>
    <t>Tsiropoulos2018, Agora2019</t>
  </si>
  <si>
    <t>Tsiropoulos2018</t>
  </si>
  <si>
    <t>Electrolyzer (Low-Temp.)</t>
  </si>
  <si>
    <t>Vartiainen2020, Tsiropoulos2018, Agora2019</t>
  </si>
  <si>
    <t>Vartiainen2020, Runge2020</t>
  </si>
  <si>
    <t>Vartiainen2020, IEA2019, Batstorm2018, Runge2020, Cole2019</t>
  </si>
  <si>
    <t>IEA2019, Michalski2017</t>
  </si>
  <si>
    <t>Agora2019, IEA2019, Matute2019, Bohm2020, Gorre2019, Michalski2017, Brynolf2018, Buttler2018</t>
  </si>
  <si>
    <t>Fasihi2019</t>
  </si>
  <si>
    <t>Beuttler2019</t>
  </si>
  <si>
    <t>Agora2019, IEA2019</t>
  </si>
  <si>
    <t>IEA2019</t>
  </si>
  <si>
    <t>UN_LHV2014</t>
  </si>
  <si>
    <t>previously</t>
  </si>
  <si>
    <t>Lehtveer2019, Brynolf2018</t>
  </si>
  <si>
    <t>(0.07 from Gorre 2020, 0.08 from IEA, 2019)</t>
  </si>
  <si>
    <t>kg CO2</t>
  </si>
  <si>
    <t>m^3 CO2</t>
  </si>
  <si>
    <t>€/t_CO2</t>
  </si>
  <si>
    <t>stack_lifetime</t>
  </si>
  <si>
    <t>Runge2020, DNVGL2019, Gorre2020, vanLeeuwen2018</t>
  </si>
  <si>
    <t>ElementEnergy2018, Runge2020, Gorre2019</t>
  </si>
  <si>
    <t>Runge2020, Gorre2020, vanLeeuwen2018</t>
  </si>
  <si>
    <t>own assumption</t>
  </si>
  <si>
    <t>Agora2019, Matute2019, Gorre2019, Brynolf2018, IEA2019, Buttler2018, Michalski2017</t>
  </si>
  <si>
    <t>[kWh_syncrude/kWh_H2] (LHV basis)</t>
  </si>
  <si>
    <t>[kWh_H2/kWh_el] (LHV basis)</t>
  </si>
  <si>
    <t>Schimpe2018, Peralta2019, Mongird2019, Beuse2020</t>
  </si>
  <si>
    <t>[EUR/kW_el]</t>
  </si>
  <si>
    <t>Sperber2014</t>
  </si>
  <si>
    <t>Vartiainen2020, Runge2020, Cole2019, Beuse2020</t>
  </si>
  <si>
    <t>Saxena2019</t>
  </si>
  <si>
    <t>Gorre2019, ﻿Bohm2020, Buttler2018</t>
  </si>
  <si>
    <t>Hank2018, Brynolf2018</t>
  </si>
  <si>
    <t>stack_replacement_CAPEX</t>
  </si>
  <si>
    <t>﻿IRENA2018</t>
  </si>
  <si>
    <t>﻿Matute2019</t>
  </si>
  <si>
    <t>fraction of electrolyzer CAPEX</t>
  </si>
  <si>
    <t>IRENA2018, Matute2019, own extrapolation</t>
  </si>
  <si>
    <t>Konig2015</t>
  </si>
  <si>
    <t>[kWh_heat / kWh_syncrude]</t>
  </si>
  <si>
    <t>assuming a pressure of 80 bars:</t>
  </si>
  <si>
    <t>ElementEnergy2018</t>
  </si>
  <si>
    <t>electrolyzer_stack_lifetime</t>
  </si>
  <si>
    <t>electrolyzer_stack_CAPEX</t>
  </si>
  <si>
    <t>[kWh_syncrude/kWh_el]</t>
  </si>
  <si>
    <t>kg_CO2/kWh_H2</t>
  </si>
  <si>
    <t>H2tL_lifetime</t>
  </si>
  <si>
    <t>H2stor_lifetime</t>
  </si>
  <si>
    <t>CO2stor_lifetime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</si>
</sst>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2" x14ac:knownFonts="1">
    <font>
      <sz val="12"/>
      <color theme="1"/>
      <name val="Calibri"/>
      <family val="2"/>
      <scheme val="minor"/>
    </font>
    <font>
      <b/>
      <sz val="12"/>
      <color theme="1"/>
      <name val="Calibri"/>
      <family val="2"/>
      <scheme val="minor"/>
    </font>
    <font>
      <sz val="12"/>
      <color rgb="FF00000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theme="0"/>
      <name val="Calibri"/>
      <family val="2"/>
      <scheme val="minor"/>
    </font>
    <font>
      <sz val="11"/>
      <color rgb="FF000000"/>
      <name val="Calibri"/>
      <family val="2"/>
      <scheme val="minor"/>
    </font>
    <font>
      <sz val="12"/>
      <color theme="4" tint="0.59999389629810485"/>
      <name val="Calibri"/>
      <family val="2"/>
      <scheme val="minor"/>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6"/>
        <bgColor indexed="64"/>
      </patternFill>
    </fill>
    <fill>
      <patternFill patternType="solid">
        <fgColor theme="9"/>
        <bgColor indexed="64"/>
      </patternFill>
    </fill>
    <fill>
      <patternFill patternType="solid">
        <fgColor rgb="FFA5A5A5"/>
        <bgColor indexed="64"/>
      </patternFill>
    </fill>
    <fill>
      <patternFill patternType="solid">
        <fgColor rgb="FFDBFF91"/>
        <bgColor indexed="64"/>
      </patternFill>
    </fill>
    <fill>
      <patternFill patternType="solid">
        <fgColor rgb="FFC00000"/>
        <bgColor indexed="64"/>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195">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1" fillId="0" borderId="1" xfId="0" applyFont="1" applyBorder="1"/>
    <xf numFmtId="0" fontId="0" fillId="3" borderId="0" xfId="0" applyFill="1"/>
    <xf numFmtId="0" fontId="0" fillId="2" borderId="0" xfId="0" applyFill="1"/>
    <xf numFmtId="0" fontId="0" fillId="0" borderId="0" xfId="0" applyBorder="1"/>
    <xf numFmtId="0" fontId="0" fillId="4" borderId="0" xfId="0" applyFill="1" applyBorder="1"/>
    <xf numFmtId="0" fontId="1" fillId="0" borderId="0" xfId="0" applyFont="1" applyBorder="1"/>
    <xf numFmtId="0" fontId="0" fillId="0" borderId="0" xfId="0" applyFont="1" applyBorder="1"/>
    <xf numFmtId="0" fontId="0" fillId="4" borderId="0" xfId="0" applyFont="1" applyFill="1" applyBorder="1"/>
    <xf numFmtId="0" fontId="0" fillId="3" borderId="0" xfId="0" applyFont="1" applyFill="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4"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5" borderId="0" xfId="0" applyFont="1" applyFill="1"/>
    <xf numFmtId="0" fontId="0" fillId="5" borderId="0" xfId="0" applyFill="1"/>
    <xf numFmtId="0" fontId="0" fillId="5" borderId="0" xfId="0" quotePrefix="1" applyFill="1"/>
    <xf numFmtId="0" fontId="2" fillId="0" borderId="1" xfId="0" applyFont="1" applyBorder="1"/>
    <xf numFmtId="11" fontId="0" fillId="6" borderId="0" xfId="0" applyNumberFormat="1" applyFill="1" applyBorder="1"/>
    <xf numFmtId="0" fontId="0" fillId="6"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4" fillId="0" borderId="0" xfId="0" applyFont="1" applyFill="1" applyBorder="1"/>
    <xf numFmtId="0" fontId="4" fillId="0" borderId="0" xfId="0" applyFont="1"/>
    <xf numFmtId="0" fontId="4" fillId="0" borderId="6" xfId="0" applyFont="1" applyFill="1" applyBorder="1"/>
    <xf numFmtId="0" fontId="4" fillId="0" borderId="7" xfId="0" applyFont="1" applyFill="1" applyBorder="1"/>
    <xf numFmtId="164" fontId="4" fillId="0" borderId="0" xfId="0" applyNumberFormat="1" applyFont="1" applyFill="1" applyBorder="1"/>
    <xf numFmtId="49" fontId="4" fillId="0" borderId="0" xfId="0" applyNumberFormat="1" applyFont="1" applyFill="1" applyBorder="1"/>
    <xf numFmtId="165" fontId="4" fillId="0" borderId="0" xfId="0" applyNumberFormat="1" applyFont="1"/>
    <xf numFmtId="0" fontId="0" fillId="0" borderId="0" xfId="0" applyFont="1"/>
    <xf numFmtId="9" fontId="0" fillId="0" borderId="0" xfId="1" applyFont="1"/>
    <xf numFmtId="166" fontId="0" fillId="0" borderId="0" xfId="1" applyNumberFormat="1" applyFont="1"/>
    <xf numFmtId="0" fontId="4" fillId="0" borderId="6"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4" fillId="0" borderId="7" xfId="0" applyFont="1" applyFill="1" applyBorder="1" applyAlignment="1">
      <alignment wrapText="1"/>
    </xf>
    <xf numFmtId="0" fontId="0" fillId="0" borderId="17" xfId="0" applyBorder="1"/>
    <xf numFmtId="166" fontId="0" fillId="0" borderId="17" xfId="1" applyNumberFormat="1" applyFont="1" applyBorder="1"/>
    <xf numFmtId="1" fontId="0" fillId="0" borderId="17" xfId="1" applyNumberFormat="1" applyFont="1" applyBorder="1"/>
    <xf numFmtId="1" fontId="0" fillId="0" borderId="0" xfId="1" applyNumberFormat="1" applyFont="1" applyBorder="1"/>
    <xf numFmtId="1" fontId="0" fillId="0" borderId="0" xfId="0" applyNumberFormat="1" applyBorder="1"/>
    <xf numFmtId="166" fontId="0" fillId="0" borderId="0" xfId="1"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4" fillId="0" borderId="6" xfId="0" applyFont="1" applyBorder="1"/>
    <xf numFmtId="0" fontId="4" fillId="0" borderId="0" xfId="0" applyFont="1" applyBorder="1"/>
    <xf numFmtId="0" fontId="4" fillId="0" borderId="7" xfId="0" applyFont="1" applyBorder="1"/>
    <xf numFmtId="9" fontId="0" fillId="0" borderId="17" xfId="1" applyFont="1" applyBorder="1"/>
    <xf numFmtId="9" fontId="0" fillId="0" borderId="0" xfId="1"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1" applyFont="1" applyFill="1" applyBorder="1"/>
    <xf numFmtId="1" fontId="4" fillId="0" borderId="0" xfId="0" applyNumberFormat="1" applyFont="1" applyFill="1" applyBorder="1"/>
    <xf numFmtId="9" fontId="0" fillId="2" borderId="4" xfId="1" applyFont="1" applyFill="1" applyBorder="1"/>
    <xf numFmtId="9" fontId="0" fillId="0" borderId="5" xfId="1" applyFont="1" applyBorder="1"/>
    <xf numFmtId="9" fontId="4" fillId="0" borderId="0" xfId="1" applyFont="1" applyFill="1" applyBorder="1"/>
    <xf numFmtId="9" fontId="4" fillId="0" borderId="7" xfId="1" applyFont="1" applyFill="1" applyBorder="1"/>
    <xf numFmtId="9" fontId="0" fillId="0" borderId="7" xfId="1" applyFont="1" applyFill="1" applyBorder="1"/>
    <xf numFmtId="9" fontId="0" fillId="0" borderId="7" xfId="1" applyFont="1" applyBorder="1"/>
    <xf numFmtId="9" fontId="4" fillId="0" borderId="0" xfId="1" applyFont="1" applyBorder="1"/>
    <xf numFmtId="9" fontId="4" fillId="0" borderId="7" xfId="1" applyFont="1" applyBorder="1"/>
    <xf numFmtId="9" fontId="0" fillId="0" borderId="9" xfId="1" applyFont="1" applyBorder="1"/>
    <xf numFmtId="9" fontId="0" fillId="0" borderId="10" xfId="1" applyFont="1" applyBorder="1"/>
    <xf numFmtId="0" fontId="0" fillId="0" borderId="1" xfId="0" applyFont="1" applyBorder="1" applyAlignment="1">
      <alignment wrapText="1"/>
    </xf>
    <xf numFmtId="0" fontId="0" fillId="0" borderId="1" xfId="0" applyFont="1" applyBorder="1" applyAlignment="1"/>
    <xf numFmtId="166" fontId="4" fillId="0" borderId="0" xfId="1"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4"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6"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7" fillId="0" borderId="0" xfId="0" applyFont="1" applyFill="1" applyBorder="1"/>
    <xf numFmtId="0" fontId="7" fillId="0" borderId="0" xfId="0" applyFont="1"/>
    <xf numFmtId="0" fontId="7" fillId="0" borderId="6" xfId="0" applyFont="1" applyBorder="1"/>
    <xf numFmtId="0" fontId="7" fillId="0" borderId="0" xfId="0" applyFont="1" applyBorder="1"/>
    <xf numFmtId="0" fontId="7" fillId="0" borderId="7" xfId="0" applyFont="1" applyBorder="1"/>
    <xf numFmtId="1" fontId="7" fillId="0" borderId="0" xfId="0" applyNumberFormat="1" applyFont="1"/>
    <xf numFmtId="9" fontId="7" fillId="0" borderId="0" xfId="1" applyFont="1" applyBorder="1"/>
    <xf numFmtId="9" fontId="7" fillId="0" borderId="7" xfId="1" applyFont="1" applyBorder="1"/>
    <xf numFmtId="0" fontId="4" fillId="0" borderId="24" xfId="0" applyFont="1" applyBorder="1"/>
    <xf numFmtId="0" fontId="1" fillId="0" borderId="0" xfId="0" applyFont="1" applyBorder="1" applyAlignment="1">
      <alignment horizontal="center"/>
    </xf>
    <xf numFmtId="0" fontId="4" fillId="0" borderId="17" xfId="0" applyFont="1" applyBorder="1"/>
    <xf numFmtId="0" fontId="0" fillId="0" borderId="25" xfId="0" applyBorder="1"/>
    <xf numFmtId="9" fontId="4" fillId="0" borderId="0" xfId="0" applyNumberFormat="1" applyFont="1"/>
    <xf numFmtId="166" fontId="4" fillId="0" borderId="0" xfId="1"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4" fillId="0" borderId="0" xfId="0" applyNumberFormat="1" applyFont="1" applyBorder="1"/>
    <xf numFmtId="1" fontId="4" fillId="0" borderId="0" xfId="0" applyNumberFormat="1" applyFont="1" applyBorder="1"/>
    <xf numFmtId="0" fontId="0" fillId="3" borderId="0" xfId="0" applyFont="1" applyFill="1"/>
    <xf numFmtId="0" fontId="8" fillId="2" borderId="0" xfId="0" applyFont="1" applyFill="1" applyBorder="1"/>
    <xf numFmtId="11" fontId="0" fillId="0" borderId="0" xfId="0" applyNumberFormat="1"/>
    <xf numFmtId="11" fontId="0" fillId="0" borderId="0" xfId="2" applyNumberFormat="1" applyFont="1"/>
    <xf numFmtId="0" fontId="0" fillId="0" borderId="0" xfId="0" applyFill="1" applyAlignment="1">
      <alignment wrapText="1"/>
    </xf>
    <xf numFmtId="0" fontId="1" fillId="0" borderId="1" xfId="0" applyFont="1" applyFill="1" applyBorder="1"/>
    <xf numFmtId="0" fontId="1" fillId="0" borderId="0" xfId="0" applyFont="1" applyFill="1" applyBorder="1"/>
    <xf numFmtId="0" fontId="0" fillId="0" borderId="1" xfId="0" applyFill="1" applyBorder="1"/>
    <xf numFmtId="0" fontId="0" fillId="0" borderId="0" xfId="0" applyFill="1"/>
    <xf numFmtId="11" fontId="0" fillId="0" borderId="0" xfId="0" applyNumberFormat="1" applyFill="1" applyBorder="1"/>
    <xf numFmtId="0" fontId="0" fillId="0" borderId="0" xfId="0" applyFill="1" applyAlignment="1">
      <alignment horizontal="right" wrapText="1"/>
    </xf>
    <xf numFmtId="164" fontId="0" fillId="0" borderId="0" xfId="0" applyNumberFormat="1" applyFill="1"/>
    <xf numFmtId="2" fontId="0" fillId="0" borderId="0" xfId="0" applyNumberFormat="1" applyFill="1"/>
    <xf numFmtId="0" fontId="2" fillId="0" borderId="0" xfId="0" applyFont="1" applyFill="1"/>
    <xf numFmtId="0" fontId="2" fillId="0" borderId="1" xfId="0" applyFont="1" applyFill="1" applyBorder="1"/>
    <xf numFmtId="1" fontId="0" fillId="0" borderId="0" xfId="0" applyNumberFormat="1" applyFill="1"/>
    <xf numFmtId="11" fontId="0" fillId="0" borderId="0" xfId="0" applyNumberFormat="1" applyFill="1"/>
    <xf numFmtId="164" fontId="0" fillId="0" borderId="0" xfId="1" applyNumberFormat="1" applyFont="1" applyFill="1"/>
    <xf numFmtId="0" fontId="0" fillId="7" borderId="0" xfId="0" applyFill="1"/>
    <xf numFmtId="0" fontId="10" fillId="0" borderId="0" xfId="0" applyFont="1"/>
    <xf numFmtId="1" fontId="10" fillId="0" borderId="0" xfId="0" applyNumberFormat="1" applyFont="1"/>
    <xf numFmtId="0" fontId="9" fillId="8" borderId="0" xfId="0" applyFont="1" applyFill="1"/>
    <xf numFmtId="0" fontId="9" fillId="0" borderId="0" xfId="0" applyFont="1"/>
    <xf numFmtId="0" fontId="9" fillId="2" borderId="0" xfId="0" applyFont="1" applyFill="1"/>
    <xf numFmtId="164" fontId="4" fillId="0" borderId="0" xfId="0" applyNumberFormat="1" applyFont="1"/>
    <xf numFmtId="164" fontId="11" fillId="0" borderId="0" xfId="0" applyNumberFormat="1" applyFont="1"/>
    <xf numFmtId="0" fontId="1" fillId="0" borderId="12" xfId="0" applyFont="1" applyBorder="1" applyAlignment="1">
      <alignment horizontal="center"/>
    </xf>
    <xf numFmtId="0" fontId="4" fillId="0" borderId="0" xfId="0" applyFont="1" applyBorder="1" applyAlignment="1">
      <alignment horizontal="center"/>
    </xf>
    <xf numFmtId="0" fontId="1" fillId="0" borderId="11" xfId="0" applyFont="1" applyBorder="1" applyAlignment="1">
      <alignment horizontal="center"/>
    </xf>
    <xf numFmtId="0" fontId="1" fillId="0" borderId="13"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5"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5" fillId="0" borderId="6" xfId="0" applyFont="1" applyBorder="1" applyAlignment="1">
      <alignment horizontal="center"/>
    </xf>
    <xf numFmtId="0" fontId="5" fillId="0" borderId="0" xfId="0" applyFont="1" applyBorder="1" applyAlignment="1">
      <alignment horizontal="center"/>
    </xf>
    <xf numFmtId="0" fontId="1" fillId="0" borderId="21" xfId="0" applyFont="1" applyBorder="1" applyAlignment="1">
      <alignment horizontal="center"/>
    </xf>
  </cellXfs>
  <cellStyles count="3">
    <cellStyle name="Comma" xfId="2" builtinId="3"/>
    <cellStyle name="Normal" xfId="0" builtinId="0"/>
    <cellStyle name="Percent" xfId="1" builtinId="5"/>
  </cellStyles>
  <dxfs count="0"/>
  <tableStyles count="0" defaultTableStyle="TableStyleMedium2" defaultPivotStyle="PivotStyleLight16"/>
  <colors>
    <mruColors>
      <color rgb="FFDBFF91"/>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30" dT="2021-02-02T20:02:13.54" personId="{0E83008A-95D8-A441-A3F2-957823D7488C}" id="{5976EDCB-3FB0-D14A-8FCC-C18A3D8F1592}">
    <text>Is that currently used? IF so, for what?</text>
  </threadedComment>
</ThreadedComments>
</file>

<file path=xl/threadedComments/threadedComment2.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C108"/>
  <sheetViews>
    <sheetView tabSelected="1" zoomScale="110" zoomScaleNormal="110" workbookViewId="0">
      <pane ySplit="2" topLeftCell="A47" activePane="bottomLeft" state="frozen"/>
      <selection pane="bottomLeft" activeCell="A85" sqref="A85"/>
    </sheetView>
  </sheetViews>
  <sheetFormatPr baseColWidth="10" defaultRowHeight="16" outlineLevelCol="1" x14ac:dyDescent="0.2"/>
  <cols>
    <col min="1" max="1" width="44.83203125" bestFit="1" customWidth="1"/>
    <col min="2" max="2" width="34.6640625" customWidth="1"/>
    <col min="3" max="5" width="11.6640625" style="162" customWidth="1"/>
    <col min="6" max="35" width="11.6640625" style="162" customWidth="1" outlineLevel="1"/>
    <col min="36" max="36" width="43.1640625" customWidth="1"/>
    <col min="37" max="37" width="11.83203125" bestFit="1" customWidth="1"/>
    <col min="39" max="39" width="11.5" bestFit="1" customWidth="1"/>
    <col min="40" max="40" width="32" bestFit="1" customWidth="1"/>
    <col min="42" max="42" width="30.83203125" bestFit="1" customWidth="1"/>
  </cols>
  <sheetData>
    <row r="1" spans="1:46" x14ac:dyDescent="0.2">
      <c r="C1" s="162">
        <v>2020</v>
      </c>
      <c r="F1" s="162">
        <v>2021</v>
      </c>
      <c r="G1" s="162">
        <v>2022</v>
      </c>
      <c r="H1" s="162">
        <v>2023</v>
      </c>
      <c r="I1" s="162">
        <v>2024</v>
      </c>
      <c r="J1" s="162">
        <v>2025</v>
      </c>
      <c r="K1" s="162">
        <v>2026</v>
      </c>
      <c r="L1" s="162">
        <v>2027</v>
      </c>
      <c r="M1" s="162">
        <v>2028</v>
      </c>
      <c r="N1" s="162">
        <v>2029</v>
      </c>
      <c r="O1" s="162">
        <v>2030</v>
      </c>
      <c r="P1" s="162">
        <v>2031</v>
      </c>
      <c r="Q1" s="162">
        <v>2032</v>
      </c>
      <c r="R1" s="162">
        <v>2033</v>
      </c>
      <c r="S1" s="162">
        <v>2034</v>
      </c>
      <c r="T1" s="162">
        <v>2035</v>
      </c>
      <c r="U1" s="162">
        <v>2036</v>
      </c>
      <c r="V1" s="162">
        <v>2037</v>
      </c>
      <c r="W1" s="162">
        <v>2038</v>
      </c>
      <c r="X1" s="162">
        <v>2039</v>
      </c>
      <c r="Y1" s="162">
        <v>2040</v>
      </c>
      <c r="Z1" s="162">
        <v>2041</v>
      </c>
      <c r="AA1" s="162">
        <v>2042</v>
      </c>
      <c r="AB1" s="162">
        <v>2043</v>
      </c>
      <c r="AC1" s="162">
        <v>2044</v>
      </c>
      <c r="AD1" s="162">
        <v>2045</v>
      </c>
      <c r="AE1" s="162">
        <v>2046</v>
      </c>
      <c r="AF1" s="162">
        <v>2047</v>
      </c>
      <c r="AG1" s="162">
        <v>2048</v>
      </c>
      <c r="AH1" s="162">
        <v>2049</v>
      </c>
      <c r="AI1" s="162">
        <v>2050</v>
      </c>
    </row>
    <row r="2" spans="1:46" x14ac:dyDescent="0.2">
      <c r="A2" s="5" t="s">
        <v>19</v>
      </c>
      <c r="B2" s="5" t="s">
        <v>16</v>
      </c>
      <c r="C2" s="159" t="s">
        <v>471</v>
      </c>
      <c r="D2" s="159" t="s">
        <v>470</v>
      </c>
      <c r="E2" s="159" t="s">
        <v>469</v>
      </c>
      <c r="F2" s="159" t="s">
        <v>472</v>
      </c>
      <c r="G2" s="159" t="s">
        <v>473</v>
      </c>
      <c r="H2" s="159" t="s">
        <v>474</v>
      </c>
      <c r="I2" s="159" t="s">
        <v>475</v>
      </c>
      <c r="J2" s="159" t="s">
        <v>476</v>
      </c>
      <c r="K2" s="159" t="s">
        <v>477</v>
      </c>
      <c r="L2" s="159" t="s">
        <v>478</v>
      </c>
      <c r="M2" s="159" t="s">
        <v>479</v>
      </c>
      <c r="N2" s="159" t="s">
        <v>480</v>
      </c>
      <c r="O2" s="159" t="s">
        <v>481</v>
      </c>
      <c r="P2" s="159" t="s">
        <v>482</v>
      </c>
      <c r="Q2" s="159" t="s">
        <v>483</v>
      </c>
      <c r="R2" s="159" t="s">
        <v>484</v>
      </c>
      <c r="S2" s="159" t="s">
        <v>485</v>
      </c>
      <c r="T2" s="159" t="s">
        <v>486</v>
      </c>
      <c r="U2" s="159" t="s">
        <v>487</v>
      </c>
      <c r="V2" s="159" t="s">
        <v>488</v>
      </c>
      <c r="W2" s="159" t="s">
        <v>489</v>
      </c>
      <c r="X2" s="159" t="s">
        <v>490</v>
      </c>
      <c r="Y2" s="159" t="s">
        <v>491</v>
      </c>
      <c r="Z2" s="159" t="s">
        <v>492</v>
      </c>
      <c r="AA2" s="159" t="s">
        <v>493</v>
      </c>
      <c r="AB2" s="159" t="s">
        <v>494</v>
      </c>
      <c r="AC2" s="159" t="s">
        <v>495</v>
      </c>
      <c r="AD2" s="159" t="s">
        <v>496</v>
      </c>
      <c r="AE2" s="159" t="s">
        <v>497</v>
      </c>
      <c r="AF2" s="159" t="s">
        <v>498</v>
      </c>
      <c r="AG2" s="159" t="s">
        <v>499</v>
      </c>
      <c r="AH2" s="159" t="s">
        <v>500</v>
      </c>
      <c r="AI2" s="159" t="s">
        <v>501</v>
      </c>
      <c r="AJ2" s="5" t="s">
        <v>14</v>
      </c>
      <c r="AK2" s="5" t="s">
        <v>18</v>
      </c>
      <c r="AL2" s="5" t="s">
        <v>15</v>
      </c>
    </row>
    <row r="3" spans="1:46" x14ac:dyDescent="0.2">
      <c r="A3" s="11" t="s">
        <v>94</v>
      </c>
      <c r="B3" t="s">
        <v>91</v>
      </c>
      <c r="C3" s="12">
        <v>10</v>
      </c>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11" t="s">
        <v>92</v>
      </c>
      <c r="AK3" s="10"/>
      <c r="AL3" s="10"/>
      <c r="AM3" s="157" t="e">
        <f>#REF!*10^9*3600/#REF!</f>
        <v>#REF!</v>
      </c>
      <c r="AN3" t="s">
        <v>409</v>
      </c>
      <c r="AO3" s="156" t="e">
        <f>AM3/#REF!</f>
        <v>#REF!</v>
      </c>
      <c r="AP3" t="s">
        <v>410</v>
      </c>
      <c r="AQ3" s="156" t="e">
        <f>AO3/constants!C3</f>
        <v>#REF!</v>
      </c>
      <c r="AR3" t="s">
        <v>411</v>
      </c>
      <c r="AS3" s="156" t="e">
        <f>AO3*3.79</f>
        <v>#REF!</v>
      </c>
      <c r="AT3" t="s">
        <v>412</v>
      </c>
    </row>
    <row r="4" spans="1:46" s="8" customFormat="1" x14ac:dyDescent="0.2">
      <c r="A4" s="10"/>
      <c r="B4"/>
      <c r="C4" s="160"/>
      <c r="D4" s="160"/>
      <c r="E4" s="160"/>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0"/>
      <c r="AK4" s="10"/>
      <c r="AL4" s="10"/>
    </row>
    <row r="5" spans="1:46" x14ac:dyDescent="0.2">
      <c r="A5" s="3" t="s">
        <v>95</v>
      </c>
      <c r="B5" s="3"/>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c r="AD5" s="161"/>
      <c r="AE5" s="161"/>
      <c r="AF5" s="161"/>
      <c r="AG5" s="161"/>
      <c r="AH5" s="161"/>
      <c r="AI5" s="161"/>
      <c r="AJ5" s="3"/>
      <c r="AK5" s="3"/>
      <c r="AL5" s="3"/>
    </row>
    <row r="6" spans="1:46" x14ac:dyDescent="0.2">
      <c r="A6" t="s">
        <v>20</v>
      </c>
      <c r="B6" s="2" t="s">
        <v>127</v>
      </c>
      <c r="C6" s="162">
        <v>8</v>
      </c>
      <c r="D6" s="162">
        <v>6</v>
      </c>
      <c r="E6" s="162">
        <v>10</v>
      </c>
      <c r="AJ6" t="s">
        <v>17</v>
      </c>
      <c r="AK6" t="s">
        <v>502</v>
      </c>
    </row>
    <row r="7" spans="1:46" x14ac:dyDescent="0.2">
      <c r="A7" t="s">
        <v>213</v>
      </c>
      <c r="B7" s="2" t="s">
        <v>211</v>
      </c>
      <c r="C7" s="46">
        <v>5000</v>
      </c>
      <c r="D7" s="163"/>
      <c r="E7" s="163"/>
      <c r="F7"/>
      <c r="G7"/>
      <c r="H7"/>
      <c r="I7"/>
      <c r="J7"/>
      <c r="K7"/>
      <c r="L7"/>
      <c r="M7"/>
      <c r="N7"/>
      <c r="O7"/>
      <c r="P7"/>
      <c r="Q7"/>
      <c r="R7"/>
      <c r="S7"/>
      <c r="T7"/>
      <c r="U7"/>
      <c r="V7"/>
      <c r="W7"/>
      <c r="X7"/>
      <c r="Y7"/>
      <c r="Z7"/>
      <c r="AA7"/>
      <c r="AB7"/>
      <c r="AC7"/>
      <c r="AD7"/>
      <c r="AE7"/>
      <c r="AF7"/>
      <c r="AG7"/>
      <c r="AH7"/>
      <c r="AI7"/>
      <c r="AJ7" t="str">
        <f>""</f>
        <v/>
      </c>
    </row>
    <row r="8" spans="1:46" x14ac:dyDescent="0.2">
      <c r="A8" t="s">
        <v>214</v>
      </c>
      <c r="B8" s="2" t="s">
        <v>212</v>
      </c>
      <c r="C8" s="47">
        <v>0</v>
      </c>
      <c r="D8" s="4"/>
      <c r="E8" s="4"/>
      <c r="F8"/>
      <c r="G8"/>
      <c r="H8"/>
      <c r="I8"/>
      <c r="J8"/>
      <c r="K8"/>
      <c r="L8"/>
      <c r="M8"/>
      <c r="N8"/>
      <c r="O8"/>
      <c r="P8"/>
      <c r="Q8"/>
      <c r="R8"/>
      <c r="S8"/>
      <c r="T8"/>
      <c r="U8"/>
      <c r="V8"/>
      <c r="W8"/>
      <c r="X8"/>
      <c r="Y8"/>
      <c r="Z8"/>
      <c r="AA8"/>
      <c r="AB8"/>
      <c r="AC8"/>
      <c r="AD8"/>
      <c r="AE8"/>
      <c r="AF8"/>
      <c r="AG8"/>
      <c r="AH8"/>
      <c r="AI8"/>
      <c r="AJ8" t="str">
        <f>""</f>
        <v/>
      </c>
    </row>
    <row r="9" spans="1:46" x14ac:dyDescent="0.2">
      <c r="A9" t="s">
        <v>33</v>
      </c>
      <c r="B9" s="2" t="s">
        <v>424</v>
      </c>
      <c r="C9" s="58">
        <v>1760</v>
      </c>
      <c r="F9">
        <v>1728.625658289327</v>
      </c>
      <c r="G9">
        <v>1709.026252801784</v>
      </c>
      <c r="H9">
        <v>1694.15472188798</v>
      </c>
      <c r="I9">
        <v>1681.845676282242</v>
      </c>
      <c r="J9">
        <v>1671.1469895354669</v>
      </c>
      <c r="K9">
        <v>1661.5557194746009</v>
      </c>
      <c r="L9">
        <v>1652.774019216185</v>
      </c>
      <c r="M9">
        <v>1644.6110391690181</v>
      </c>
      <c r="N9">
        <v>1636.937205604685</v>
      </c>
      <c r="O9">
        <v>1629.660553736451</v>
      </c>
      <c r="P9">
        <v>1622.713473960963</v>
      </c>
      <c r="Q9">
        <v>1616.0448193452669</v>
      </c>
      <c r="R9">
        <v>1609.6149677085789</v>
      </c>
      <c r="S9">
        <v>1603.3926040962931</v>
      </c>
      <c r="T9">
        <v>1597.3525516274451</v>
      </c>
      <c r="U9">
        <v>1591.4742661370281</v>
      </c>
      <c r="V9">
        <v>1585.7407650806031</v>
      </c>
      <c r="W9">
        <v>1580.137848682599</v>
      </c>
      <c r="X9">
        <v>1574.6535226699641</v>
      </c>
      <c r="Y9">
        <v>1569.2775631144709</v>
      </c>
      <c r="Z9">
        <v>1564.0011834095949</v>
      </c>
      <c r="AA9">
        <v>1558.8167759315741</v>
      </c>
      <c r="AB9">
        <v>1553.7177091675801</v>
      </c>
      <c r="AC9">
        <v>1548.698166622067</v>
      </c>
      <c r="AD9">
        <v>1543.753017595559</v>
      </c>
      <c r="AE9">
        <v>1538.877712564336</v>
      </c>
      <c r="AF9">
        <v>1534.0681977527099</v>
      </c>
      <c r="AG9">
        <v>1529.320844826751</v>
      </c>
      <c r="AH9">
        <v>1524.6323926107259</v>
      </c>
      <c r="AI9">
        <v>1519.9998984433171</v>
      </c>
      <c r="AJ9" t="s">
        <v>2</v>
      </c>
      <c r="AK9" t="s">
        <v>503</v>
      </c>
    </row>
    <row r="10" spans="1:46" x14ac:dyDescent="0.2">
      <c r="A10" t="s">
        <v>34</v>
      </c>
      <c r="B10" s="2" t="s">
        <v>419</v>
      </c>
      <c r="C10" s="162">
        <v>2.5000000000000001E-2</v>
      </c>
      <c r="D10" s="162">
        <v>0.02</v>
      </c>
      <c r="E10" s="162">
        <v>0.03</v>
      </c>
      <c r="AJ10" t="s">
        <v>3</v>
      </c>
      <c r="AK10" t="s">
        <v>504</v>
      </c>
    </row>
    <row r="11" spans="1:46" x14ac:dyDescent="0.2">
      <c r="A11" t="s">
        <v>33</v>
      </c>
      <c r="B11" s="2" t="s">
        <v>420</v>
      </c>
      <c r="C11">
        <v>1290</v>
      </c>
      <c r="F11">
        <v>1266.4351021399359</v>
      </c>
      <c r="G11">
        <v>1251.7215719568251</v>
      </c>
      <c r="H11">
        <v>1240.5603045013179</v>
      </c>
      <c r="I11">
        <v>1231.323820126421</v>
      </c>
      <c r="J11">
        <v>1223.2967440579409</v>
      </c>
      <c r="K11">
        <v>1216.1012857804151</v>
      </c>
      <c r="L11">
        <v>1209.513758135746</v>
      </c>
      <c r="M11">
        <v>1203.3908536894121</v>
      </c>
      <c r="N11">
        <v>1197.6352899225101</v>
      </c>
      <c r="O11">
        <v>1192.178028800794</v>
      </c>
      <c r="P11">
        <v>1186.9683208669551</v>
      </c>
      <c r="Q11">
        <v>1181.967777285188</v>
      </c>
      <c r="R11">
        <v>1177.1466614419051</v>
      </c>
      <c r="S11">
        <v>1172.4814728071599</v>
      </c>
      <c r="T11">
        <v>1167.953318199216</v>
      </c>
      <c r="U11">
        <v>1163.546781562449</v>
      </c>
      <c r="V11">
        <v>1159.2491198518881</v>
      </c>
      <c r="W11">
        <v>1155.0496783596971</v>
      </c>
      <c r="X11">
        <v>1150.939457398709</v>
      </c>
      <c r="Y11">
        <v>1146.9107856787571</v>
      </c>
      <c r="Z11">
        <v>1142.957070359103</v>
      </c>
      <c r="AA11">
        <v>1139.0726031656311</v>
      </c>
      <c r="AB11">
        <v>1135.25240814433</v>
      </c>
      <c r="AC11">
        <v>1131.492120773825</v>
      </c>
      <c r="AD11">
        <v>1127.787891000381</v>
      </c>
      <c r="AE11">
        <v>1124.1363047366719</v>
      </c>
      <c r="AF11">
        <v>1120.5343197645359</v>
      </c>
      <c r="AG11">
        <v>1116.9792129858199</v>
      </c>
      <c r="AH11">
        <v>1113.46853669542</v>
      </c>
      <c r="AI11">
        <v>1110.0000820880121</v>
      </c>
      <c r="AJ11" t="s">
        <v>2</v>
      </c>
      <c r="AK11" t="s">
        <v>503</v>
      </c>
    </row>
    <row r="12" spans="1:46" x14ac:dyDescent="0.2">
      <c r="A12" t="s">
        <v>34</v>
      </c>
      <c r="B12" s="2" t="s">
        <v>421</v>
      </c>
      <c r="C12" s="162">
        <v>2.5000000000000001E-2</v>
      </c>
      <c r="D12" s="162">
        <v>0.02</v>
      </c>
      <c r="E12" s="162">
        <v>0.03</v>
      </c>
      <c r="AJ12" t="s">
        <v>3</v>
      </c>
      <c r="AK12" t="s">
        <v>504</v>
      </c>
    </row>
    <row r="13" spans="1:46" x14ac:dyDescent="0.2">
      <c r="A13" t="s">
        <v>33</v>
      </c>
      <c r="B13" s="2" t="s">
        <v>422</v>
      </c>
      <c r="C13">
        <v>1040</v>
      </c>
      <c r="F13">
        <v>1020.320190748602</v>
      </c>
      <c r="G13">
        <v>1008.04157200671</v>
      </c>
      <c r="H13">
        <v>998.73106232688235</v>
      </c>
      <c r="I13">
        <v>991.0281599676299</v>
      </c>
      <c r="J13">
        <v>984.33513082136346</v>
      </c>
      <c r="K13">
        <v>978.33642512896665</v>
      </c>
      <c r="L13">
        <v>972.84526240294781</v>
      </c>
      <c r="M13">
        <v>967.74200869431661</v>
      </c>
      <c r="N13">
        <v>962.9454684946902</v>
      </c>
      <c r="O13">
        <v>958.39803019668921</v>
      </c>
      <c r="P13">
        <v>954.05735017122936</v>
      </c>
      <c r="Q13">
        <v>949.89140217859926</v>
      </c>
      <c r="R13">
        <v>945.87538088714541</v>
      </c>
      <c r="S13">
        <v>941.98968471437684</v>
      </c>
      <c r="T13">
        <v>938.21855622958981</v>
      </c>
      <c r="U13">
        <v>934.54913881121274</v>
      </c>
      <c r="V13">
        <v>930.97080556760534</v>
      </c>
      <c r="W13">
        <v>927.47467144725033</v>
      </c>
      <c r="X13">
        <v>924.05323168792415</v>
      </c>
      <c r="Y13">
        <v>920.70008931437519</v>
      </c>
      <c r="Z13">
        <v>917.40974662581266</v>
      </c>
      <c r="AA13">
        <v>914.17744346790937</v>
      </c>
      <c r="AB13">
        <v>910.99903024623427</v>
      </c>
      <c r="AC13">
        <v>907.87086710364224</v>
      </c>
      <c r="AD13">
        <v>904.78974305550446</v>
      </c>
      <c r="AE13">
        <v>901.75281052760101</v>
      </c>
      <c r="AF13">
        <v>898.75753190912178</v>
      </c>
      <c r="AG13">
        <v>895.80163557105675</v>
      </c>
      <c r="AH13">
        <v>892.88307940947402</v>
      </c>
      <c r="AI13">
        <v>890.00002042161486</v>
      </c>
      <c r="AJ13" t="s">
        <v>2</v>
      </c>
      <c r="AK13" t="s">
        <v>503</v>
      </c>
    </row>
    <row r="14" spans="1:46" x14ac:dyDescent="0.2">
      <c r="A14" t="s">
        <v>34</v>
      </c>
      <c r="B14" s="2" t="s">
        <v>423</v>
      </c>
      <c r="C14" s="162">
        <v>2.5000000000000001E-2</v>
      </c>
      <c r="D14" s="162">
        <v>0.02</v>
      </c>
      <c r="E14" s="162">
        <v>0.03</v>
      </c>
      <c r="AJ14" t="s">
        <v>3</v>
      </c>
      <c r="AK14" t="s">
        <v>504</v>
      </c>
    </row>
    <row r="15" spans="1:46" x14ac:dyDescent="0.2">
      <c r="A15" t="s">
        <v>35</v>
      </c>
      <c r="B15" s="2" t="s">
        <v>130</v>
      </c>
      <c r="C15" s="162">
        <v>25</v>
      </c>
      <c r="D15" s="162">
        <v>20</v>
      </c>
      <c r="E15" s="162">
        <v>30</v>
      </c>
      <c r="AJ15" t="s">
        <v>4</v>
      </c>
      <c r="AK15" t="s">
        <v>505</v>
      </c>
    </row>
    <row r="17" spans="1:38" x14ac:dyDescent="0.2">
      <c r="A17" s="3" t="s">
        <v>96</v>
      </c>
      <c r="B17" s="3"/>
      <c r="C17" s="161"/>
      <c r="D17" s="161"/>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c r="AC17" s="161"/>
      <c r="AD17" s="161"/>
      <c r="AE17" s="161"/>
      <c r="AF17" s="161"/>
      <c r="AG17" s="161"/>
      <c r="AH17" s="161"/>
      <c r="AI17" s="161"/>
      <c r="AJ17" s="3"/>
      <c r="AK17" s="3"/>
      <c r="AL17" s="3"/>
    </row>
    <row r="18" spans="1:38" x14ac:dyDescent="0.2">
      <c r="A18" t="s">
        <v>20</v>
      </c>
      <c r="B18" s="2" t="s">
        <v>127</v>
      </c>
      <c r="C18" s="162">
        <v>8</v>
      </c>
      <c r="D18" s="162">
        <v>6</v>
      </c>
      <c r="E18" s="162">
        <v>10</v>
      </c>
      <c r="AJ18" t="s">
        <v>17</v>
      </c>
      <c r="AK18" t="s">
        <v>502</v>
      </c>
    </row>
    <row r="19" spans="1:38" x14ac:dyDescent="0.2">
      <c r="A19" t="s">
        <v>33</v>
      </c>
      <c r="B19" s="2" t="s">
        <v>413</v>
      </c>
      <c r="C19">
        <v>2890</v>
      </c>
      <c r="F19">
        <v>2779.5743189955169</v>
      </c>
      <c r="G19">
        <v>2712.1862279514521</v>
      </c>
      <c r="H19">
        <v>2661.6851805619999</v>
      </c>
      <c r="I19">
        <v>2620.2204346522039</v>
      </c>
      <c r="J19">
        <v>2584.3919270758738</v>
      </c>
      <c r="K19">
        <v>2552.4239418091538</v>
      </c>
      <c r="L19">
        <v>2523.274354659447</v>
      </c>
      <c r="M19">
        <v>2496.280347401369</v>
      </c>
      <c r="N19">
        <v>2470.9946856514298</v>
      </c>
      <c r="O19">
        <v>2447.1015848242382</v>
      </c>
      <c r="P19">
        <v>2424.369892295143</v>
      </c>
      <c r="Q19">
        <v>2402.6253646600971</v>
      </c>
      <c r="R19">
        <v>2381.733411094026</v>
      </c>
      <c r="S19">
        <v>2361.587900929886</v>
      </c>
      <c r="T19">
        <v>2342.1036500854598</v>
      </c>
      <c r="U19">
        <v>2323.211227203396</v>
      </c>
      <c r="V19">
        <v>2304.8532715748838</v>
      </c>
      <c r="W19">
        <v>2286.9818248196229</v>
      </c>
      <c r="X19">
        <v>2269.5563595087428</v>
      </c>
      <c r="Y19">
        <v>2252.5422975612942</v>
      </c>
      <c r="Z19">
        <v>2235.909879603601</v>
      </c>
      <c r="AA19">
        <v>2219.633290245557</v>
      </c>
      <c r="AB19">
        <v>2203.6899729181382</v>
      </c>
      <c r="AC19">
        <v>2188.0600871282072</v>
      </c>
      <c r="AD19">
        <v>2172.7260741006121</v>
      </c>
      <c r="AE19">
        <v>2157.6723058862658</v>
      </c>
      <c r="AF19">
        <v>2142.8847994428911</v>
      </c>
      <c r="AG19">
        <v>2128.3509817976951</v>
      </c>
      <c r="AH19">
        <v>2114.0594957412068</v>
      </c>
      <c r="AI19">
        <v>2100.0000379551179</v>
      </c>
      <c r="AJ19" t="s">
        <v>2</v>
      </c>
      <c r="AK19" t="s">
        <v>503</v>
      </c>
    </row>
    <row r="20" spans="1:38" x14ac:dyDescent="0.2">
      <c r="A20" t="s">
        <v>34</v>
      </c>
      <c r="B20" s="2" t="s">
        <v>416</v>
      </c>
      <c r="C20" s="162">
        <v>2.5000000000000001E-2</v>
      </c>
      <c r="D20" s="162">
        <v>0.02</v>
      </c>
      <c r="E20" s="162">
        <v>0.03</v>
      </c>
      <c r="AJ20" t="s">
        <v>3</v>
      </c>
      <c r="AK20" t="s">
        <v>504</v>
      </c>
    </row>
    <row r="21" spans="1:38" x14ac:dyDescent="0.2">
      <c r="A21" t="s">
        <v>33</v>
      </c>
      <c r="B21" s="2" t="s">
        <v>414</v>
      </c>
      <c r="C21">
        <v>2970</v>
      </c>
      <c r="F21">
        <v>2856.8160354301999</v>
      </c>
      <c r="G21">
        <v>2787.736613886264</v>
      </c>
      <c r="H21">
        <v>2735.9648859138638</v>
      </c>
      <c r="I21">
        <v>2693.4551422991199</v>
      </c>
      <c r="J21">
        <v>2656.7226181194278</v>
      </c>
      <c r="K21">
        <v>2623.9472582114099</v>
      </c>
      <c r="L21">
        <v>2594.0608691889188</v>
      </c>
      <c r="M21">
        <v>2566.3840275694638</v>
      </c>
      <c r="N21">
        <v>2540.4582810464549</v>
      </c>
      <c r="O21">
        <v>2515.959916404649</v>
      </c>
      <c r="P21">
        <v>2492.651972664466</v>
      </c>
      <c r="Q21">
        <v>2470.3558253148099</v>
      </c>
      <c r="R21">
        <v>2448.9334978305519</v>
      </c>
      <c r="S21">
        <v>2428.276188899521</v>
      </c>
      <c r="T21">
        <v>2408.2965704825829</v>
      </c>
      <c r="U21">
        <v>2388.9234636380111</v>
      </c>
      <c r="V21">
        <v>2370.098063991742</v>
      </c>
      <c r="W21">
        <v>2351.7712063718068</v>
      </c>
      <c r="X21">
        <v>2333.9013438652</v>
      </c>
      <c r="Y21">
        <v>2316.4530289398658</v>
      </c>
      <c r="Z21">
        <v>2299.39575434278</v>
      </c>
      <c r="AA21">
        <v>2282.7030563451358</v>
      </c>
      <c r="AB21">
        <v>2266.3518123142571</v>
      </c>
      <c r="AC21">
        <v>2250.3216842849729</v>
      </c>
      <c r="AD21">
        <v>2234.594673645865</v>
      </c>
      <c r="AE21">
        <v>2219.1547613929051</v>
      </c>
      <c r="AF21">
        <v>2203.9876149923189</v>
      </c>
      <c r="AG21">
        <v>2189.0803476125961</v>
      </c>
      <c r="AH21">
        <v>2174.4213189094321</v>
      </c>
      <c r="AI21">
        <v>2159.999969062661</v>
      </c>
      <c r="AJ21" t="s">
        <v>2</v>
      </c>
      <c r="AK21" t="s">
        <v>503</v>
      </c>
    </row>
    <row r="22" spans="1:38" x14ac:dyDescent="0.2">
      <c r="A22" t="s">
        <v>34</v>
      </c>
      <c r="B22" s="167" t="s">
        <v>417</v>
      </c>
      <c r="C22" s="162">
        <v>2.5000000000000001E-2</v>
      </c>
      <c r="D22" s="162">
        <v>0.02</v>
      </c>
      <c r="E22" s="162">
        <v>0.03</v>
      </c>
      <c r="AJ22" t="s">
        <v>3</v>
      </c>
      <c r="AK22" t="s">
        <v>504</v>
      </c>
    </row>
    <row r="23" spans="1:38" x14ac:dyDescent="0.2">
      <c r="A23" t="s">
        <v>33</v>
      </c>
      <c r="B23" s="2" t="s">
        <v>415</v>
      </c>
      <c r="C23">
        <v>4540</v>
      </c>
      <c r="F23">
        <v>4366.6943112107183</v>
      </c>
      <c r="G23">
        <v>4260.9287401918727</v>
      </c>
      <c r="H23">
        <v>4181.6656015099416</v>
      </c>
      <c r="I23">
        <v>4116.5843134916977</v>
      </c>
      <c r="J23">
        <v>4060.3488317877109</v>
      </c>
      <c r="K23">
        <v>4010.1722981667908</v>
      </c>
      <c r="L23">
        <v>3964.4191473624428</v>
      </c>
      <c r="M23">
        <v>3922.0491034461411</v>
      </c>
      <c r="N23">
        <v>3882.3602361546009</v>
      </c>
      <c r="O23">
        <v>3844.8569201131049</v>
      </c>
      <c r="P23">
        <v>3809.1763576218359</v>
      </c>
      <c r="Q23">
        <v>3775.0450693705789</v>
      </c>
      <c r="R23">
        <v>3742.2518108570998</v>
      </c>
      <c r="S23">
        <v>3710.6300061997881</v>
      </c>
      <c r="T23">
        <v>3680.0459557063559</v>
      </c>
      <c r="U23">
        <v>3650.3906841366602</v>
      </c>
      <c r="V23">
        <v>3621.5741616640248</v>
      </c>
      <c r="W23">
        <v>3593.521115906638</v>
      </c>
      <c r="X23">
        <v>3566.1679378034851</v>
      </c>
      <c r="Y23">
        <v>3539.4603561891131</v>
      </c>
      <c r="Z23">
        <v>3513.3516632069918</v>
      </c>
      <c r="AA23">
        <v>3487.8013413883091</v>
      </c>
      <c r="AB23">
        <v>3462.7739882513411</v>
      </c>
      <c r="AC23">
        <v>3438.2384644290109</v>
      </c>
      <c r="AD23">
        <v>3414.1672119142472</v>
      </c>
      <c r="AE23">
        <v>3390.5357033088121</v>
      </c>
      <c r="AF23">
        <v>3367.3219930499372</v>
      </c>
      <c r="AG23">
        <v>3344.5063488129031</v>
      </c>
      <c r="AH23">
        <v>3322.070946529735</v>
      </c>
      <c r="AI23">
        <v>3299.9996163152691</v>
      </c>
      <c r="AJ23" t="s">
        <v>2</v>
      </c>
      <c r="AK23" t="s">
        <v>503</v>
      </c>
    </row>
    <row r="24" spans="1:38" x14ac:dyDescent="0.2">
      <c r="A24" t="s">
        <v>34</v>
      </c>
      <c r="B24" s="2" t="s">
        <v>418</v>
      </c>
      <c r="C24" s="162">
        <v>2.5000000000000001E-2</v>
      </c>
      <c r="D24" s="162">
        <v>0.02</v>
      </c>
      <c r="E24" s="162">
        <v>0.03</v>
      </c>
      <c r="AJ24" t="s">
        <v>3</v>
      </c>
      <c r="AK24" t="s">
        <v>504</v>
      </c>
    </row>
    <row r="25" spans="1:38" x14ac:dyDescent="0.2">
      <c r="A25" t="s">
        <v>35</v>
      </c>
      <c r="B25" s="2" t="s">
        <v>130</v>
      </c>
      <c r="C25" s="158">
        <v>30</v>
      </c>
      <c r="D25" s="158">
        <v>25</v>
      </c>
      <c r="E25" s="158">
        <v>35</v>
      </c>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t="s">
        <v>4</v>
      </c>
      <c r="AK25" s="4" t="s">
        <v>505</v>
      </c>
    </row>
    <row r="26" spans="1:38" x14ac:dyDescent="0.2">
      <c r="AJ26" t="s">
        <v>5</v>
      </c>
    </row>
    <row r="27" spans="1:38" x14ac:dyDescent="0.2">
      <c r="A27" s="3" t="s">
        <v>87</v>
      </c>
      <c r="B27" s="3" t="s">
        <v>5</v>
      </c>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c r="AC27" s="161"/>
      <c r="AD27" s="161"/>
      <c r="AE27" s="161"/>
      <c r="AF27" s="161"/>
      <c r="AG27" s="161"/>
      <c r="AH27" s="161"/>
      <c r="AI27" s="161"/>
      <c r="AJ27" s="3" t="s">
        <v>5</v>
      </c>
      <c r="AK27" s="3"/>
      <c r="AL27" s="3"/>
    </row>
    <row r="28" spans="1:38" x14ac:dyDescent="0.2">
      <c r="A28" t="s">
        <v>213</v>
      </c>
      <c r="B28" s="2" t="s">
        <v>425</v>
      </c>
      <c r="C28" s="46">
        <v>500000</v>
      </c>
      <c r="D28" s="163"/>
      <c r="E28" s="163"/>
      <c r="F28" s="163"/>
      <c r="G28" s="163"/>
      <c r="H28" s="163"/>
      <c r="I28" s="163"/>
      <c r="J28" s="163"/>
      <c r="K28" s="163"/>
      <c r="L28" s="163"/>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t="s">
        <v>79</v>
      </c>
    </row>
    <row r="29" spans="1:38" x14ac:dyDescent="0.2">
      <c r="A29" t="s">
        <v>214</v>
      </c>
      <c r="B29" s="2" t="s">
        <v>432</v>
      </c>
      <c r="C29" s="47">
        <v>0</v>
      </c>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t="s">
        <v>79</v>
      </c>
    </row>
    <row r="30" spans="1:38" x14ac:dyDescent="0.2">
      <c r="A30" t="s">
        <v>21</v>
      </c>
      <c r="B30" s="2" t="s">
        <v>43</v>
      </c>
      <c r="C30" s="172"/>
      <c r="AJ30" t="s">
        <v>6</v>
      </c>
      <c r="AK30" s="4" t="s">
        <v>70</v>
      </c>
    </row>
    <row r="31" spans="1:38" x14ac:dyDescent="0.2">
      <c r="A31" t="s">
        <v>36</v>
      </c>
      <c r="B31" s="2" t="s">
        <v>132</v>
      </c>
      <c r="C31" s="125">
        <v>676.33333333333337</v>
      </c>
      <c r="D31" s="4"/>
      <c r="F31">
        <v>618.85834520758317</v>
      </c>
      <c r="G31">
        <v>585.6955925325376</v>
      </c>
      <c r="H31">
        <v>561.55234208318689</v>
      </c>
      <c r="I31">
        <v>542.090015680492</v>
      </c>
      <c r="J31">
        <v>525.49675301012792</v>
      </c>
      <c r="K31">
        <v>510.85128745205247</v>
      </c>
      <c r="L31">
        <v>497.6240239934375</v>
      </c>
      <c r="M31">
        <v>485.48355812831608</v>
      </c>
      <c r="N31">
        <v>474.20910006625041</v>
      </c>
      <c r="O31">
        <v>463.64625855682749</v>
      </c>
      <c r="P31">
        <v>453.68281207482079</v>
      </c>
      <c r="Q31">
        <v>444.23455673887548</v>
      </c>
      <c r="R31">
        <v>435.23660462044512</v>
      </c>
      <c r="S31">
        <v>426.63780254355669</v>
      </c>
      <c r="T31">
        <v>418.39702338683509</v>
      </c>
      <c r="U31">
        <v>410.48062631718159</v>
      </c>
      <c r="V31">
        <v>402.86067179017999</v>
      </c>
      <c r="W31">
        <v>395.51363831984253</v>
      </c>
      <c r="X31">
        <v>388.4194814316761</v>
      </c>
      <c r="Y31">
        <v>381.56093126663143</v>
      </c>
      <c r="Z31">
        <v>374.92295998074991</v>
      </c>
      <c r="AA31">
        <v>368.49237212497229</v>
      </c>
      <c r="AB31">
        <v>362.25748553835928</v>
      </c>
      <c r="AC31">
        <v>356.20787983363653</v>
      </c>
      <c r="AD31">
        <v>350.33419602939739</v>
      </c>
      <c r="AE31">
        <v>344.62797535438239</v>
      </c>
      <c r="AF31">
        <v>339.08152838665569</v>
      </c>
      <c r="AG31">
        <v>333.68782792479129</v>
      </c>
      <c r="AH31">
        <v>328.44042060109962</v>
      </c>
      <c r="AI31">
        <v>323.33335342593369</v>
      </c>
      <c r="AJ31" t="s">
        <v>7</v>
      </c>
      <c r="AK31" t="s">
        <v>507</v>
      </c>
    </row>
    <row r="32" spans="1:38" x14ac:dyDescent="0.2">
      <c r="A32" t="s">
        <v>37</v>
      </c>
      <c r="B32" s="2" t="s">
        <v>131</v>
      </c>
      <c r="C32" s="162">
        <v>0.02</v>
      </c>
      <c r="D32" s="162">
        <v>1.4999999999999999E-2</v>
      </c>
      <c r="E32" s="162">
        <v>2.5000000000000001E-2</v>
      </c>
      <c r="AJ32" t="s">
        <v>3</v>
      </c>
      <c r="AK32" t="s">
        <v>507</v>
      </c>
    </row>
    <row r="33" spans="1:38" x14ac:dyDescent="0.2">
      <c r="A33" t="s">
        <v>38</v>
      </c>
      <c r="B33" s="2" t="s">
        <v>133</v>
      </c>
      <c r="C33" s="162">
        <v>30</v>
      </c>
      <c r="D33" s="162">
        <v>25</v>
      </c>
      <c r="E33" s="162">
        <v>35</v>
      </c>
      <c r="AJ33" t="s">
        <v>4</v>
      </c>
      <c r="AK33" t="s">
        <v>507</v>
      </c>
    </row>
    <row r="34" spans="1:38" x14ac:dyDescent="0.2">
      <c r="B34" t="s">
        <v>5</v>
      </c>
      <c r="AJ34" t="s">
        <v>5</v>
      </c>
    </row>
    <row r="35" spans="1:38" x14ac:dyDescent="0.2">
      <c r="A35" s="3" t="s">
        <v>88</v>
      </c>
      <c r="B35" s="3"/>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3" t="s">
        <v>5</v>
      </c>
      <c r="AK35" s="3"/>
      <c r="AL35" s="3"/>
    </row>
    <row r="36" spans="1:38" x14ac:dyDescent="0.2">
      <c r="A36" t="s">
        <v>213</v>
      </c>
      <c r="B36" s="2" t="s">
        <v>426</v>
      </c>
      <c r="C36" s="46">
        <v>1000000</v>
      </c>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4" t="s">
        <v>83</v>
      </c>
    </row>
    <row r="37" spans="1:38" x14ac:dyDescent="0.2">
      <c r="A37" t="s">
        <v>214</v>
      </c>
      <c r="B37" s="2" t="s">
        <v>433</v>
      </c>
      <c r="C37" s="47">
        <v>0</v>
      </c>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t="s">
        <v>83</v>
      </c>
    </row>
    <row r="38" spans="1:38" x14ac:dyDescent="0.2">
      <c r="A38" t="s">
        <v>39</v>
      </c>
      <c r="B38" s="2" t="s">
        <v>134</v>
      </c>
      <c r="C38" s="125">
        <v>324.19166666666672</v>
      </c>
      <c r="F38">
        <v>290.35160571527422</v>
      </c>
      <c r="G38">
        <v>271.29468187930621</v>
      </c>
      <c r="H38">
        <v>257.58846323226618</v>
      </c>
      <c r="I38">
        <v>246.6228092186557</v>
      </c>
      <c r="J38">
        <v>237.3247671476235</v>
      </c>
      <c r="K38">
        <v>229.15495216040941</v>
      </c>
      <c r="L38">
        <v>221.80592126167861</v>
      </c>
      <c r="M38">
        <v>215.08649939663371</v>
      </c>
      <c r="N38">
        <v>208.8698970106885</v>
      </c>
      <c r="O38">
        <v>203.06771729648489</v>
      </c>
      <c r="P38">
        <v>197.61580885514761</v>
      </c>
      <c r="Q38">
        <v>192.46605135358371</v>
      </c>
      <c r="R38">
        <v>187.5813316387985</v>
      </c>
      <c r="S38">
        <v>182.93233690369399</v>
      </c>
      <c r="T38">
        <v>178.4954330005578</v>
      </c>
      <c r="U38">
        <v>174.25121720199621</v>
      </c>
      <c r="V38">
        <v>170.18350468230821</v>
      </c>
      <c r="W38">
        <v>166.27860225292801</v>
      </c>
      <c r="X38">
        <v>162.52477730603809</v>
      </c>
      <c r="Y38">
        <v>158.91186245824829</v>
      </c>
      <c r="Z38">
        <v>155.430956447097</v>
      </c>
      <c r="AA38">
        <v>152.07419454225581</v>
      </c>
      <c r="AB38">
        <v>148.8345699824626</v>
      </c>
      <c r="AC38">
        <v>145.70579342127391</v>
      </c>
      <c r="AD38">
        <v>142.68218106662709</v>
      </c>
      <c r="AE38">
        <v>139.75856474861629</v>
      </c>
      <c r="AF38">
        <v>136.9302189343768</v>
      </c>
      <c r="AG38">
        <v>134.19280097677961</v>
      </c>
      <c r="AH38">
        <v>131.5423017967625</v>
      </c>
      <c r="AI38">
        <v>128.97500486514991</v>
      </c>
      <c r="AJ38" t="s">
        <v>8</v>
      </c>
      <c r="AK38" s="2" t="s">
        <v>509</v>
      </c>
    </row>
    <row r="39" spans="1:38" x14ac:dyDescent="0.2">
      <c r="A39" t="s">
        <v>40</v>
      </c>
      <c r="B39" s="2" t="s">
        <v>135</v>
      </c>
      <c r="C39" s="165">
        <v>2.5000000000000001E-2</v>
      </c>
      <c r="D39" s="162">
        <v>1.4999999999999999E-2</v>
      </c>
      <c r="E39" s="162">
        <v>2.5000000000000001E-2</v>
      </c>
      <c r="F39" s="165"/>
      <c r="G39" s="165"/>
      <c r="H39" s="165"/>
      <c r="I39" s="165"/>
      <c r="J39" s="165"/>
      <c r="K39" s="165"/>
      <c r="L39" s="165"/>
      <c r="M39" s="165"/>
      <c r="N39" s="165"/>
      <c r="O39" s="165"/>
      <c r="P39" s="165"/>
      <c r="Q39" s="165"/>
      <c r="R39" s="165"/>
      <c r="S39" s="165"/>
      <c r="T39" s="165"/>
      <c r="U39" s="165"/>
      <c r="V39" s="165"/>
      <c r="W39" s="165"/>
      <c r="X39" s="165"/>
      <c r="Y39" s="165"/>
      <c r="Z39" s="165"/>
      <c r="AA39" s="165"/>
      <c r="AB39" s="165"/>
      <c r="AC39" s="165"/>
      <c r="AD39" s="165"/>
      <c r="AE39" s="165"/>
      <c r="AF39" s="165"/>
      <c r="AG39" s="165"/>
      <c r="AH39" s="165"/>
      <c r="AI39" s="165"/>
      <c r="AJ39" t="s">
        <v>3</v>
      </c>
      <c r="AK39" s="8" t="s">
        <v>508</v>
      </c>
    </row>
    <row r="40" spans="1:38" x14ac:dyDescent="0.2">
      <c r="A40" t="s">
        <v>71</v>
      </c>
      <c r="B40" s="2" t="s">
        <v>136</v>
      </c>
      <c r="C40" s="162">
        <v>15</v>
      </c>
      <c r="D40" s="162">
        <v>10</v>
      </c>
      <c r="E40" s="162">
        <v>20</v>
      </c>
      <c r="AJ40" t="s">
        <v>4</v>
      </c>
      <c r="AK40" s="8" t="s">
        <v>534</v>
      </c>
    </row>
    <row r="41" spans="1:38" x14ac:dyDescent="0.2">
      <c r="A41" t="s">
        <v>22</v>
      </c>
      <c r="B41" s="2" t="s">
        <v>128</v>
      </c>
      <c r="C41" s="162">
        <v>0.92500000000000004</v>
      </c>
      <c r="D41" s="162">
        <v>0.95</v>
      </c>
      <c r="E41" s="162">
        <v>0.97499999999999998</v>
      </c>
      <c r="AJ41" t="s">
        <v>5</v>
      </c>
      <c r="AK41" s="167" t="s">
        <v>531</v>
      </c>
    </row>
    <row r="42" spans="1:38" x14ac:dyDescent="0.2">
      <c r="A42" t="s">
        <v>23</v>
      </c>
      <c r="B42" s="2" t="s">
        <v>129</v>
      </c>
      <c r="C42" s="162">
        <v>0.5</v>
      </c>
      <c r="D42" s="162">
        <v>0.2</v>
      </c>
      <c r="E42" s="162">
        <v>1</v>
      </c>
      <c r="AJ42" t="s">
        <v>9</v>
      </c>
      <c r="AK42" s="167" t="s">
        <v>535</v>
      </c>
    </row>
    <row r="43" spans="1:38" x14ac:dyDescent="0.2">
      <c r="B43" t="s">
        <v>5</v>
      </c>
      <c r="AJ43" t="s">
        <v>5</v>
      </c>
    </row>
    <row r="44" spans="1:38" x14ac:dyDescent="0.2">
      <c r="A44" s="3" t="s">
        <v>506</v>
      </c>
      <c r="B44" s="3" t="s">
        <v>5</v>
      </c>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3" t="s">
        <v>5</v>
      </c>
      <c r="AK44" s="3"/>
      <c r="AL44" s="3"/>
    </row>
    <row r="45" spans="1:38" x14ac:dyDescent="0.2">
      <c r="A45" t="s">
        <v>213</v>
      </c>
      <c r="B45" s="2" t="s">
        <v>427</v>
      </c>
      <c r="C45" s="46">
        <v>100000</v>
      </c>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8" t="s">
        <v>79</v>
      </c>
    </row>
    <row r="46" spans="1:38" x14ac:dyDescent="0.2">
      <c r="A46" t="s">
        <v>214</v>
      </c>
      <c r="B46" s="2" t="s">
        <v>434</v>
      </c>
      <c r="C46" s="47">
        <v>0</v>
      </c>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8" t="s">
        <v>79</v>
      </c>
    </row>
    <row r="47" spans="1:38" x14ac:dyDescent="0.2">
      <c r="A47" t="s">
        <v>33</v>
      </c>
      <c r="B47" s="2" t="s">
        <v>137</v>
      </c>
      <c r="C47" s="174">
        <v>1083.7270000000001</v>
      </c>
      <c r="F47" s="173">
        <v>950.16125690000001</v>
      </c>
      <c r="G47" s="173">
        <v>876.74557010000001</v>
      </c>
      <c r="H47" s="173">
        <v>824.56687929999998</v>
      </c>
      <c r="I47" s="173">
        <v>783.12443159999998</v>
      </c>
      <c r="J47" s="173">
        <v>748.16926530000001</v>
      </c>
      <c r="K47" s="173">
        <v>717.58918830000005</v>
      </c>
      <c r="L47" s="173">
        <v>690.19007750000003</v>
      </c>
      <c r="M47" s="173">
        <v>665.23372500000005</v>
      </c>
      <c r="N47" s="173">
        <v>642.23244539999996</v>
      </c>
      <c r="O47" s="173">
        <v>620.84699999999998</v>
      </c>
      <c r="P47" s="173">
        <v>600.83130000000006</v>
      </c>
      <c r="Q47" s="173">
        <v>582.00059999999996</v>
      </c>
      <c r="R47" s="173">
        <v>564.2124</v>
      </c>
      <c r="S47" s="173">
        <v>547.35350000000005</v>
      </c>
      <c r="T47" s="173">
        <v>531.33249999999998</v>
      </c>
      <c r="U47" s="173">
        <v>516.07389999999998</v>
      </c>
      <c r="V47" s="173">
        <v>501.5145</v>
      </c>
      <c r="W47" s="173">
        <v>487.60050000000001</v>
      </c>
      <c r="X47" s="173">
        <v>474.28550000000001</v>
      </c>
      <c r="Y47" s="173">
        <v>461.52910000000003</v>
      </c>
      <c r="Z47" s="173">
        <v>449.29579999999999</v>
      </c>
      <c r="AA47" s="173">
        <v>437.5539</v>
      </c>
      <c r="AB47" s="173">
        <v>426.27510000000001</v>
      </c>
      <c r="AC47" s="173">
        <v>415.43380000000002</v>
      </c>
      <c r="AD47" s="173">
        <v>405.00670000000002</v>
      </c>
      <c r="AE47" s="173">
        <v>394.97280000000001</v>
      </c>
      <c r="AF47" s="173">
        <v>385.3125</v>
      </c>
      <c r="AG47" s="173">
        <v>376.00779999999997</v>
      </c>
      <c r="AH47" s="173">
        <v>367.04219999999998</v>
      </c>
      <c r="AI47" s="173">
        <v>358.4</v>
      </c>
      <c r="AJ47" t="s">
        <v>54</v>
      </c>
      <c r="AK47" t="s">
        <v>511</v>
      </c>
    </row>
    <row r="48" spans="1:38" x14ac:dyDescent="0.2">
      <c r="A48" t="s">
        <v>34</v>
      </c>
      <c r="B48" s="2" t="s">
        <v>138</v>
      </c>
      <c r="C48" s="162">
        <v>2.5000000000000001E-2</v>
      </c>
      <c r="D48" s="162">
        <v>0.02</v>
      </c>
      <c r="E48" s="162">
        <v>0.03</v>
      </c>
      <c r="AJ48" t="s">
        <v>3</v>
      </c>
      <c r="AK48" t="s">
        <v>511</v>
      </c>
    </row>
    <row r="49" spans="1:38" x14ac:dyDescent="0.2">
      <c r="A49" t="s">
        <v>71</v>
      </c>
      <c r="B49" s="2" t="s">
        <v>139</v>
      </c>
      <c r="C49" s="162">
        <v>30</v>
      </c>
      <c r="D49" s="162">
        <v>25</v>
      </c>
      <c r="E49" s="162">
        <v>35</v>
      </c>
      <c r="AJ49" t="s">
        <v>4</v>
      </c>
      <c r="AK49" s="2" t="s">
        <v>510</v>
      </c>
    </row>
    <row r="50" spans="1:38" x14ac:dyDescent="0.2">
      <c r="A50" t="s">
        <v>196</v>
      </c>
      <c r="B50" s="2" t="s">
        <v>44</v>
      </c>
      <c r="C50" s="162">
        <v>0</v>
      </c>
      <c r="AJ50" t="s">
        <v>10</v>
      </c>
      <c r="AK50" t="s">
        <v>537</v>
      </c>
    </row>
    <row r="51" spans="1:38" x14ac:dyDescent="0.2">
      <c r="A51" t="s">
        <v>197</v>
      </c>
      <c r="B51" s="2" t="s">
        <v>45</v>
      </c>
      <c r="C51" s="166">
        <v>0.6</v>
      </c>
      <c r="D51" s="166"/>
      <c r="E51" s="166"/>
      <c r="F51" s="166">
        <f t="shared" ref="F51:AH51" si="0">ROUND($C$51+(F1-$C$1)/($AI$1-$C$1)*($AI$51-$C$51),3)</f>
        <v>0.60299999999999998</v>
      </c>
      <c r="G51" s="166">
        <f t="shared" si="0"/>
        <v>0.60699999999999998</v>
      </c>
      <c r="H51" s="166">
        <f t="shared" si="0"/>
        <v>0.61</v>
      </c>
      <c r="I51" s="166">
        <f t="shared" si="0"/>
        <v>0.61299999999999999</v>
      </c>
      <c r="J51" s="166">
        <f t="shared" si="0"/>
        <v>0.61699999999999999</v>
      </c>
      <c r="K51" s="166">
        <f t="shared" si="0"/>
        <v>0.62</v>
      </c>
      <c r="L51" s="166">
        <f t="shared" si="0"/>
        <v>0.623</v>
      </c>
      <c r="M51" s="166">
        <f t="shared" si="0"/>
        <v>0.627</v>
      </c>
      <c r="N51" s="166">
        <f t="shared" si="0"/>
        <v>0.63</v>
      </c>
      <c r="O51" s="166">
        <f t="shared" si="0"/>
        <v>0.63300000000000001</v>
      </c>
      <c r="P51" s="166">
        <f t="shared" si="0"/>
        <v>0.63700000000000001</v>
      </c>
      <c r="Q51" s="166">
        <f t="shared" si="0"/>
        <v>0.64</v>
      </c>
      <c r="R51" s="166">
        <f t="shared" si="0"/>
        <v>0.64300000000000002</v>
      </c>
      <c r="S51" s="166">
        <f t="shared" si="0"/>
        <v>0.64700000000000002</v>
      </c>
      <c r="T51" s="166">
        <f t="shared" si="0"/>
        <v>0.65</v>
      </c>
      <c r="U51" s="166">
        <f t="shared" si="0"/>
        <v>0.65300000000000002</v>
      </c>
      <c r="V51" s="166">
        <f t="shared" si="0"/>
        <v>0.65700000000000003</v>
      </c>
      <c r="W51" s="166">
        <f t="shared" si="0"/>
        <v>0.66</v>
      </c>
      <c r="X51" s="166">
        <f t="shared" si="0"/>
        <v>0.66300000000000003</v>
      </c>
      <c r="Y51" s="166">
        <f t="shared" si="0"/>
        <v>0.66700000000000004</v>
      </c>
      <c r="Z51" s="166">
        <f t="shared" si="0"/>
        <v>0.67</v>
      </c>
      <c r="AA51" s="166">
        <f t="shared" si="0"/>
        <v>0.67300000000000004</v>
      </c>
      <c r="AB51" s="166">
        <f t="shared" si="0"/>
        <v>0.67700000000000005</v>
      </c>
      <c r="AC51" s="166">
        <f t="shared" si="0"/>
        <v>0.68</v>
      </c>
      <c r="AD51" s="166">
        <f t="shared" si="0"/>
        <v>0.68300000000000005</v>
      </c>
      <c r="AE51" s="166">
        <f t="shared" si="0"/>
        <v>0.68700000000000006</v>
      </c>
      <c r="AF51" s="166">
        <f t="shared" si="0"/>
        <v>0.69</v>
      </c>
      <c r="AG51" s="166">
        <f t="shared" si="0"/>
        <v>0.69299999999999995</v>
      </c>
      <c r="AH51" s="166">
        <f t="shared" si="0"/>
        <v>0.69699999999999995</v>
      </c>
      <c r="AI51" s="166">
        <v>0.7</v>
      </c>
      <c r="AJ51" s="162" t="s">
        <v>530</v>
      </c>
      <c r="AK51" s="2" t="s">
        <v>528</v>
      </c>
    </row>
    <row r="52" spans="1:38" x14ac:dyDescent="0.2">
      <c r="A52" s="172" t="s">
        <v>523</v>
      </c>
      <c r="B52" s="2" t="s">
        <v>547</v>
      </c>
      <c r="C52" s="162">
        <v>10</v>
      </c>
      <c r="AK52" t="s">
        <v>536</v>
      </c>
    </row>
    <row r="53" spans="1:38" x14ac:dyDescent="0.2">
      <c r="A53" s="172" t="s">
        <v>538</v>
      </c>
      <c r="B53" s="2" t="s">
        <v>548</v>
      </c>
      <c r="C53" s="166">
        <v>0.33</v>
      </c>
      <c r="F53" s="166">
        <f t="shared" ref="F53:AH53" si="1">ROUND($C$53+(F1-$C$1)/($AI$1-$C$1)*($AI$53-$C$53),3)</f>
        <v>0.32700000000000001</v>
      </c>
      <c r="G53" s="166">
        <f t="shared" si="1"/>
        <v>0.32500000000000001</v>
      </c>
      <c r="H53" s="166">
        <f t="shared" si="1"/>
        <v>0.32200000000000001</v>
      </c>
      <c r="I53" s="166">
        <f t="shared" si="1"/>
        <v>0.31900000000000001</v>
      </c>
      <c r="J53" s="166">
        <f t="shared" si="1"/>
        <v>0.317</v>
      </c>
      <c r="K53" s="166">
        <f t="shared" si="1"/>
        <v>0.314</v>
      </c>
      <c r="L53" s="166">
        <f t="shared" si="1"/>
        <v>0.311</v>
      </c>
      <c r="M53" s="166">
        <f t="shared" si="1"/>
        <v>0.309</v>
      </c>
      <c r="N53" s="166">
        <f t="shared" si="1"/>
        <v>0.30599999999999999</v>
      </c>
      <c r="O53" s="166">
        <f t="shared" si="1"/>
        <v>0.30299999999999999</v>
      </c>
      <c r="P53" s="166">
        <f t="shared" si="1"/>
        <v>0.30099999999999999</v>
      </c>
      <c r="Q53" s="166">
        <f t="shared" si="1"/>
        <v>0.29799999999999999</v>
      </c>
      <c r="R53" s="166">
        <f t="shared" si="1"/>
        <v>0.29499999999999998</v>
      </c>
      <c r="S53" s="166">
        <f t="shared" si="1"/>
        <v>0.29299999999999998</v>
      </c>
      <c r="T53" s="166">
        <f t="shared" si="1"/>
        <v>0.28999999999999998</v>
      </c>
      <c r="U53" s="166">
        <f t="shared" si="1"/>
        <v>0.28699999999999998</v>
      </c>
      <c r="V53" s="166">
        <f t="shared" si="1"/>
        <v>0.28499999999999998</v>
      </c>
      <c r="W53" s="166">
        <f t="shared" si="1"/>
        <v>0.28199999999999997</v>
      </c>
      <c r="X53" s="166">
        <f t="shared" si="1"/>
        <v>0.27900000000000003</v>
      </c>
      <c r="Y53" s="166">
        <f t="shared" si="1"/>
        <v>0.27700000000000002</v>
      </c>
      <c r="Z53" s="166">
        <f t="shared" si="1"/>
        <v>0.27400000000000002</v>
      </c>
      <c r="AA53" s="166">
        <f t="shared" si="1"/>
        <v>0.27100000000000002</v>
      </c>
      <c r="AB53" s="166">
        <f t="shared" si="1"/>
        <v>0.26900000000000002</v>
      </c>
      <c r="AC53" s="166">
        <f t="shared" si="1"/>
        <v>0.26600000000000001</v>
      </c>
      <c r="AD53" s="166">
        <f t="shared" si="1"/>
        <v>0.26300000000000001</v>
      </c>
      <c r="AE53" s="166">
        <f t="shared" si="1"/>
        <v>0.26100000000000001</v>
      </c>
      <c r="AF53" s="166">
        <f t="shared" si="1"/>
        <v>0.25800000000000001</v>
      </c>
      <c r="AG53" s="166">
        <f t="shared" si="1"/>
        <v>0.255</v>
      </c>
      <c r="AH53" s="166">
        <f t="shared" si="1"/>
        <v>0.253</v>
      </c>
      <c r="AI53" s="162">
        <v>0.25</v>
      </c>
      <c r="AJ53" t="s">
        <v>541</v>
      </c>
      <c r="AK53" s="2" t="s">
        <v>542</v>
      </c>
    </row>
    <row r="54" spans="1:38" x14ac:dyDescent="0.2">
      <c r="A54" s="162"/>
    </row>
    <row r="55" spans="1:38" x14ac:dyDescent="0.2">
      <c r="A55" s="3" t="s">
        <v>89</v>
      </c>
      <c r="B55" s="3" t="s">
        <v>5</v>
      </c>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c r="AD55" s="161"/>
      <c r="AE55" s="161"/>
      <c r="AF55" s="161"/>
      <c r="AG55" s="161"/>
      <c r="AH55" s="161"/>
      <c r="AI55" s="161"/>
      <c r="AJ55" s="3" t="s">
        <v>5</v>
      </c>
      <c r="AK55" s="3"/>
      <c r="AL55" s="3"/>
    </row>
    <row r="56" spans="1:38" x14ac:dyDescent="0.2">
      <c r="A56" t="s">
        <v>213</v>
      </c>
      <c r="B56" s="2" t="s">
        <v>428</v>
      </c>
      <c r="C56" s="46">
        <v>10000000</v>
      </c>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4" t="s">
        <v>83</v>
      </c>
    </row>
    <row r="57" spans="1:38" x14ac:dyDescent="0.2">
      <c r="A57" t="s">
        <v>214</v>
      </c>
      <c r="B57" s="2" t="s">
        <v>435</v>
      </c>
      <c r="C57" s="47">
        <v>0</v>
      </c>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t="s">
        <v>83</v>
      </c>
    </row>
    <row r="58" spans="1:38" x14ac:dyDescent="0.2">
      <c r="A58" t="s">
        <v>41</v>
      </c>
      <c r="B58" s="2" t="s">
        <v>209</v>
      </c>
      <c r="C58" s="123">
        <v>21.495668999999999</v>
      </c>
      <c r="F58">
        <v>19.772965317761251</v>
      </c>
      <c r="G58">
        <v>18.773033136795011</v>
      </c>
      <c r="H58">
        <v>18.042857709098019</v>
      </c>
      <c r="I58">
        <v>17.45313473587991</v>
      </c>
      <c r="J58">
        <v>16.949655131065789</v>
      </c>
      <c r="K58">
        <v>16.50477784513</v>
      </c>
      <c r="L58">
        <v>16.102579378107539</v>
      </c>
      <c r="M58">
        <v>15.73307911846053</v>
      </c>
      <c r="N58">
        <v>15.389619722225939</v>
      </c>
      <c r="O58">
        <v>15.06754198643331</v>
      </c>
      <c r="P58">
        <v>14.763457530992239</v>
      </c>
      <c r="Q58">
        <v>14.47482335021334</v>
      </c>
      <c r="R58">
        <v>14.199679874388011</v>
      </c>
      <c r="S58">
        <v>13.93648276527408</v>
      </c>
      <c r="T58">
        <v>13.68399102394897</v>
      </c>
      <c r="U58">
        <v>13.44119029009765</v>
      </c>
      <c r="V58">
        <v>13.207238886614061</v>
      </c>
      <c r="W58">
        <v>12.981428999265789</v>
      </c>
      <c r="X58">
        <v>12.76315818666602</v>
      </c>
      <c r="Y58">
        <v>12.551908100788751</v>
      </c>
      <c r="Z58">
        <v>12.34722834154217</v>
      </c>
      <c r="AA58">
        <v>12.148724032506079</v>
      </c>
      <c r="AB58">
        <v>11.956046137286339</v>
      </c>
      <c r="AC58">
        <v>11.768883823763881</v>
      </c>
      <c r="AD58">
        <v>11.586958378896091</v>
      </c>
      <c r="AE58">
        <v>11.410018311718179</v>
      </c>
      <c r="AF58">
        <v>11.23783537697321</v>
      </c>
      <c r="AG58">
        <v>11.070201319337301</v>
      </c>
      <c r="AH58">
        <v>10.906925186988101</v>
      </c>
      <c r="AI58">
        <v>10.74783109894277</v>
      </c>
      <c r="AJ58" t="s">
        <v>302</v>
      </c>
      <c r="AK58" s="2" t="s">
        <v>524</v>
      </c>
    </row>
    <row r="59" spans="1:38" x14ac:dyDescent="0.2">
      <c r="A59" t="s">
        <v>42</v>
      </c>
      <c r="B59" s="2" t="s">
        <v>210</v>
      </c>
      <c r="C59" s="162">
        <v>0.01</v>
      </c>
      <c r="D59" s="162">
        <v>5.0000000000000001E-3</v>
      </c>
      <c r="E59" s="162">
        <v>1.4999999999999999E-2</v>
      </c>
      <c r="AJ59" t="s">
        <v>3</v>
      </c>
      <c r="AK59" s="2" t="s">
        <v>526</v>
      </c>
    </row>
    <row r="60" spans="1:38" x14ac:dyDescent="0.2">
      <c r="A60" t="s">
        <v>71</v>
      </c>
      <c r="B60" s="2" t="s">
        <v>552</v>
      </c>
      <c r="C60" s="162">
        <v>30</v>
      </c>
      <c r="AK60" s="2"/>
    </row>
    <row r="62" spans="1:38" x14ac:dyDescent="0.2">
      <c r="A62" s="3" t="s">
        <v>192</v>
      </c>
      <c r="B62" s="3"/>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c r="AF62" s="161"/>
      <c r="AG62" s="161"/>
      <c r="AH62" s="161"/>
      <c r="AI62" s="161"/>
      <c r="AJ62" s="3"/>
      <c r="AK62" s="3"/>
      <c r="AL62" s="3"/>
    </row>
    <row r="63" spans="1:38" x14ac:dyDescent="0.2">
      <c r="A63" t="s">
        <v>213</v>
      </c>
      <c r="B63" s="2" t="s">
        <v>429</v>
      </c>
      <c r="C63" s="46">
        <v>100000</v>
      </c>
      <c r="D63" s="163"/>
      <c r="E63" s="163"/>
      <c r="F63" s="163"/>
      <c r="G63" s="163"/>
      <c r="H63" s="163"/>
      <c r="I63" s="163"/>
      <c r="J63" s="163"/>
      <c r="K63" s="163"/>
      <c r="L63" s="163"/>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8" t="s">
        <v>203</v>
      </c>
    </row>
    <row r="64" spans="1:38" x14ac:dyDescent="0.2">
      <c r="A64" t="s">
        <v>214</v>
      </c>
      <c r="B64" s="2" t="s">
        <v>436</v>
      </c>
      <c r="C64" s="47">
        <v>0</v>
      </c>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8" t="s">
        <v>203</v>
      </c>
    </row>
    <row r="65" spans="1:16383" x14ac:dyDescent="0.2">
      <c r="A65" s="2" t="s">
        <v>41</v>
      </c>
      <c r="B65" s="2" t="s">
        <v>189</v>
      </c>
      <c r="C65">
        <v>730</v>
      </c>
      <c r="D65" s="167"/>
      <c r="F65">
        <v>626.12362693232558</v>
      </c>
      <c r="G65">
        <v>570.44369284945992</v>
      </c>
      <c r="H65">
        <v>531.34406566364214</v>
      </c>
      <c r="I65">
        <v>500.51480117005048</v>
      </c>
      <c r="J65">
        <v>474.64804605141558</v>
      </c>
      <c r="K65">
        <v>452.11815723621748</v>
      </c>
      <c r="L65">
        <v>432.01351402056378</v>
      </c>
      <c r="M65">
        <v>413.77365606546459</v>
      </c>
      <c r="N65">
        <v>397.02955890623281</v>
      </c>
      <c r="O65">
        <v>381.52487592776589</v>
      </c>
      <c r="P65">
        <v>367.07365862815311</v>
      </c>
      <c r="Q65">
        <v>353.5361031918319</v>
      </c>
      <c r="R65">
        <v>340.80387523607158</v>
      </c>
      <c r="S65">
        <v>328.7908310691929</v>
      </c>
      <c r="T65">
        <v>317.42693033814089</v>
      </c>
      <c r="U65">
        <v>306.6541145173274</v>
      </c>
      <c r="V65">
        <v>296.42343922240849</v>
      </c>
      <c r="W65">
        <v>286.69303066741833</v>
      </c>
      <c r="X65">
        <v>277.42659828489298</v>
      </c>
      <c r="Y65">
        <v>268.59233148824399</v>
      </c>
      <c r="Z65">
        <v>260.16206730488449</v>
      </c>
      <c r="AA65">
        <v>252.1106525828769</v>
      </c>
      <c r="AB65">
        <v>244.41544832358889</v>
      </c>
      <c r="AC65">
        <v>237.05593942032601</v>
      </c>
      <c r="AD65">
        <v>230.0134236631591</v>
      </c>
      <c r="AE65">
        <v>223.27076111774821</v>
      </c>
      <c r="AF65">
        <v>216.8121700332587</v>
      </c>
      <c r="AG65">
        <v>210.62305900299839</v>
      </c>
      <c r="AH65">
        <v>204.6898876597235</v>
      </c>
      <c r="AI65">
        <v>199.0000500453433</v>
      </c>
      <c r="AJ65" s="2" t="s">
        <v>195</v>
      </c>
      <c r="AK65" s="2" t="s">
        <v>512</v>
      </c>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c r="WUU65" s="2"/>
      <c r="WUV65" s="2"/>
      <c r="WUW65" s="2"/>
      <c r="WUX65" s="2"/>
      <c r="WUY65" s="2"/>
      <c r="WUZ65" s="2"/>
      <c r="WVA65" s="2"/>
      <c r="WVB65" s="2"/>
      <c r="WVC65" s="2"/>
      <c r="WVD65" s="2"/>
      <c r="WVE65" s="2"/>
      <c r="WVF65" s="2"/>
      <c r="WVG65" s="2"/>
      <c r="WVH65" s="2"/>
      <c r="WVI65" s="2"/>
      <c r="WVJ65" s="2"/>
      <c r="WVK65" s="2"/>
      <c r="WVL65" s="2"/>
      <c r="WVM65" s="2"/>
      <c r="WVN65" s="2"/>
      <c r="WVO65" s="2"/>
      <c r="WVP65" s="2"/>
      <c r="WVQ65" s="2"/>
      <c r="WVR65" s="2"/>
      <c r="WVS65" s="2"/>
      <c r="WVT65" s="2"/>
      <c r="WVU65" s="2"/>
      <c r="WVV65" s="2"/>
      <c r="WVW65" s="2"/>
      <c r="WVX65" s="2"/>
      <c r="WVY65" s="2"/>
      <c r="WVZ65" s="2"/>
      <c r="WWA65" s="2"/>
      <c r="WWB65" s="2"/>
      <c r="WWC65" s="2"/>
      <c r="WWD65" s="2"/>
      <c r="WWE65" s="2"/>
      <c r="WWF65" s="2"/>
      <c r="WWG65" s="2"/>
      <c r="WWH65" s="2"/>
      <c r="WWI65" s="2"/>
      <c r="WWJ65" s="2"/>
      <c r="WWK65" s="2"/>
      <c r="WWL65" s="2"/>
      <c r="WWM65" s="2"/>
      <c r="WWN65" s="2"/>
      <c r="WWO65" s="2"/>
      <c r="WWP65" s="2"/>
      <c r="WWQ65" s="2"/>
      <c r="WWR65" s="2"/>
      <c r="WWS65" s="2"/>
      <c r="WWT65" s="2"/>
      <c r="WWU65" s="2"/>
      <c r="WWV65" s="2"/>
      <c r="WWW65" s="2"/>
      <c r="WWX65" s="2"/>
      <c r="WWY65" s="2"/>
      <c r="WWZ65" s="2"/>
      <c r="WXA65" s="2"/>
      <c r="WXB65" s="2"/>
      <c r="WXC65" s="2"/>
      <c r="WXD65" s="2"/>
      <c r="WXE65" s="2"/>
      <c r="WXF65" s="2"/>
      <c r="WXG65" s="2"/>
      <c r="WXH65" s="2"/>
      <c r="WXI65" s="2"/>
      <c r="WXJ65" s="2"/>
      <c r="WXK65" s="2"/>
      <c r="WXL65" s="2"/>
      <c r="WXM65" s="2"/>
      <c r="WXN65" s="2"/>
      <c r="WXO65" s="2"/>
      <c r="WXP65" s="2"/>
      <c r="WXQ65" s="2"/>
      <c r="WXR65" s="2"/>
      <c r="WXS65" s="2"/>
      <c r="WXT65" s="2"/>
      <c r="WXU65" s="2"/>
      <c r="WXV65" s="2"/>
      <c r="WXW65" s="2"/>
      <c r="WXX65" s="2"/>
      <c r="WXY65" s="2"/>
      <c r="WXZ65" s="2"/>
      <c r="WYA65" s="2"/>
      <c r="WYB65" s="2"/>
      <c r="WYC65" s="2"/>
      <c r="WYD65" s="2"/>
      <c r="WYE65" s="2"/>
      <c r="WYF65" s="2"/>
      <c r="WYG65" s="2"/>
      <c r="WYH65" s="2"/>
      <c r="WYI65" s="2"/>
      <c r="WYJ65" s="2"/>
      <c r="WYK65" s="2"/>
      <c r="WYL65" s="2"/>
      <c r="WYM65" s="2"/>
      <c r="WYN65" s="2"/>
      <c r="WYO65" s="2"/>
      <c r="WYP65" s="2"/>
      <c r="WYQ65" s="2"/>
      <c r="WYR65" s="2"/>
      <c r="WYS65" s="2"/>
      <c r="WYT65" s="2"/>
      <c r="WYU65" s="2"/>
      <c r="WYV65" s="2"/>
      <c r="WYW65" s="2"/>
      <c r="WYX65" s="2"/>
      <c r="WYY65" s="2"/>
      <c r="WYZ65" s="2"/>
      <c r="WZA65" s="2"/>
      <c r="WZB65" s="2"/>
      <c r="WZC65" s="2"/>
      <c r="WZD65" s="2"/>
      <c r="WZE65" s="2"/>
      <c r="WZF65" s="2"/>
      <c r="WZG65" s="2"/>
      <c r="WZH65" s="2"/>
      <c r="WZI65" s="2"/>
      <c r="WZJ65" s="2"/>
      <c r="WZK65" s="2"/>
      <c r="WZL65" s="2"/>
      <c r="WZM65" s="2"/>
      <c r="WZN65" s="2"/>
      <c r="WZO65" s="2"/>
      <c r="WZP65" s="2"/>
      <c r="WZQ65" s="2"/>
      <c r="WZR65" s="2"/>
      <c r="WZS65" s="2"/>
      <c r="WZT65" s="2"/>
      <c r="WZU65" s="2"/>
      <c r="WZV65" s="2"/>
      <c r="WZW65" s="2"/>
      <c r="WZX65" s="2"/>
      <c r="WZY65" s="2"/>
      <c r="WZZ65" s="2"/>
      <c r="XAA65" s="2"/>
      <c r="XAB65" s="2"/>
      <c r="XAC65" s="2"/>
      <c r="XAD65" s="2"/>
      <c r="XAE65" s="2"/>
      <c r="XAF65" s="2"/>
      <c r="XAG65" s="2"/>
      <c r="XAH65" s="2"/>
      <c r="XAI65" s="2"/>
      <c r="XAJ65" s="2"/>
      <c r="XAK65" s="2"/>
      <c r="XAL65" s="2"/>
      <c r="XAM65" s="2"/>
      <c r="XAN65" s="2"/>
      <c r="XAO65" s="2"/>
      <c r="XAP65" s="2"/>
      <c r="XAQ65" s="2"/>
      <c r="XAR65" s="2"/>
      <c r="XAS65" s="2"/>
      <c r="XAT65" s="2"/>
      <c r="XAU65" s="2"/>
      <c r="XAV65" s="2"/>
      <c r="XAW65" s="2"/>
      <c r="XAX65" s="2"/>
      <c r="XAY65" s="2"/>
      <c r="XAZ65" s="2"/>
      <c r="XBA65" s="2"/>
      <c r="XBB65" s="2"/>
      <c r="XBC65" s="2"/>
      <c r="XBD65" s="2"/>
      <c r="XBE65" s="2"/>
      <c r="XBF65" s="2"/>
      <c r="XBG65" s="2"/>
      <c r="XBH65" s="2"/>
      <c r="XBI65" s="2"/>
      <c r="XBJ65" s="2"/>
      <c r="XBK65" s="2"/>
      <c r="XBL65" s="2"/>
      <c r="XBM65" s="2"/>
      <c r="XBN65" s="2"/>
      <c r="XBO65" s="2"/>
      <c r="XBP65" s="2"/>
      <c r="XBQ65" s="2"/>
      <c r="XBR65" s="2"/>
      <c r="XBS65" s="2"/>
      <c r="XBT65" s="2"/>
      <c r="XBU65" s="2"/>
      <c r="XBV65" s="2"/>
      <c r="XBW65" s="2"/>
      <c r="XBX65" s="2"/>
      <c r="XBY65" s="2"/>
      <c r="XBZ65" s="2"/>
      <c r="XCA65" s="2"/>
      <c r="XCB65" s="2"/>
      <c r="XCC65" s="2"/>
      <c r="XCD65" s="2"/>
      <c r="XCE65" s="2"/>
      <c r="XCF65" s="2"/>
      <c r="XCG65" s="2"/>
      <c r="XCH65" s="2"/>
      <c r="XCI65" s="2"/>
      <c r="XCJ65" s="2"/>
      <c r="XCK65" s="2"/>
      <c r="XCL65" s="2"/>
      <c r="XCM65" s="2"/>
      <c r="XCN65" s="2"/>
      <c r="XCO65" s="2"/>
      <c r="XCP65" s="2"/>
      <c r="XCQ65" s="2"/>
      <c r="XCR65" s="2"/>
      <c r="XCS65" s="2"/>
      <c r="XCT65" s="2"/>
      <c r="XCU65" s="2"/>
      <c r="XCV65" s="2"/>
      <c r="XCW65" s="2"/>
      <c r="XCX65" s="2"/>
      <c r="XCY65" s="2"/>
      <c r="XCZ65" s="2"/>
      <c r="XDA65" s="2"/>
      <c r="XDB65" s="2"/>
      <c r="XDC65" s="2"/>
      <c r="XDD65" s="2"/>
      <c r="XDE65" s="2"/>
      <c r="XDF65" s="2"/>
      <c r="XDG65" s="2"/>
      <c r="XDH65" s="2"/>
      <c r="XDI65" s="2"/>
      <c r="XDJ65" s="2"/>
      <c r="XDK65" s="2"/>
      <c r="XDL65" s="2"/>
      <c r="XDM65" s="2"/>
      <c r="XDN65" s="2"/>
      <c r="XDO65" s="2"/>
      <c r="XDP65" s="2"/>
      <c r="XDQ65" s="2"/>
      <c r="XDR65" s="2"/>
      <c r="XDS65" s="2"/>
      <c r="XDT65" s="2"/>
      <c r="XDU65" s="2"/>
      <c r="XDV65" s="2"/>
      <c r="XDW65" s="2"/>
      <c r="XDX65" s="2"/>
      <c r="XDY65" s="2"/>
      <c r="XDZ65" s="2"/>
      <c r="XEA65" s="2"/>
      <c r="XEB65" s="2"/>
      <c r="XEC65" s="2"/>
      <c r="XED65" s="2"/>
      <c r="XEE65" s="2"/>
      <c r="XEF65" s="2"/>
      <c r="XEG65" s="2"/>
      <c r="XEH65" s="2"/>
      <c r="XEI65" s="2"/>
      <c r="XEJ65" s="2"/>
      <c r="XEK65" s="2"/>
      <c r="XEL65" s="2"/>
      <c r="XEM65" s="2"/>
      <c r="XEN65" s="2"/>
      <c r="XEO65" s="2"/>
      <c r="XEP65" s="2"/>
      <c r="XEQ65" s="2"/>
      <c r="XER65" s="2"/>
      <c r="XES65" s="2"/>
      <c r="XET65" s="2"/>
      <c r="XEU65" s="2"/>
      <c r="XEV65" s="2"/>
      <c r="XEW65" s="2"/>
      <c r="XEX65" s="2"/>
      <c r="XEY65" s="2"/>
      <c r="XEZ65" s="2"/>
      <c r="XFA65" s="2"/>
      <c r="XFB65" s="2"/>
      <c r="XFC65" s="2"/>
    </row>
    <row r="66" spans="1:16383" x14ac:dyDescent="0.2">
      <c r="A66" s="2" t="s">
        <v>42</v>
      </c>
      <c r="B66" s="2" t="s">
        <v>190</v>
      </c>
      <c r="C66" s="167">
        <v>0.04</v>
      </c>
      <c r="D66" s="167">
        <v>3.5000000000000003E-2</v>
      </c>
      <c r="E66" s="167">
        <v>4.4999999999999998E-2</v>
      </c>
      <c r="F66" s="16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c r="AG66" s="167"/>
      <c r="AH66" s="167"/>
      <c r="AI66" s="167"/>
      <c r="AJ66" t="s">
        <v>3</v>
      </c>
      <c r="AK66" s="2" t="s">
        <v>512</v>
      </c>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c r="XAA66" s="2"/>
      <c r="XAB66" s="2"/>
      <c r="XAC66" s="2"/>
      <c r="XAD66" s="2"/>
      <c r="XAE66" s="2"/>
      <c r="XAF66" s="2"/>
      <c r="XAG66" s="2"/>
      <c r="XAH66" s="2"/>
      <c r="XAI66" s="2"/>
      <c r="XAJ66" s="2"/>
      <c r="XAK66" s="2"/>
      <c r="XAL66" s="2"/>
      <c r="XAM66" s="2"/>
      <c r="XAN66" s="2"/>
      <c r="XAO66" s="2"/>
      <c r="XAP66" s="2"/>
      <c r="XAQ66" s="2"/>
      <c r="XAR66" s="2"/>
      <c r="XAS66" s="2"/>
      <c r="XAT66" s="2"/>
      <c r="XAU66" s="2"/>
      <c r="XAV66" s="2"/>
      <c r="XAW66" s="2"/>
      <c r="XAX66" s="2"/>
      <c r="XAY66" s="2"/>
      <c r="XAZ66" s="2"/>
      <c r="XBA66" s="2"/>
      <c r="XBB66" s="2"/>
      <c r="XBC66" s="2"/>
      <c r="XBD66" s="2"/>
      <c r="XBE66" s="2"/>
      <c r="XBF66" s="2"/>
      <c r="XBG66" s="2"/>
      <c r="XBH66" s="2"/>
      <c r="XBI66" s="2"/>
      <c r="XBJ66" s="2"/>
      <c r="XBK66" s="2"/>
      <c r="XBL66" s="2"/>
      <c r="XBM66" s="2"/>
      <c r="XBN66" s="2"/>
      <c r="XBO66" s="2"/>
      <c r="XBP66" s="2"/>
      <c r="XBQ66" s="2"/>
      <c r="XBR66" s="2"/>
      <c r="XBS66" s="2"/>
      <c r="XBT66" s="2"/>
      <c r="XBU66" s="2"/>
      <c r="XBV66" s="2"/>
      <c r="XBW66" s="2"/>
      <c r="XBX66" s="2"/>
      <c r="XBY66" s="2"/>
      <c r="XBZ66" s="2"/>
      <c r="XCA66" s="2"/>
      <c r="XCB66" s="2"/>
      <c r="XCC66" s="2"/>
      <c r="XCD66" s="2"/>
      <c r="XCE66" s="2"/>
      <c r="XCF66" s="2"/>
      <c r="XCG66" s="2"/>
      <c r="XCH66" s="2"/>
      <c r="XCI66" s="2"/>
      <c r="XCJ66" s="2"/>
      <c r="XCK66" s="2"/>
      <c r="XCL66" s="2"/>
      <c r="XCM66" s="2"/>
      <c r="XCN66" s="2"/>
      <c r="XCO66" s="2"/>
      <c r="XCP66" s="2"/>
      <c r="XCQ66" s="2"/>
      <c r="XCR66" s="2"/>
      <c r="XCS66" s="2"/>
      <c r="XCT66" s="2"/>
      <c r="XCU66" s="2"/>
      <c r="XCV66" s="2"/>
      <c r="XCW66" s="2"/>
      <c r="XCX66" s="2"/>
      <c r="XCY66" s="2"/>
      <c r="XCZ66" s="2"/>
      <c r="XDA66" s="2"/>
      <c r="XDB66" s="2"/>
      <c r="XDC66" s="2"/>
      <c r="XDD66" s="2"/>
      <c r="XDE66" s="2"/>
      <c r="XDF66" s="2"/>
      <c r="XDG66" s="2"/>
      <c r="XDH66" s="2"/>
      <c r="XDI66" s="2"/>
      <c r="XDJ66" s="2"/>
      <c r="XDK66" s="2"/>
      <c r="XDL66" s="2"/>
      <c r="XDM66" s="2"/>
      <c r="XDN66" s="2"/>
      <c r="XDO66" s="2"/>
      <c r="XDP66" s="2"/>
      <c r="XDQ66" s="2"/>
      <c r="XDR66" s="2"/>
      <c r="XDS66" s="2"/>
      <c r="XDT66" s="2"/>
      <c r="XDU66" s="2"/>
      <c r="XDV66" s="2"/>
      <c r="XDW66" s="2"/>
      <c r="XDX66" s="2"/>
      <c r="XDY66" s="2"/>
      <c r="XDZ66" s="2"/>
      <c r="XEA66" s="2"/>
      <c r="XEB66" s="2"/>
      <c r="XEC66" s="2"/>
      <c r="XED66" s="2"/>
      <c r="XEE66" s="2"/>
      <c r="XEF66" s="2"/>
      <c r="XEG66" s="2"/>
      <c r="XEH66" s="2"/>
      <c r="XEI66" s="2"/>
      <c r="XEJ66" s="2"/>
      <c r="XEK66" s="2"/>
      <c r="XEL66" s="2"/>
      <c r="XEM66" s="2"/>
      <c r="XEN66" s="2"/>
      <c r="XEO66" s="2"/>
      <c r="XEP66" s="2"/>
      <c r="XEQ66" s="2"/>
      <c r="XER66" s="2"/>
      <c r="XES66" s="2"/>
      <c r="XET66" s="2"/>
      <c r="XEU66" s="2"/>
      <c r="XEV66" s="2"/>
      <c r="XEW66" s="2"/>
      <c r="XEX66" s="2"/>
      <c r="XEY66" s="2"/>
      <c r="XEZ66" s="2"/>
      <c r="XFA66" s="2"/>
      <c r="XFB66" s="2"/>
      <c r="XFC66" s="2"/>
    </row>
    <row r="67" spans="1:16383" x14ac:dyDescent="0.2">
      <c r="A67" s="2" t="s">
        <v>194</v>
      </c>
      <c r="B67" s="2" t="s">
        <v>191</v>
      </c>
      <c r="C67" s="162">
        <v>1.6</v>
      </c>
      <c r="AJ67" s="58" t="s">
        <v>457</v>
      </c>
      <c r="AK67" t="s">
        <v>513</v>
      </c>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c r="XAA67" s="2"/>
      <c r="XAB67" s="2"/>
      <c r="XAC67" s="2"/>
      <c r="XAD67" s="2"/>
      <c r="XAE67" s="2"/>
      <c r="XAF67" s="2"/>
      <c r="XAG67" s="2"/>
      <c r="XAH67" s="2"/>
      <c r="XAI67" s="2"/>
      <c r="XAJ67" s="2"/>
      <c r="XAK67" s="2"/>
      <c r="XAL67" s="2"/>
      <c r="XAM67" s="2"/>
      <c r="XAN67" s="2"/>
      <c r="XAO67" s="2"/>
      <c r="XAP67" s="2"/>
      <c r="XAQ67" s="2"/>
      <c r="XAR67" s="2"/>
      <c r="XAS67" s="2"/>
      <c r="XAT67" s="2"/>
      <c r="XAU67" s="2"/>
      <c r="XAV67" s="2"/>
      <c r="XAW67" s="2"/>
      <c r="XAX67" s="2"/>
      <c r="XAY67" s="2"/>
      <c r="XAZ67" s="2"/>
      <c r="XBA67" s="2"/>
      <c r="XBB67" s="2"/>
      <c r="XBC67" s="2"/>
      <c r="XBD67" s="2"/>
      <c r="XBE67" s="2"/>
      <c r="XBF67" s="2"/>
      <c r="XBG67" s="2"/>
      <c r="XBH67" s="2"/>
      <c r="XBI67" s="2"/>
      <c r="XBJ67" s="2"/>
      <c r="XBK67" s="2"/>
      <c r="XBL67" s="2"/>
      <c r="XBM67" s="2"/>
      <c r="XBN67" s="2"/>
      <c r="XBO67" s="2"/>
      <c r="XBP67" s="2"/>
      <c r="XBQ67" s="2"/>
      <c r="XBR67" s="2"/>
      <c r="XBS67" s="2"/>
      <c r="XBT67" s="2"/>
      <c r="XBU67" s="2"/>
      <c r="XBV67" s="2"/>
      <c r="XBW67" s="2"/>
      <c r="XBX67" s="2"/>
      <c r="XBY67" s="2"/>
      <c r="XBZ67" s="2"/>
      <c r="XCA67" s="2"/>
      <c r="XCB67" s="2"/>
      <c r="XCC67" s="2"/>
      <c r="XCD67" s="2"/>
      <c r="XCE67" s="2"/>
      <c r="XCF67" s="2"/>
      <c r="XCG67" s="2"/>
      <c r="XCH67" s="2"/>
      <c r="XCI67" s="2"/>
      <c r="XCJ67" s="2"/>
      <c r="XCK67" s="2"/>
      <c r="XCL67" s="2"/>
      <c r="XCM67" s="2"/>
      <c r="XCN67" s="2"/>
      <c r="XCO67" s="2"/>
      <c r="XCP67" s="2"/>
      <c r="XCQ67" s="2"/>
      <c r="XCR67" s="2"/>
      <c r="XCS67" s="2"/>
      <c r="XCT67" s="2"/>
      <c r="XCU67" s="2"/>
      <c r="XCV67" s="2"/>
      <c r="XCW67" s="2"/>
      <c r="XCX67" s="2"/>
      <c r="XCY67" s="2"/>
      <c r="XCZ67" s="2"/>
      <c r="XDA67" s="2"/>
      <c r="XDB67" s="2"/>
      <c r="XDC67" s="2"/>
      <c r="XDD67" s="2"/>
      <c r="XDE67" s="2"/>
      <c r="XDF67" s="2"/>
      <c r="XDG67" s="2"/>
      <c r="XDH67" s="2"/>
      <c r="XDI67" s="2"/>
      <c r="XDJ67" s="2"/>
      <c r="XDK67" s="2"/>
      <c r="XDL67" s="2"/>
      <c r="XDM67" s="2"/>
      <c r="XDN67" s="2"/>
      <c r="XDO67" s="2"/>
      <c r="XDP67" s="2"/>
      <c r="XDQ67" s="2"/>
      <c r="XDR67" s="2"/>
      <c r="XDS67" s="2"/>
      <c r="XDT67" s="2"/>
      <c r="XDU67" s="2"/>
      <c r="XDV67" s="2"/>
      <c r="XDW67" s="2"/>
      <c r="XDX67" s="2"/>
      <c r="XDY67" s="2"/>
      <c r="XDZ67" s="2"/>
      <c r="XEA67" s="2"/>
      <c r="XEB67" s="2"/>
      <c r="XEC67" s="2"/>
      <c r="XED67" s="2"/>
      <c r="XEE67" s="2"/>
      <c r="XEF67" s="2"/>
      <c r="XEG67" s="2"/>
      <c r="XEH67" s="2"/>
      <c r="XEI67" s="2"/>
      <c r="XEJ67" s="2"/>
      <c r="XEK67" s="2"/>
      <c r="XEL67" s="2"/>
      <c r="XEM67" s="2"/>
      <c r="XEN67" s="2"/>
      <c r="XEO67" s="2"/>
      <c r="XEP67" s="2"/>
      <c r="XEQ67" s="2"/>
      <c r="XER67" s="2"/>
      <c r="XES67" s="2"/>
      <c r="XET67" s="2"/>
      <c r="XEU67" s="2"/>
      <c r="XEV67" s="2"/>
      <c r="XEW67" s="2"/>
      <c r="XEX67" s="2"/>
      <c r="XEY67" s="2"/>
      <c r="XEZ67" s="2"/>
      <c r="XFA67" s="2"/>
      <c r="XFB67" s="2"/>
      <c r="XFC67" s="2"/>
    </row>
    <row r="68" spans="1:16383" x14ac:dyDescent="0.2">
      <c r="A68" s="2" t="s">
        <v>455</v>
      </c>
      <c r="B68" s="2" t="s">
        <v>456</v>
      </c>
      <c r="C68" s="162">
        <v>0.4</v>
      </c>
      <c r="AJ68" s="58" t="s">
        <v>458</v>
      </c>
      <c r="AK68" t="s">
        <v>513</v>
      </c>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c r="XAA68" s="2"/>
      <c r="XAB68" s="2"/>
      <c r="XAC68" s="2"/>
      <c r="XAD68" s="2"/>
      <c r="XAE68" s="2"/>
      <c r="XAF68" s="2"/>
      <c r="XAG68" s="2"/>
      <c r="XAH68" s="2"/>
      <c r="XAI68" s="2"/>
      <c r="XAJ68" s="2"/>
      <c r="XAK68" s="2"/>
      <c r="XAL68" s="2"/>
      <c r="XAM68" s="2"/>
      <c r="XAN68" s="2"/>
      <c r="XAO68" s="2"/>
      <c r="XAP68" s="2"/>
      <c r="XAQ68" s="2"/>
      <c r="XAR68" s="2"/>
      <c r="XAS68" s="2"/>
      <c r="XAT68" s="2"/>
      <c r="XAU68" s="2"/>
      <c r="XAV68" s="2"/>
      <c r="XAW68" s="2"/>
      <c r="XAX68" s="2"/>
      <c r="XAY68" s="2"/>
      <c r="XAZ68" s="2"/>
      <c r="XBA68" s="2"/>
      <c r="XBB68" s="2"/>
      <c r="XBC68" s="2"/>
      <c r="XBD68" s="2"/>
      <c r="XBE68" s="2"/>
      <c r="XBF68" s="2"/>
      <c r="XBG68" s="2"/>
      <c r="XBH68" s="2"/>
      <c r="XBI68" s="2"/>
      <c r="XBJ68" s="2"/>
      <c r="XBK68" s="2"/>
      <c r="XBL68" s="2"/>
      <c r="XBM68" s="2"/>
      <c r="XBN68" s="2"/>
      <c r="XBO68" s="2"/>
      <c r="XBP68" s="2"/>
      <c r="XBQ68" s="2"/>
      <c r="XBR68" s="2"/>
      <c r="XBS68" s="2"/>
      <c r="XBT68" s="2"/>
      <c r="XBU68" s="2"/>
      <c r="XBV68" s="2"/>
      <c r="XBW68" s="2"/>
      <c r="XBX68" s="2"/>
      <c r="XBY68" s="2"/>
      <c r="XBZ68" s="2"/>
      <c r="XCA68" s="2"/>
      <c r="XCB68" s="2"/>
      <c r="XCC68" s="2"/>
      <c r="XCD68" s="2"/>
      <c r="XCE68" s="2"/>
      <c r="XCF68" s="2"/>
      <c r="XCG68" s="2"/>
      <c r="XCH68" s="2"/>
      <c r="XCI68" s="2"/>
      <c r="XCJ68" s="2"/>
      <c r="XCK68" s="2"/>
      <c r="XCL68" s="2"/>
      <c r="XCM68" s="2"/>
      <c r="XCN68" s="2"/>
      <c r="XCO68" s="2"/>
      <c r="XCP68" s="2"/>
      <c r="XCQ68" s="2"/>
      <c r="XCR68" s="2"/>
      <c r="XCS68" s="2"/>
      <c r="XCT68" s="2"/>
      <c r="XCU68" s="2"/>
      <c r="XCV68" s="2"/>
      <c r="XCW68" s="2"/>
      <c r="XCX68" s="2"/>
      <c r="XCY68" s="2"/>
      <c r="XCZ68" s="2"/>
      <c r="XDA68" s="2"/>
      <c r="XDB68" s="2"/>
      <c r="XDC68" s="2"/>
      <c r="XDD68" s="2"/>
      <c r="XDE68" s="2"/>
      <c r="XDF68" s="2"/>
      <c r="XDG68" s="2"/>
      <c r="XDH68" s="2"/>
      <c r="XDI68" s="2"/>
      <c r="XDJ68" s="2"/>
      <c r="XDK68" s="2"/>
      <c r="XDL68" s="2"/>
      <c r="XDM68" s="2"/>
      <c r="XDN68" s="2"/>
      <c r="XDO68" s="2"/>
      <c r="XDP68" s="2"/>
      <c r="XDQ68" s="2"/>
      <c r="XDR68" s="2"/>
      <c r="XDS68" s="2"/>
      <c r="XDT68" s="2"/>
      <c r="XDU68" s="2"/>
      <c r="XDV68" s="2"/>
      <c r="XDW68" s="2"/>
      <c r="XDX68" s="2"/>
      <c r="XDY68" s="2"/>
      <c r="XDZ68" s="2"/>
      <c r="XEA68" s="2"/>
      <c r="XEB68" s="2"/>
      <c r="XEC68" s="2"/>
      <c r="XED68" s="2"/>
      <c r="XEE68" s="2"/>
      <c r="XEF68" s="2"/>
      <c r="XEG68" s="2"/>
      <c r="XEH68" s="2"/>
      <c r="XEI68" s="2"/>
      <c r="XEJ68" s="2"/>
      <c r="XEK68" s="2"/>
      <c r="XEL68" s="2"/>
      <c r="XEM68" s="2"/>
      <c r="XEN68" s="2"/>
      <c r="XEO68" s="2"/>
      <c r="XEP68" s="2"/>
      <c r="XEQ68" s="2"/>
      <c r="XER68" s="2"/>
      <c r="XES68" s="2"/>
      <c r="XET68" s="2"/>
      <c r="XEU68" s="2"/>
      <c r="XEV68" s="2"/>
      <c r="XEW68" s="2"/>
      <c r="XEX68" s="2"/>
      <c r="XEY68" s="2"/>
      <c r="XEZ68" s="2"/>
      <c r="XFA68" s="2"/>
      <c r="XFB68" s="2"/>
      <c r="XFC68" s="2"/>
    </row>
    <row r="69" spans="1:16383" x14ac:dyDescent="0.2">
      <c r="A69" s="2" t="s">
        <v>71</v>
      </c>
      <c r="B69" s="2" t="s">
        <v>198</v>
      </c>
      <c r="C69" s="167">
        <v>12</v>
      </c>
      <c r="D69" s="167"/>
      <c r="E69" s="167"/>
      <c r="F69" s="167">
        <f t="shared" ref="F69:AI69" si="2">ROUND($C$69+8*(F1-$C$1)/($AI$1-$C$1),0)</f>
        <v>12</v>
      </c>
      <c r="G69" s="167">
        <f t="shared" si="2"/>
        <v>13</v>
      </c>
      <c r="H69" s="167">
        <f t="shared" si="2"/>
        <v>13</v>
      </c>
      <c r="I69" s="167">
        <f t="shared" si="2"/>
        <v>13</v>
      </c>
      <c r="J69" s="167">
        <f t="shared" si="2"/>
        <v>13</v>
      </c>
      <c r="K69" s="167">
        <f t="shared" si="2"/>
        <v>14</v>
      </c>
      <c r="L69" s="167">
        <f t="shared" si="2"/>
        <v>14</v>
      </c>
      <c r="M69" s="167">
        <f t="shared" si="2"/>
        <v>14</v>
      </c>
      <c r="N69" s="167">
        <f t="shared" si="2"/>
        <v>14</v>
      </c>
      <c r="O69" s="167">
        <f t="shared" si="2"/>
        <v>15</v>
      </c>
      <c r="P69" s="167">
        <f t="shared" si="2"/>
        <v>15</v>
      </c>
      <c r="Q69" s="167">
        <f t="shared" si="2"/>
        <v>15</v>
      </c>
      <c r="R69" s="167">
        <f t="shared" si="2"/>
        <v>15</v>
      </c>
      <c r="S69" s="167">
        <f t="shared" si="2"/>
        <v>16</v>
      </c>
      <c r="T69" s="167">
        <f t="shared" si="2"/>
        <v>16</v>
      </c>
      <c r="U69" s="167">
        <f t="shared" si="2"/>
        <v>16</v>
      </c>
      <c r="V69" s="167">
        <f t="shared" si="2"/>
        <v>17</v>
      </c>
      <c r="W69" s="167">
        <f t="shared" si="2"/>
        <v>17</v>
      </c>
      <c r="X69" s="167">
        <f t="shared" si="2"/>
        <v>17</v>
      </c>
      <c r="Y69" s="167">
        <f t="shared" si="2"/>
        <v>17</v>
      </c>
      <c r="Z69" s="167">
        <f t="shared" si="2"/>
        <v>18</v>
      </c>
      <c r="AA69" s="167">
        <f t="shared" si="2"/>
        <v>18</v>
      </c>
      <c r="AB69" s="167">
        <f t="shared" si="2"/>
        <v>18</v>
      </c>
      <c r="AC69" s="167">
        <f t="shared" si="2"/>
        <v>18</v>
      </c>
      <c r="AD69" s="167">
        <f t="shared" si="2"/>
        <v>19</v>
      </c>
      <c r="AE69" s="167">
        <f t="shared" si="2"/>
        <v>19</v>
      </c>
      <c r="AF69" s="167">
        <f t="shared" si="2"/>
        <v>19</v>
      </c>
      <c r="AG69" s="167">
        <f t="shared" si="2"/>
        <v>19</v>
      </c>
      <c r="AH69" s="167">
        <f t="shared" si="2"/>
        <v>20</v>
      </c>
      <c r="AI69" s="167">
        <f t="shared" si="2"/>
        <v>20</v>
      </c>
      <c r="AJ69" s="2" t="s">
        <v>4</v>
      </c>
      <c r="AK69" t="s">
        <v>513</v>
      </c>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c r="XAA69" s="2"/>
      <c r="XAB69" s="2"/>
      <c r="XAC69" s="2"/>
      <c r="XAD69" s="2"/>
      <c r="XAE69" s="2"/>
      <c r="XAF69" s="2"/>
      <c r="XAG69" s="2"/>
      <c r="XAH69" s="2"/>
      <c r="XAI69" s="2"/>
      <c r="XAJ69" s="2"/>
      <c r="XAK69" s="2"/>
      <c r="XAL69" s="2"/>
      <c r="XAM69" s="2"/>
      <c r="XAN69" s="2"/>
      <c r="XAO69" s="2"/>
      <c r="XAP69" s="2"/>
      <c r="XAQ69" s="2"/>
      <c r="XAR69" s="2"/>
      <c r="XAS69" s="2"/>
      <c r="XAT69" s="2"/>
      <c r="XAU69" s="2"/>
      <c r="XAV69" s="2"/>
      <c r="XAW69" s="2"/>
      <c r="XAX69" s="2"/>
      <c r="XAY69" s="2"/>
      <c r="XAZ69" s="2"/>
      <c r="XBA69" s="2"/>
      <c r="XBB69" s="2"/>
      <c r="XBC69" s="2"/>
      <c r="XBD69" s="2"/>
      <c r="XBE69" s="2"/>
      <c r="XBF69" s="2"/>
      <c r="XBG69" s="2"/>
      <c r="XBH69" s="2"/>
      <c r="XBI69" s="2"/>
      <c r="XBJ69" s="2"/>
      <c r="XBK69" s="2"/>
      <c r="XBL69" s="2"/>
      <c r="XBM69" s="2"/>
      <c r="XBN69" s="2"/>
      <c r="XBO69" s="2"/>
      <c r="XBP69" s="2"/>
      <c r="XBQ69" s="2"/>
      <c r="XBR69" s="2"/>
      <c r="XBS69" s="2"/>
      <c r="XBT69" s="2"/>
      <c r="XBU69" s="2"/>
      <c r="XBV69" s="2"/>
      <c r="XBW69" s="2"/>
      <c r="XBX69" s="2"/>
      <c r="XBY69" s="2"/>
      <c r="XBZ69" s="2"/>
      <c r="XCA69" s="2"/>
      <c r="XCB69" s="2"/>
      <c r="XCC69" s="2"/>
      <c r="XCD69" s="2"/>
      <c r="XCE69" s="2"/>
      <c r="XCF69" s="2"/>
      <c r="XCG69" s="2"/>
      <c r="XCH69" s="2"/>
      <c r="XCI69" s="2"/>
      <c r="XCJ69" s="2"/>
      <c r="XCK69" s="2"/>
      <c r="XCL69" s="2"/>
      <c r="XCM69" s="2"/>
      <c r="XCN69" s="2"/>
      <c r="XCO69" s="2"/>
      <c r="XCP69" s="2"/>
      <c r="XCQ69" s="2"/>
      <c r="XCR69" s="2"/>
      <c r="XCS69" s="2"/>
      <c r="XCT69" s="2"/>
      <c r="XCU69" s="2"/>
      <c r="XCV69" s="2"/>
      <c r="XCW69" s="2"/>
      <c r="XCX69" s="2"/>
      <c r="XCY69" s="2"/>
      <c r="XCZ69" s="2"/>
      <c r="XDA69" s="2"/>
      <c r="XDB69" s="2"/>
      <c r="XDC69" s="2"/>
      <c r="XDD69" s="2"/>
      <c r="XDE69" s="2"/>
      <c r="XDF69" s="2"/>
      <c r="XDG69" s="2"/>
      <c r="XDH69" s="2"/>
      <c r="XDI69" s="2"/>
      <c r="XDJ69" s="2"/>
      <c r="XDK69" s="2"/>
      <c r="XDL69" s="2"/>
      <c r="XDM69" s="2"/>
      <c r="XDN69" s="2"/>
      <c r="XDO69" s="2"/>
      <c r="XDP69" s="2"/>
      <c r="XDQ69" s="2"/>
      <c r="XDR69" s="2"/>
      <c r="XDS69" s="2"/>
      <c r="XDT69" s="2"/>
      <c r="XDU69" s="2"/>
      <c r="XDV69" s="2"/>
      <c r="XDW69" s="2"/>
      <c r="XDX69" s="2"/>
      <c r="XDY69" s="2"/>
      <c r="XDZ69" s="2"/>
      <c r="XEA69" s="2"/>
      <c r="XEB69" s="2"/>
      <c r="XEC69" s="2"/>
      <c r="XED69" s="2"/>
      <c r="XEE69" s="2"/>
      <c r="XEF69" s="2"/>
      <c r="XEG69" s="2"/>
      <c r="XEH69" s="2"/>
      <c r="XEI69" s="2"/>
      <c r="XEJ69" s="2"/>
      <c r="XEK69" s="2"/>
      <c r="XEL69" s="2"/>
      <c r="XEM69" s="2"/>
      <c r="XEN69" s="2"/>
      <c r="XEO69" s="2"/>
      <c r="XEP69" s="2"/>
      <c r="XEQ69" s="2"/>
      <c r="XER69" s="2"/>
      <c r="XES69" s="2"/>
      <c r="XET69" s="2"/>
      <c r="XEU69" s="2"/>
      <c r="XEV69" s="2"/>
      <c r="XEW69" s="2"/>
      <c r="XEX69" s="2"/>
      <c r="XEY69" s="2"/>
      <c r="XEZ69" s="2"/>
      <c r="XFA69" s="2"/>
      <c r="XFB69" s="2"/>
      <c r="XFC69" s="2"/>
    </row>
    <row r="70" spans="1:16383" x14ac:dyDescent="0.2">
      <c r="A70" s="2"/>
      <c r="B70" s="2"/>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c r="AC70" s="167"/>
      <c r="AD70" s="167"/>
      <c r="AE70" s="167"/>
      <c r="AF70" s="167"/>
      <c r="AG70" s="167"/>
      <c r="AH70" s="167"/>
      <c r="AI70" s="167"/>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c r="WUU70" s="2"/>
      <c r="WUV70" s="2"/>
      <c r="WUW70" s="2"/>
      <c r="WUX70" s="2"/>
      <c r="WUY70" s="2"/>
      <c r="WUZ70" s="2"/>
      <c r="WVA70" s="2"/>
      <c r="WVB70" s="2"/>
      <c r="WVC70" s="2"/>
      <c r="WVD70" s="2"/>
      <c r="WVE70" s="2"/>
      <c r="WVF70" s="2"/>
      <c r="WVG70" s="2"/>
      <c r="WVH70" s="2"/>
      <c r="WVI70" s="2"/>
      <c r="WVJ70" s="2"/>
      <c r="WVK70" s="2"/>
      <c r="WVL70" s="2"/>
      <c r="WVM70" s="2"/>
      <c r="WVN70" s="2"/>
      <c r="WVO70" s="2"/>
      <c r="WVP70" s="2"/>
      <c r="WVQ70" s="2"/>
      <c r="WVR70" s="2"/>
      <c r="WVS70" s="2"/>
      <c r="WVT70" s="2"/>
      <c r="WVU70" s="2"/>
      <c r="WVV70" s="2"/>
      <c r="WVW70" s="2"/>
      <c r="WVX70" s="2"/>
      <c r="WVY70" s="2"/>
      <c r="WVZ70" s="2"/>
      <c r="WWA70" s="2"/>
      <c r="WWB70" s="2"/>
      <c r="WWC70" s="2"/>
      <c r="WWD70" s="2"/>
      <c r="WWE70" s="2"/>
      <c r="WWF70" s="2"/>
      <c r="WWG70" s="2"/>
      <c r="WWH70" s="2"/>
      <c r="WWI70" s="2"/>
      <c r="WWJ70" s="2"/>
      <c r="WWK70" s="2"/>
      <c r="WWL70" s="2"/>
      <c r="WWM70" s="2"/>
      <c r="WWN70" s="2"/>
      <c r="WWO70" s="2"/>
      <c r="WWP70" s="2"/>
      <c r="WWQ70" s="2"/>
      <c r="WWR70" s="2"/>
      <c r="WWS70" s="2"/>
      <c r="WWT70" s="2"/>
      <c r="WWU70" s="2"/>
      <c r="WWV70" s="2"/>
      <c r="WWW70" s="2"/>
      <c r="WWX70" s="2"/>
      <c r="WWY70" s="2"/>
      <c r="WWZ70" s="2"/>
      <c r="WXA70" s="2"/>
      <c r="WXB70" s="2"/>
      <c r="WXC70" s="2"/>
      <c r="WXD70" s="2"/>
      <c r="WXE70" s="2"/>
      <c r="WXF70" s="2"/>
      <c r="WXG70" s="2"/>
      <c r="WXH70" s="2"/>
      <c r="WXI70" s="2"/>
      <c r="WXJ70" s="2"/>
      <c r="WXK70" s="2"/>
      <c r="WXL70" s="2"/>
      <c r="WXM70" s="2"/>
      <c r="WXN70" s="2"/>
      <c r="WXO70" s="2"/>
      <c r="WXP70" s="2"/>
      <c r="WXQ70" s="2"/>
      <c r="WXR70" s="2"/>
      <c r="WXS70" s="2"/>
      <c r="WXT70" s="2"/>
      <c r="WXU70" s="2"/>
      <c r="WXV70" s="2"/>
      <c r="WXW70" s="2"/>
      <c r="WXX70" s="2"/>
      <c r="WXY70" s="2"/>
      <c r="WXZ70" s="2"/>
      <c r="WYA70" s="2"/>
      <c r="WYB70" s="2"/>
      <c r="WYC70" s="2"/>
      <c r="WYD70" s="2"/>
      <c r="WYE70" s="2"/>
      <c r="WYF70" s="2"/>
      <c r="WYG70" s="2"/>
      <c r="WYH70" s="2"/>
      <c r="WYI70" s="2"/>
      <c r="WYJ70" s="2"/>
      <c r="WYK70" s="2"/>
      <c r="WYL70" s="2"/>
      <c r="WYM70" s="2"/>
      <c r="WYN70" s="2"/>
      <c r="WYO70" s="2"/>
      <c r="WYP70" s="2"/>
      <c r="WYQ70" s="2"/>
      <c r="WYR70" s="2"/>
      <c r="WYS70" s="2"/>
      <c r="WYT70" s="2"/>
      <c r="WYU70" s="2"/>
      <c r="WYV70" s="2"/>
      <c r="WYW70" s="2"/>
      <c r="WYX70" s="2"/>
      <c r="WYY70" s="2"/>
      <c r="WYZ70" s="2"/>
      <c r="WZA70" s="2"/>
      <c r="WZB70" s="2"/>
      <c r="WZC70" s="2"/>
      <c r="WZD70" s="2"/>
      <c r="WZE70" s="2"/>
      <c r="WZF70" s="2"/>
      <c r="WZG70" s="2"/>
      <c r="WZH70" s="2"/>
      <c r="WZI70" s="2"/>
      <c r="WZJ70" s="2"/>
      <c r="WZK70" s="2"/>
      <c r="WZL70" s="2"/>
      <c r="WZM70" s="2"/>
      <c r="WZN70" s="2"/>
      <c r="WZO70" s="2"/>
      <c r="WZP70" s="2"/>
      <c r="WZQ70" s="2"/>
      <c r="WZR70" s="2"/>
      <c r="WZS70" s="2"/>
      <c r="WZT70" s="2"/>
      <c r="WZU70" s="2"/>
      <c r="WZV70" s="2"/>
      <c r="WZW70" s="2"/>
      <c r="WZX70" s="2"/>
      <c r="WZY70" s="2"/>
      <c r="WZZ70" s="2"/>
      <c r="XAA70" s="2"/>
      <c r="XAB70" s="2"/>
      <c r="XAC70" s="2"/>
      <c r="XAD70" s="2"/>
      <c r="XAE70" s="2"/>
      <c r="XAF70" s="2"/>
      <c r="XAG70" s="2"/>
      <c r="XAH70" s="2"/>
      <c r="XAI70" s="2"/>
      <c r="XAJ70" s="2"/>
      <c r="XAK70" s="2"/>
      <c r="XAL70" s="2"/>
      <c r="XAM70" s="2"/>
      <c r="XAN70" s="2"/>
      <c r="XAO70" s="2"/>
      <c r="XAP70" s="2"/>
      <c r="XAQ70" s="2"/>
      <c r="XAR70" s="2"/>
      <c r="XAS70" s="2"/>
      <c r="XAT70" s="2"/>
      <c r="XAU70" s="2"/>
      <c r="XAV70" s="2"/>
      <c r="XAW70" s="2"/>
      <c r="XAX70" s="2"/>
      <c r="XAY70" s="2"/>
      <c r="XAZ70" s="2"/>
      <c r="XBA70" s="2"/>
      <c r="XBB70" s="2"/>
      <c r="XBC70" s="2"/>
      <c r="XBD70" s="2"/>
      <c r="XBE70" s="2"/>
      <c r="XBF70" s="2"/>
      <c r="XBG70" s="2"/>
      <c r="XBH70" s="2"/>
      <c r="XBI70" s="2"/>
      <c r="XBJ70" s="2"/>
      <c r="XBK70" s="2"/>
      <c r="XBL70" s="2"/>
      <c r="XBM70" s="2"/>
      <c r="XBN70" s="2"/>
      <c r="XBO70" s="2"/>
      <c r="XBP70" s="2"/>
      <c r="XBQ70" s="2"/>
      <c r="XBR70" s="2"/>
      <c r="XBS70" s="2"/>
      <c r="XBT70" s="2"/>
      <c r="XBU70" s="2"/>
      <c r="XBV70" s="2"/>
      <c r="XBW70" s="2"/>
      <c r="XBX70" s="2"/>
      <c r="XBY70" s="2"/>
      <c r="XBZ70" s="2"/>
      <c r="XCA70" s="2"/>
      <c r="XCB70" s="2"/>
      <c r="XCC70" s="2"/>
      <c r="XCD70" s="2"/>
      <c r="XCE70" s="2"/>
      <c r="XCF70" s="2"/>
      <c r="XCG70" s="2"/>
      <c r="XCH70" s="2"/>
      <c r="XCI70" s="2"/>
      <c r="XCJ70" s="2"/>
      <c r="XCK70" s="2"/>
      <c r="XCL70" s="2"/>
      <c r="XCM70" s="2"/>
      <c r="XCN70" s="2"/>
      <c r="XCO70" s="2"/>
      <c r="XCP70" s="2"/>
      <c r="XCQ70" s="2"/>
      <c r="XCR70" s="2"/>
      <c r="XCS70" s="2"/>
      <c r="XCT70" s="2"/>
      <c r="XCU70" s="2"/>
      <c r="XCV70" s="2"/>
      <c r="XCW70" s="2"/>
      <c r="XCX70" s="2"/>
      <c r="XCY70" s="2"/>
      <c r="XCZ70" s="2"/>
      <c r="XDA70" s="2"/>
      <c r="XDB70" s="2"/>
      <c r="XDC70" s="2"/>
      <c r="XDD70" s="2"/>
      <c r="XDE70" s="2"/>
      <c r="XDF70" s="2"/>
      <c r="XDG70" s="2"/>
      <c r="XDH70" s="2"/>
      <c r="XDI70" s="2"/>
      <c r="XDJ70" s="2"/>
      <c r="XDK70" s="2"/>
      <c r="XDL70" s="2"/>
      <c r="XDM70" s="2"/>
      <c r="XDN70" s="2"/>
      <c r="XDO70" s="2"/>
      <c r="XDP70" s="2"/>
      <c r="XDQ70" s="2"/>
      <c r="XDR70" s="2"/>
      <c r="XDS70" s="2"/>
      <c r="XDT70" s="2"/>
      <c r="XDU70" s="2"/>
      <c r="XDV70" s="2"/>
      <c r="XDW70" s="2"/>
      <c r="XDX70" s="2"/>
      <c r="XDY70" s="2"/>
      <c r="XDZ70" s="2"/>
      <c r="XEA70" s="2"/>
      <c r="XEB70" s="2"/>
      <c r="XEC70" s="2"/>
      <c r="XED70" s="2"/>
      <c r="XEE70" s="2"/>
      <c r="XEF70" s="2"/>
      <c r="XEG70" s="2"/>
      <c r="XEH70" s="2"/>
      <c r="XEI70" s="2"/>
      <c r="XEJ70" s="2"/>
      <c r="XEK70" s="2"/>
      <c r="XEL70" s="2"/>
      <c r="XEM70" s="2"/>
      <c r="XEN70" s="2"/>
      <c r="XEO70" s="2"/>
      <c r="XEP70" s="2"/>
      <c r="XEQ70" s="2"/>
      <c r="XER70" s="2"/>
      <c r="XES70" s="2"/>
      <c r="XET70" s="2"/>
      <c r="XEU70" s="2"/>
      <c r="XEV70" s="2"/>
      <c r="XEW70" s="2"/>
      <c r="XEX70" s="2"/>
      <c r="XEY70" s="2"/>
      <c r="XEZ70" s="2"/>
      <c r="XFA70" s="2"/>
      <c r="XFB70" s="2"/>
      <c r="XFC70" s="2"/>
    </row>
    <row r="71" spans="1:16383" x14ac:dyDescent="0.2">
      <c r="A71" s="3" t="s">
        <v>459</v>
      </c>
      <c r="B71" s="3"/>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c r="AF71" s="161"/>
      <c r="AG71" s="161"/>
      <c r="AH71" s="161"/>
      <c r="AI71" s="161"/>
      <c r="AJ71" s="3"/>
      <c r="AK71" s="3"/>
      <c r="AL71" s="3"/>
    </row>
    <row r="72" spans="1:16383" x14ac:dyDescent="0.2">
      <c r="A72" t="s">
        <v>466</v>
      </c>
      <c r="B72" s="2" t="s">
        <v>460</v>
      </c>
      <c r="C72" s="46">
        <v>1000000</v>
      </c>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63"/>
      <c r="AB72" s="163"/>
      <c r="AC72" s="163"/>
      <c r="AD72" s="163"/>
      <c r="AE72" s="163"/>
      <c r="AF72" s="163"/>
      <c r="AG72" s="163"/>
      <c r="AH72" s="163"/>
      <c r="AI72" s="163"/>
      <c r="AJ72" s="8" t="s">
        <v>79</v>
      </c>
    </row>
    <row r="73" spans="1:16383" x14ac:dyDescent="0.2">
      <c r="A73" t="s">
        <v>467</v>
      </c>
      <c r="B73" s="2" t="s">
        <v>461</v>
      </c>
      <c r="C73" s="47">
        <v>0</v>
      </c>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8" t="s">
        <v>79</v>
      </c>
    </row>
    <row r="74" spans="1:16383" x14ac:dyDescent="0.2">
      <c r="A74" s="2" t="s">
        <v>41</v>
      </c>
      <c r="B74" s="2" t="s">
        <v>462</v>
      </c>
      <c r="C74" s="167">
        <v>100</v>
      </c>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c r="AC74" s="167"/>
      <c r="AD74" s="167"/>
      <c r="AE74" s="167"/>
      <c r="AF74" s="167"/>
      <c r="AG74" s="167"/>
      <c r="AH74" s="167"/>
      <c r="AI74" s="167"/>
      <c r="AJ74" s="2" t="s">
        <v>532</v>
      </c>
      <c r="AK74" s="2" t="s">
        <v>533</v>
      </c>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row>
    <row r="75" spans="1:16383" x14ac:dyDescent="0.2">
      <c r="A75" s="2" t="s">
        <v>42</v>
      </c>
      <c r="B75" s="2" t="s">
        <v>463</v>
      </c>
      <c r="C75" s="167">
        <v>0</v>
      </c>
      <c r="D75" s="167"/>
      <c r="E75" s="167"/>
      <c r="F75" s="167"/>
      <c r="G75" s="167"/>
      <c r="H75" s="167"/>
      <c r="I75" s="167"/>
      <c r="J75" s="167"/>
      <c r="K75" s="167"/>
      <c r="L75" s="167"/>
      <c r="M75" s="167"/>
      <c r="N75" s="167"/>
      <c r="O75" s="167"/>
      <c r="P75" s="167"/>
      <c r="Q75" s="167"/>
      <c r="R75" s="167"/>
      <c r="S75" s="167"/>
      <c r="T75" s="167"/>
      <c r="U75" s="167"/>
      <c r="V75" s="167"/>
      <c r="W75" s="167"/>
      <c r="X75" s="167"/>
      <c r="Y75" s="167"/>
      <c r="Z75" s="167"/>
      <c r="AA75" s="167"/>
      <c r="AB75" s="167"/>
      <c r="AC75" s="167"/>
      <c r="AD75" s="167"/>
      <c r="AE75" s="167"/>
      <c r="AF75" s="167"/>
      <c r="AG75" s="167"/>
      <c r="AH75" s="167"/>
      <c r="AI75" s="167"/>
      <c r="AJ75" t="s">
        <v>3</v>
      </c>
      <c r="AK75" s="2" t="s">
        <v>533</v>
      </c>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row>
    <row r="76" spans="1:16383" x14ac:dyDescent="0.2">
      <c r="A76" s="2" t="s">
        <v>194</v>
      </c>
      <c r="B76" s="2" t="s">
        <v>464</v>
      </c>
      <c r="C76" s="162">
        <v>1</v>
      </c>
      <c r="AJ76" s="58" t="s">
        <v>468</v>
      </c>
      <c r="AK76" t="s">
        <v>527</v>
      </c>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c r="WZH76" s="2"/>
      <c r="WZI76" s="2"/>
      <c r="WZJ76" s="2"/>
      <c r="WZK76" s="2"/>
      <c r="WZL76" s="2"/>
      <c r="WZM76" s="2"/>
      <c r="WZN76" s="2"/>
      <c r="WZO76" s="2"/>
      <c r="WZP76" s="2"/>
      <c r="WZQ76" s="2"/>
      <c r="WZR76" s="2"/>
      <c r="WZS76" s="2"/>
      <c r="WZT76" s="2"/>
      <c r="WZU76" s="2"/>
      <c r="WZV76" s="2"/>
      <c r="WZW76" s="2"/>
      <c r="WZX76" s="2"/>
      <c r="WZY76" s="2"/>
      <c r="WZZ76" s="2"/>
      <c r="XAA76" s="2"/>
      <c r="XAB76" s="2"/>
      <c r="XAC76" s="2"/>
      <c r="XAD76" s="2"/>
      <c r="XAE76" s="2"/>
      <c r="XAF76" s="2"/>
      <c r="XAG76" s="2"/>
      <c r="XAH76" s="2"/>
      <c r="XAI76" s="2"/>
      <c r="XAJ76" s="2"/>
      <c r="XAK76" s="2"/>
      <c r="XAL76" s="2"/>
      <c r="XAM76" s="2"/>
      <c r="XAN76" s="2"/>
      <c r="XAO76" s="2"/>
      <c r="XAP76" s="2"/>
      <c r="XAQ76" s="2"/>
      <c r="XAR76" s="2"/>
      <c r="XAS76" s="2"/>
      <c r="XAT76" s="2"/>
      <c r="XAU76" s="2"/>
      <c r="XAV76" s="2"/>
      <c r="XAW76" s="2"/>
      <c r="XAX76" s="2"/>
      <c r="XAY76" s="2"/>
      <c r="XAZ76" s="2"/>
      <c r="XBA76" s="2"/>
      <c r="XBB76" s="2"/>
      <c r="XBC76" s="2"/>
      <c r="XBD76" s="2"/>
      <c r="XBE76" s="2"/>
      <c r="XBF76" s="2"/>
      <c r="XBG76" s="2"/>
      <c r="XBH76" s="2"/>
      <c r="XBI76" s="2"/>
      <c r="XBJ76" s="2"/>
      <c r="XBK76" s="2"/>
      <c r="XBL76" s="2"/>
      <c r="XBM76" s="2"/>
      <c r="XBN76" s="2"/>
      <c r="XBO76" s="2"/>
      <c r="XBP76" s="2"/>
      <c r="XBQ76" s="2"/>
      <c r="XBR76" s="2"/>
      <c r="XBS76" s="2"/>
      <c r="XBT76" s="2"/>
      <c r="XBU76" s="2"/>
      <c r="XBV76" s="2"/>
      <c r="XBW76" s="2"/>
      <c r="XBX76" s="2"/>
      <c r="XBY76" s="2"/>
      <c r="XBZ76" s="2"/>
      <c r="XCA76" s="2"/>
      <c r="XCB76" s="2"/>
      <c r="XCC76" s="2"/>
      <c r="XCD76" s="2"/>
      <c r="XCE76" s="2"/>
      <c r="XCF76" s="2"/>
      <c r="XCG76" s="2"/>
      <c r="XCH76" s="2"/>
      <c r="XCI76" s="2"/>
      <c r="XCJ76" s="2"/>
      <c r="XCK76" s="2"/>
      <c r="XCL76" s="2"/>
      <c r="XCM76" s="2"/>
      <c r="XCN76" s="2"/>
      <c r="XCO76" s="2"/>
      <c r="XCP76" s="2"/>
      <c r="XCQ76" s="2"/>
      <c r="XCR76" s="2"/>
      <c r="XCS76" s="2"/>
      <c r="XCT76" s="2"/>
      <c r="XCU76" s="2"/>
      <c r="XCV76" s="2"/>
      <c r="XCW76" s="2"/>
      <c r="XCX76" s="2"/>
      <c r="XCY76" s="2"/>
      <c r="XCZ76" s="2"/>
      <c r="XDA76" s="2"/>
      <c r="XDB76" s="2"/>
      <c r="XDC76" s="2"/>
      <c r="XDD76" s="2"/>
      <c r="XDE76" s="2"/>
      <c r="XDF76" s="2"/>
      <c r="XDG76" s="2"/>
      <c r="XDH76" s="2"/>
      <c r="XDI76" s="2"/>
      <c r="XDJ76" s="2"/>
      <c r="XDK76" s="2"/>
      <c r="XDL76" s="2"/>
      <c r="XDM76" s="2"/>
      <c r="XDN76" s="2"/>
      <c r="XDO76" s="2"/>
      <c r="XDP76" s="2"/>
      <c r="XDQ76" s="2"/>
      <c r="XDR76" s="2"/>
      <c r="XDS76" s="2"/>
      <c r="XDT76" s="2"/>
      <c r="XDU76" s="2"/>
      <c r="XDV76" s="2"/>
      <c r="XDW76" s="2"/>
      <c r="XDX76" s="2"/>
      <c r="XDY76" s="2"/>
      <c r="XDZ76" s="2"/>
      <c r="XEA76" s="2"/>
      <c r="XEB76" s="2"/>
      <c r="XEC76" s="2"/>
      <c r="XED76" s="2"/>
      <c r="XEE76" s="2"/>
      <c r="XEF76" s="2"/>
      <c r="XEG76" s="2"/>
      <c r="XEH76" s="2"/>
      <c r="XEI76" s="2"/>
      <c r="XEJ76" s="2"/>
      <c r="XEK76" s="2"/>
      <c r="XEL76" s="2"/>
      <c r="XEM76" s="2"/>
      <c r="XEN76" s="2"/>
      <c r="XEO76" s="2"/>
      <c r="XEP76" s="2"/>
      <c r="XEQ76" s="2"/>
      <c r="XER76" s="2"/>
      <c r="XES76" s="2"/>
      <c r="XET76" s="2"/>
      <c r="XEU76" s="2"/>
      <c r="XEV76" s="2"/>
      <c r="XEW76" s="2"/>
      <c r="XEX76" s="2"/>
      <c r="XEY76" s="2"/>
      <c r="XEZ76" s="2"/>
      <c r="XFA76" s="2"/>
      <c r="XFB76" s="2"/>
      <c r="XFC76" s="2"/>
    </row>
    <row r="77" spans="1:16383" x14ac:dyDescent="0.2">
      <c r="A77" s="2" t="s">
        <v>71</v>
      </c>
      <c r="B77" s="2" t="s">
        <v>465</v>
      </c>
      <c r="C77" s="167">
        <v>20</v>
      </c>
      <c r="D77" s="167"/>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c r="AC77" s="167"/>
      <c r="AD77" s="167"/>
      <c r="AE77" s="167"/>
      <c r="AF77" s="167"/>
      <c r="AG77" s="167"/>
      <c r="AH77" s="167"/>
      <c r="AI77" s="167"/>
      <c r="AJ77" s="2" t="s">
        <v>4</v>
      </c>
      <c r="AK77" s="2" t="s">
        <v>533</v>
      </c>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c r="BEA77" s="2"/>
      <c r="BEB77" s="2"/>
      <c r="BEC77" s="2"/>
      <c r="BED77" s="2"/>
      <c r="BEE77" s="2"/>
      <c r="BEF77" s="2"/>
      <c r="BEG77" s="2"/>
      <c r="BEH77" s="2"/>
      <c r="BEI77" s="2"/>
      <c r="BEJ77" s="2"/>
      <c r="BEK77" s="2"/>
      <c r="BEL77" s="2"/>
      <c r="BEM77" s="2"/>
      <c r="BEN77" s="2"/>
      <c r="BEO77" s="2"/>
      <c r="BEP77" s="2"/>
      <c r="BEQ77" s="2"/>
      <c r="BER77" s="2"/>
      <c r="BES77" s="2"/>
      <c r="BET77" s="2"/>
      <c r="BEU77" s="2"/>
      <c r="BEV77" s="2"/>
      <c r="BEW77" s="2"/>
      <c r="BEX77" s="2"/>
      <c r="BEY77" s="2"/>
      <c r="BEZ77" s="2"/>
      <c r="BFA77" s="2"/>
      <c r="BFB77" s="2"/>
      <c r="BFC77" s="2"/>
      <c r="BFD77" s="2"/>
      <c r="BFE77" s="2"/>
      <c r="BFF77" s="2"/>
      <c r="BFG77" s="2"/>
      <c r="BFH77" s="2"/>
      <c r="BFI77" s="2"/>
      <c r="BFJ77" s="2"/>
      <c r="BFK77" s="2"/>
      <c r="BFL77" s="2"/>
      <c r="BFM77" s="2"/>
      <c r="BFN77" s="2"/>
      <c r="BFO77" s="2"/>
      <c r="BFP77" s="2"/>
      <c r="BFQ77" s="2"/>
      <c r="BFR77" s="2"/>
      <c r="BFS77" s="2"/>
      <c r="BFT77" s="2"/>
      <c r="BFU77" s="2"/>
      <c r="BFV77" s="2"/>
      <c r="BFW77" s="2"/>
      <c r="BFX77" s="2"/>
      <c r="BFY77" s="2"/>
      <c r="BFZ77" s="2"/>
      <c r="BGA77" s="2"/>
      <c r="BGB77" s="2"/>
      <c r="BGC77" s="2"/>
      <c r="BGD77" s="2"/>
      <c r="BGE77" s="2"/>
      <c r="BGF77" s="2"/>
      <c r="BGG77" s="2"/>
      <c r="BGH77" s="2"/>
      <c r="BGI77" s="2"/>
      <c r="BGJ77" s="2"/>
      <c r="BGK77" s="2"/>
      <c r="BGL77" s="2"/>
      <c r="BGM77" s="2"/>
      <c r="BGN77" s="2"/>
      <c r="BGO77" s="2"/>
      <c r="BGP77" s="2"/>
      <c r="BGQ77" s="2"/>
      <c r="BGR77" s="2"/>
      <c r="BGS77" s="2"/>
      <c r="BGT77" s="2"/>
      <c r="BGU77" s="2"/>
      <c r="BGV77" s="2"/>
      <c r="BGW77" s="2"/>
      <c r="BGX77" s="2"/>
      <c r="BGY77" s="2"/>
      <c r="BGZ77" s="2"/>
      <c r="BHA77" s="2"/>
      <c r="BHB77" s="2"/>
      <c r="BHC77" s="2"/>
      <c r="BHD77" s="2"/>
      <c r="BHE77" s="2"/>
      <c r="BHF77" s="2"/>
      <c r="BHG77" s="2"/>
      <c r="BHH77" s="2"/>
      <c r="BHI77" s="2"/>
      <c r="BHJ77" s="2"/>
      <c r="BHK77" s="2"/>
      <c r="BHL77" s="2"/>
      <c r="BHM77" s="2"/>
      <c r="BHN77" s="2"/>
      <c r="BHO77" s="2"/>
      <c r="BHP77" s="2"/>
      <c r="BHQ77" s="2"/>
      <c r="BHR77" s="2"/>
      <c r="BHS77" s="2"/>
      <c r="BHT77" s="2"/>
      <c r="BHU77" s="2"/>
      <c r="BHV77" s="2"/>
      <c r="BHW77" s="2"/>
      <c r="BHX77" s="2"/>
      <c r="BHY77" s="2"/>
      <c r="BHZ77" s="2"/>
      <c r="BIA77" s="2"/>
      <c r="BIB77" s="2"/>
      <c r="BIC77" s="2"/>
      <c r="BID77" s="2"/>
      <c r="BIE77" s="2"/>
      <c r="BIF77" s="2"/>
      <c r="BIG77" s="2"/>
      <c r="BIH77" s="2"/>
      <c r="BII77" s="2"/>
      <c r="BIJ77" s="2"/>
      <c r="BIK77" s="2"/>
      <c r="BIL77" s="2"/>
      <c r="BIM77" s="2"/>
      <c r="BIN77" s="2"/>
      <c r="BIO77" s="2"/>
      <c r="BIP77" s="2"/>
      <c r="BIQ77" s="2"/>
      <c r="BIR77" s="2"/>
      <c r="BIS77" s="2"/>
      <c r="BIT77" s="2"/>
      <c r="BIU77" s="2"/>
      <c r="BIV77" s="2"/>
      <c r="BIW77" s="2"/>
      <c r="BIX77" s="2"/>
      <c r="BIY77" s="2"/>
      <c r="BIZ77" s="2"/>
      <c r="BJA77" s="2"/>
      <c r="BJB77" s="2"/>
      <c r="BJC77" s="2"/>
      <c r="BJD77" s="2"/>
      <c r="BJE77" s="2"/>
      <c r="BJF77" s="2"/>
      <c r="BJG77" s="2"/>
      <c r="BJH77" s="2"/>
      <c r="BJI77" s="2"/>
      <c r="BJJ77" s="2"/>
      <c r="BJK77" s="2"/>
      <c r="BJL77" s="2"/>
      <c r="BJM77" s="2"/>
      <c r="BJN77" s="2"/>
      <c r="BJO77" s="2"/>
      <c r="BJP77" s="2"/>
      <c r="BJQ77" s="2"/>
      <c r="BJR77" s="2"/>
      <c r="BJS77" s="2"/>
      <c r="BJT77" s="2"/>
      <c r="BJU77" s="2"/>
      <c r="BJV77" s="2"/>
      <c r="BJW77" s="2"/>
      <c r="BJX77" s="2"/>
      <c r="BJY77" s="2"/>
      <c r="BJZ77" s="2"/>
      <c r="BKA77" s="2"/>
      <c r="BKB77" s="2"/>
      <c r="BKC77" s="2"/>
      <c r="BKD77" s="2"/>
      <c r="BKE77" s="2"/>
      <c r="BKF77" s="2"/>
      <c r="BKG77" s="2"/>
      <c r="BKH77" s="2"/>
      <c r="BKI77" s="2"/>
      <c r="BKJ77" s="2"/>
      <c r="BKK77" s="2"/>
      <c r="BKL77" s="2"/>
      <c r="BKM77" s="2"/>
      <c r="BKN77" s="2"/>
      <c r="BKO77" s="2"/>
      <c r="BKP77" s="2"/>
      <c r="BKQ77" s="2"/>
      <c r="BKR77" s="2"/>
      <c r="BKS77" s="2"/>
      <c r="BKT77" s="2"/>
      <c r="BKU77" s="2"/>
      <c r="BKV77" s="2"/>
      <c r="BKW77" s="2"/>
      <c r="BKX77" s="2"/>
      <c r="BKY77" s="2"/>
      <c r="BKZ77" s="2"/>
      <c r="BLA77" s="2"/>
      <c r="BLB77" s="2"/>
      <c r="BLC77" s="2"/>
      <c r="BLD77" s="2"/>
      <c r="BLE77" s="2"/>
      <c r="BLF77" s="2"/>
      <c r="BLG77" s="2"/>
      <c r="BLH77" s="2"/>
      <c r="BLI77" s="2"/>
      <c r="BLJ77" s="2"/>
      <c r="BLK77" s="2"/>
      <c r="BLL77" s="2"/>
      <c r="BLM77" s="2"/>
      <c r="BLN77" s="2"/>
      <c r="BLO77" s="2"/>
      <c r="BLP77" s="2"/>
      <c r="BLQ77" s="2"/>
      <c r="BLR77" s="2"/>
      <c r="BLS77" s="2"/>
      <c r="BLT77" s="2"/>
      <c r="BLU77" s="2"/>
      <c r="BLV77" s="2"/>
      <c r="BLW77" s="2"/>
      <c r="BLX77" s="2"/>
      <c r="BLY77" s="2"/>
      <c r="BLZ77" s="2"/>
      <c r="BMA77" s="2"/>
      <c r="BMB77" s="2"/>
      <c r="BMC77" s="2"/>
      <c r="BMD77" s="2"/>
      <c r="BME77" s="2"/>
      <c r="BMF77" s="2"/>
      <c r="BMG77" s="2"/>
      <c r="BMH77" s="2"/>
      <c r="BMI77" s="2"/>
      <c r="BMJ77" s="2"/>
      <c r="BMK77" s="2"/>
      <c r="BML77" s="2"/>
      <c r="BMM77" s="2"/>
      <c r="BMN77" s="2"/>
      <c r="BMO77" s="2"/>
      <c r="BMP77" s="2"/>
      <c r="BMQ77" s="2"/>
      <c r="BMR77" s="2"/>
      <c r="BMS77" s="2"/>
      <c r="BMT77" s="2"/>
      <c r="BMU77" s="2"/>
      <c r="BMV77" s="2"/>
      <c r="BMW77" s="2"/>
      <c r="BMX77" s="2"/>
      <c r="BMY77" s="2"/>
      <c r="BMZ77" s="2"/>
      <c r="BNA77" s="2"/>
      <c r="BNB77" s="2"/>
      <c r="BNC77" s="2"/>
      <c r="BND77" s="2"/>
      <c r="BNE77" s="2"/>
      <c r="BNF77" s="2"/>
      <c r="BNG77" s="2"/>
      <c r="BNH77" s="2"/>
      <c r="BNI77" s="2"/>
      <c r="BNJ77" s="2"/>
      <c r="BNK77" s="2"/>
      <c r="BNL77" s="2"/>
      <c r="BNM77" s="2"/>
      <c r="BNN77" s="2"/>
      <c r="BNO77" s="2"/>
      <c r="BNP77" s="2"/>
      <c r="BNQ77" s="2"/>
      <c r="BNR77" s="2"/>
      <c r="BNS77" s="2"/>
      <c r="BNT77" s="2"/>
      <c r="BNU77" s="2"/>
      <c r="BNV77" s="2"/>
      <c r="BNW77" s="2"/>
      <c r="BNX77" s="2"/>
      <c r="BNY77" s="2"/>
      <c r="BNZ77" s="2"/>
      <c r="BOA77" s="2"/>
      <c r="BOB77" s="2"/>
      <c r="BOC77" s="2"/>
      <c r="BOD77" s="2"/>
      <c r="BOE77" s="2"/>
      <c r="BOF77" s="2"/>
      <c r="BOG77" s="2"/>
      <c r="BOH77" s="2"/>
      <c r="BOI77" s="2"/>
      <c r="BOJ77" s="2"/>
      <c r="BOK77" s="2"/>
      <c r="BOL77" s="2"/>
      <c r="BOM77" s="2"/>
      <c r="BON77" s="2"/>
      <c r="BOO77" s="2"/>
      <c r="BOP77" s="2"/>
      <c r="BOQ77" s="2"/>
      <c r="BOR77" s="2"/>
      <c r="BOS77" s="2"/>
      <c r="BOT77" s="2"/>
      <c r="BOU77" s="2"/>
      <c r="BOV77" s="2"/>
      <c r="BOW77" s="2"/>
      <c r="BOX77" s="2"/>
      <c r="BOY77" s="2"/>
      <c r="BOZ77" s="2"/>
      <c r="BPA77" s="2"/>
      <c r="BPB77" s="2"/>
      <c r="BPC77" s="2"/>
      <c r="BPD77" s="2"/>
      <c r="BPE77" s="2"/>
      <c r="BPF77" s="2"/>
      <c r="BPG77" s="2"/>
      <c r="BPH77" s="2"/>
      <c r="BPI77" s="2"/>
      <c r="BPJ77" s="2"/>
      <c r="BPK77" s="2"/>
      <c r="BPL77" s="2"/>
      <c r="BPM77" s="2"/>
      <c r="BPN77" s="2"/>
      <c r="BPO77" s="2"/>
      <c r="BPP77" s="2"/>
      <c r="BPQ77" s="2"/>
      <c r="BPR77" s="2"/>
      <c r="BPS77" s="2"/>
      <c r="BPT77" s="2"/>
      <c r="BPU77" s="2"/>
      <c r="BPV77" s="2"/>
      <c r="BPW77" s="2"/>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c r="BUL77" s="2"/>
      <c r="BUM77" s="2"/>
      <c r="BUN77" s="2"/>
      <c r="BUO77" s="2"/>
      <c r="BUP77" s="2"/>
      <c r="BUQ77" s="2"/>
      <c r="BUR77" s="2"/>
      <c r="BUS77" s="2"/>
      <c r="BUT77" s="2"/>
      <c r="BUU77" s="2"/>
      <c r="BUV77" s="2"/>
      <c r="BUW77" s="2"/>
      <c r="BUX77" s="2"/>
      <c r="BUY77" s="2"/>
      <c r="BUZ77" s="2"/>
      <c r="BVA77" s="2"/>
      <c r="BVB77" s="2"/>
      <c r="BVC77" s="2"/>
      <c r="BVD77" s="2"/>
      <c r="BVE77" s="2"/>
      <c r="BVF77" s="2"/>
      <c r="BVG77" s="2"/>
      <c r="BVH77" s="2"/>
      <c r="BVI77" s="2"/>
      <c r="BVJ77" s="2"/>
      <c r="BVK77" s="2"/>
      <c r="BVL77" s="2"/>
      <c r="BVM77" s="2"/>
      <c r="BVN77" s="2"/>
      <c r="BVO77" s="2"/>
      <c r="BVP77" s="2"/>
      <c r="BVQ77" s="2"/>
      <c r="BVR77" s="2"/>
      <c r="BVS77" s="2"/>
      <c r="BVT77" s="2"/>
      <c r="BVU77" s="2"/>
      <c r="BVV77" s="2"/>
      <c r="BVW77" s="2"/>
      <c r="BVX77" s="2"/>
      <c r="BVY77" s="2"/>
      <c r="BVZ77" s="2"/>
      <c r="BWA77" s="2"/>
      <c r="BWB77" s="2"/>
      <c r="BWC77" s="2"/>
      <c r="BWD77" s="2"/>
      <c r="BWE77" s="2"/>
      <c r="BWF77" s="2"/>
      <c r="BWG77" s="2"/>
      <c r="BWH77" s="2"/>
      <c r="BWI77" s="2"/>
      <c r="BWJ77" s="2"/>
      <c r="BWK77" s="2"/>
      <c r="BWL77" s="2"/>
      <c r="BWM77" s="2"/>
      <c r="BWN77" s="2"/>
      <c r="BWO77" s="2"/>
      <c r="BWP77" s="2"/>
      <c r="BWQ77" s="2"/>
      <c r="BWR77" s="2"/>
      <c r="BWS77" s="2"/>
      <c r="BWT77" s="2"/>
      <c r="BWU77" s="2"/>
      <c r="BWV77" s="2"/>
      <c r="BWW77" s="2"/>
      <c r="BWX77" s="2"/>
      <c r="BWY77" s="2"/>
      <c r="BWZ77" s="2"/>
      <c r="BXA77" s="2"/>
      <c r="BXB77" s="2"/>
      <c r="BXC77" s="2"/>
      <c r="BXD77" s="2"/>
      <c r="BXE77" s="2"/>
      <c r="BXF77" s="2"/>
      <c r="BXG77" s="2"/>
      <c r="BXH77" s="2"/>
      <c r="BXI77" s="2"/>
      <c r="BXJ77" s="2"/>
      <c r="BXK77" s="2"/>
      <c r="BXL77" s="2"/>
      <c r="BXM77" s="2"/>
      <c r="BXN77" s="2"/>
      <c r="BXO77" s="2"/>
      <c r="BXP77" s="2"/>
      <c r="BXQ77" s="2"/>
      <c r="BXR77" s="2"/>
      <c r="BXS77" s="2"/>
      <c r="BXT77" s="2"/>
      <c r="BXU77" s="2"/>
      <c r="BXV77" s="2"/>
      <c r="BXW77" s="2"/>
      <c r="BXX77" s="2"/>
      <c r="BXY77" s="2"/>
      <c r="BXZ77" s="2"/>
      <c r="BYA77" s="2"/>
      <c r="BYB77" s="2"/>
      <c r="BYC77" s="2"/>
      <c r="BYD77" s="2"/>
      <c r="BYE77" s="2"/>
      <c r="BYF77" s="2"/>
      <c r="BYG77" s="2"/>
      <c r="BYH77" s="2"/>
      <c r="BYI77" s="2"/>
      <c r="BYJ77" s="2"/>
      <c r="BYK77" s="2"/>
      <c r="BYL77" s="2"/>
      <c r="BYM77" s="2"/>
      <c r="BYN77" s="2"/>
      <c r="BYO77" s="2"/>
      <c r="BYP77" s="2"/>
      <c r="BYQ77" s="2"/>
      <c r="BYR77" s="2"/>
      <c r="BYS77" s="2"/>
      <c r="BYT77" s="2"/>
      <c r="BYU77" s="2"/>
      <c r="BYV77" s="2"/>
      <c r="BYW77" s="2"/>
      <c r="BYX77" s="2"/>
      <c r="BYY77" s="2"/>
      <c r="BYZ77" s="2"/>
      <c r="BZA77" s="2"/>
      <c r="BZB77" s="2"/>
      <c r="BZC77" s="2"/>
      <c r="BZD77" s="2"/>
      <c r="BZE77" s="2"/>
      <c r="BZF77" s="2"/>
      <c r="BZG77" s="2"/>
      <c r="BZH77" s="2"/>
      <c r="BZI77" s="2"/>
      <c r="BZJ77" s="2"/>
      <c r="BZK77" s="2"/>
      <c r="BZL77" s="2"/>
      <c r="BZM77" s="2"/>
      <c r="BZN77" s="2"/>
      <c r="BZO77" s="2"/>
      <c r="BZP77" s="2"/>
      <c r="BZQ77" s="2"/>
      <c r="BZR77" s="2"/>
      <c r="BZS77" s="2"/>
      <c r="BZT77" s="2"/>
      <c r="BZU77" s="2"/>
      <c r="BZV77" s="2"/>
      <c r="BZW77" s="2"/>
      <c r="BZX77" s="2"/>
      <c r="BZY77" s="2"/>
      <c r="BZZ77" s="2"/>
      <c r="CAA77" s="2"/>
      <c r="CAB77" s="2"/>
      <c r="CAC77" s="2"/>
      <c r="CAD77" s="2"/>
      <c r="CAE77" s="2"/>
      <c r="CAF77" s="2"/>
      <c r="CAG77" s="2"/>
      <c r="CAH77" s="2"/>
      <c r="CAI77" s="2"/>
      <c r="CAJ77" s="2"/>
      <c r="CAK77" s="2"/>
      <c r="CAL77" s="2"/>
      <c r="CAM77" s="2"/>
      <c r="CAN77" s="2"/>
      <c r="CAO77" s="2"/>
      <c r="CAP77" s="2"/>
      <c r="CAQ77" s="2"/>
      <c r="CAR77" s="2"/>
      <c r="CAS77" s="2"/>
      <c r="CAT77" s="2"/>
      <c r="CAU77" s="2"/>
      <c r="CAV77" s="2"/>
      <c r="CAW77" s="2"/>
      <c r="CAX77" s="2"/>
      <c r="CAY77" s="2"/>
      <c r="CAZ77" s="2"/>
      <c r="CBA77" s="2"/>
      <c r="CBB77" s="2"/>
      <c r="CBC77" s="2"/>
      <c r="CBD77" s="2"/>
      <c r="CBE77" s="2"/>
      <c r="CBF77" s="2"/>
      <c r="CBG77" s="2"/>
      <c r="CBH77" s="2"/>
      <c r="CBI77" s="2"/>
      <c r="CBJ77" s="2"/>
      <c r="CBK77" s="2"/>
      <c r="CBL77" s="2"/>
      <c r="CBM77" s="2"/>
      <c r="CBN77" s="2"/>
      <c r="CBO77" s="2"/>
      <c r="CBP77" s="2"/>
      <c r="CBQ77" s="2"/>
      <c r="CBR77" s="2"/>
      <c r="CBS77" s="2"/>
      <c r="CBT77" s="2"/>
      <c r="CBU77" s="2"/>
      <c r="CBV77" s="2"/>
      <c r="CBW77" s="2"/>
      <c r="CBX77" s="2"/>
      <c r="CBY77" s="2"/>
      <c r="CBZ77" s="2"/>
      <c r="CCA77" s="2"/>
      <c r="CCB77" s="2"/>
      <c r="CCC77" s="2"/>
      <c r="CCD77" s="2"/>
      <c r="CCE77" s="2"/>
      <c r="CCF77" s="2"/>
      <c r="CCG77" s="2"/>
      <c r="CCH77" s="2"/>
      <c r="CCI77" s="2"/>
      <c r="CCJ77" s="2"/>
      <c r="CCK77" s="2"/>
      <c r="CCL77" s="2"/>
      <c r="CCM77" s="2"/>
      <c r="CCN77" s="2"/>
      <c r="CCO77" s="2"/>
      <c r="CCP77" s="2"/>
      <c r="CCQ77" s="2"/>
      <c r="CCR77" s="2"/>
      <c r="CCS77" s="2"/>
      <c r="CCT77" s="2"/>
      <c r="CCU77" s="2"/>
      <c r="CCV77" s="2"/>
      <c r="CCW77" s="2"/>
      <c r="CCX77" s="2"/>
      <c r="CCY77" s="2"/>
      <c r="CCZ77" s="2"/>
      <c r="CDA77" s="2"/>
      <c r="CDB77" s="2"/>
      <c r="CDC77" s="2"/>
      <c r="CDD77" s="2"/>
      <c r="CDE77" s="2"/>
      <c r="CDF77" s="2"/>
      <c r="CDG77" s="2"/>
      <c r="CDH77" s="2"/>
      <c r="CDI77" s="2"/>
      <c r="CDJ77" s="2"/>
      <c r="CDK77" s="2"/>
      <c r="CDL77" s="2"/>
      <c r="CDM77" s="2"/>
      <c r="CDN77" s="2"/>
      <c r="CDO77" s="2"/>
      <c r="CDP77" s="2"/>
      <c r="CDQ77" s="2"/>
      <c r="CDR77" s="2"/>
      <c r="CDS77" s="2"/>
      <c r="CDT77" s="2"/>
      <c r="CDU77" s="2"/>
      <c r="CDV77" s="2"/>
      <c r="CDW77" s="2"/>
      <c r="CDX77" s="2"/>
      <c r="CDY77" s="2"/>
      <c r="CDZ77" s="2"/>
      <c r="CEA77" s="2"/>
      <c r="CEB77" s="2"/>
      <c r="CEC77" s="2"/>
      <c r="CED77" s="2"/>
      <c r="CEE77" s="2"/>
      <c r="CEF77" s="2"/>
      <c r="CEG77" s="2"/>
      <c r="CEH77" s="2"/>
      <c r="CEI77" s="2"/>
      <c r="CEJ77" s="2"/>
      <c r="CEK77" s="2"/>
      <c r="CEL77" s="2"/>
      <c r="CEM77" s="2"/>
      <c r="CEN77" s="2"/>
      <c r="CEO77" s="2"/>
      <c r="CEP77" s="2"/>
      <c r="CEQ77" s="2"/>
      <c r="CER77" s="2"/>
      <c r="CES77" s="2"/>
      <c r="CET77" s="2"/>
      <c r="CEU77" s="2"/>
      <c r="CEV77" s="2"/>
      <c r="CEW77" s="2"/>
      <c r="CEX77" s="2"/>
      <c r="CEY77" s="2"/>
      <c r="CEZ77" s="2"/>
      <c r="CFA77" s="2"/>
      <c r="CFB77" s="2"/>
      <c r="CFC77" s="2"/>
      <c r="CFD77" s="2"/>
      <c r="CFE77" s="2"/>
      <c r="CFF77" s="2"/>
      <c r="CFG77" s="2"/>
      <c r="CFH77" s="2"/>
      <c r="CFI77" s="2"/>
      <c r="CFJ77" s="2"/>
      <c r="CFK77" s="2"/>
      <c r="CFL77" s="2"/>
      <c r="CFM77" s="2"/>
      <c r="CFN77" s="2"/>
      <c r="CFO77" s="2"/>
      <c r="CFP77" s="2"/>
      <c r="CFQ77" s="2"/>
      <c r="CFR77" s="2"/>
      <c r="CFS77" s="2"/>
      <c r="CFT77" s="2"/>
      <c r="CFU77" s="2"/>
      <c r="CFV77" s="2"/>
      <c r="CFW77" s="2"/>
      <c r="CFX77" s="2"/>
      <c r="CFY77" s="2"/>
      <c r="CFZ77" s="2"/>
      <c r="CGA77" s="2"/>
      <c r="CGB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A77" s="2"/>
      <c r="CHB77" s="2"/>
      <c r="CHC77" s="2"/>
      <c r="CHD77" s="2"/>
      <c r="CHE77" s="2"/>
      <c r="CHF77" s="2"/>
      <c r="CHG77" s="2"/>
      <c r="CHH77" s="2"/>
      <c r="CHI77" s="2"/>
      <c r="CHJ77" s="2"/>
      <c r="CHK77" s="2"/>
      <c r="CHL77" s="2"/>
      <c r="CHM77" s="2"/>
      <c r="CHN77" s="2"/>
      <c r="CHO77" s="2"/>
      <c r="CHP77" s="2"/>
      <c r="CHQ77" s="2"/>
      <c r="CHR77" s="2"/>
      <c r="CHS77" s="2"/>
      <c r="CHT77" s="2"/>
      <c r="CHU77" s="2"/>
      <c r="CHV77" s="2"/>
      <c r="CHW77" s="2"/>
      <c r="CHX77" s="2"/>
      <c r="CHY77" s="2"/>
      <c r="CHZ77" s="2"/>
      <c r="CIA77" s="2"/>
      <c r="CIB77" s="2"/>
      <c r="CIC77" s="2"/>
      <c r="CID77" s="2"/>
      <c r="CIE77" s="2"/>
      <c r="CIF77" s="2"/>
      <c r="CIG77" s="2"/>
      <c r="CIH77" s="2"/>
      <c r="CII77" s="2"/>
      <c r="CIJ77" s="2"/>
      <c r="CIK77" s="2"/>
      <c r="CIL77" s="2"/>
      <c r="CIM77" s="2"/>
      <c r="CIN77" s="2"/>
      <c r="CIO77" s="2"/>
      <c r="CIP77" s="2"/>
      <c r="CIQ77" s="2"/>
      <c r="CIR77" s="2"/>
      <c r="CIS77" s="2"/>
      <c r="CIT77" s="2"/>
      <c r="CIU77" s="2"/>
      <c r="CIV77" s="2"/>
      <c r="CIW77" s="2"/>
      <c r="CIX77" s="2"/>
      <c r="CIY77" s="2"/>
      <c r="CIZ77" s="2"/>
      <c r="CJA77" s="2"/>
      <c r="CJB77" s="2"/>
      <c r="CJC77" s="2"/>
      <c r="CJD77" s="2"/>
      <c r="CJE77" s="2"/>
      <c r="CJF77" s="2"/>
      <c r="CJG77" s="2"/>
      <c r="CJH77" s="2"/>
      <c r="CJI77" s="2"/>
      <c r="CJJ77" s="2"/>
      <c r="CJK77" s="2"/>
      <c r="CJL77" s="2"/>
      <c r="CJM77" s="2"/>
      <c r="CJN77" s="2"/>
      <c r="CJO77" s="2"/>
      <c r="CJP77" s="2"/>
      <c r="CJQ77" s="2"/>
      <c r="CJR77" s="2"/>
      <c r="CJS77" s="2"/>
      <c r="CJT77" s="2"/>
      <c r="CJU77" s="2"/>
      <c r="CJV77" s="2"/>
      <c r="CJW77" s="2"/>
      <c r="CJX77" s="2"/>
      <c r="CJY77" s="2"/>
      <c r="CJZ77" s="2"/>
      <c r="CKA77" s="2"/>
      <c r="CKB77" s="2"/>
      <c r="CKC77" s="2"/>
      <c r="CKD77" s="2"/>
      <c r="CKE77" s="2"/>
      <c r="CKF77" s="2"/>
      <c r="CKG77" s="2"/>
      <c r="CKH77" s="2"/>
      <c r="CKI77" s="2"/>
      <c r="CKJ77" s="2"/>
      <c r="CKK77" s="2"/>
      <c r="CKL77" s="2"/>
      <c r="CKM77" s="2"/>
      <c r="CKN77" s="2"/>
      <c r="CKO77" s="2"/>
      <c r="CKP77" s="2"/>
      <c r="CKQ77" s="2"/>
      <c r="CKR77" s="2"/>
      <c r="CKS77" s="2"/>
      <c r="CKT77" s="2"/>
      <c r="CKU77" s="2"/>
      <c r="CKV77" s="2"/>
      <c r="CKW77" s="2"/>
      <c r="CKX77" s="2"/>
      <c r="CKY77" s="2"/>
      <c r="CKZ77" s="2"/>
      <c r="CLA77" s="2"/>
      <c r="CLB77" s="2"/>
      <c r="CLC77" s="2"/>
      <c r="CLD77" s="2"/>
      <c r="CLE77" s="2"/>
      <c r="CLF77" s="2"/>
      <c r="CLG77" s="2"/>
      <c r="CLH77" s="2"/>
      <c r="CLI77" s="2"/>
      <c r="CLJ77" s="2"/>
      <c r="CLK77" s="2"/>
      <c r="CLL77" s="2"/>
      <c r="CLM77" s="2"/>
      <c r="CLN77" s="2"/>
      <c r="CLO77" s="2"/>
      <c r="CLP77" s="2"/>
      <c r="CLQ77" s="2"/>
      <c r="CLR77" s="2"/>
      <c r="CLS77" s="2"/>
      <c r="CLT77" s="2"/>
      <c r="CLU77" s="2"/>
      <c r="CLV77" s="2"/>
      <c r="CLW77" s="2"/>
      <c r="CLX77" s="2"/>
      <c r="CLY77" s="2"/>
      <c r="CLZ77" s="2"/>
      <c r="CMA77" s="2"/>
      <c r="CMB77" s="2"/>
      <c r="CMC77" s="2"/>
      <c r="CMD77" s="2"/>
      <c r="CME77" s="2"/>
      <c r="CMF77" s="2"/>
      <c r="CMG77" s="2"/>
      <c r="CMH77" s="2"/>
      <c r="CMI77" s="2"/>
      <c r="CMJ77" s="2"/>
      <c r="CMK77" s="2"/>
      <c r="CML77" s="2"/>
      <c r="CMM77" s="2"/>
      <c r="CMN77" s="2"/>
      <c r="CMO77" s="2"/>
      <c r="CMP77" s="2"/>
      <c r="CMQ77" s="2"/>
      <c r="CMR77" s="2"/>
      <c r="CMS77" s="2"/>
      <c r="CMT77" s="2"/>
      <c r="CMU77" s="2"/>
      <c r="CMV77" s="2"/>
      <c r="CMW77" s="2"/>
      <c r="CMX77" s="2"/>
      <c r="CMY77" s="2"/>
      <c r="CMZ77" s="2"/>
      <c r="CNA77" s="2"/>
      <c r="CNB77" s="2"/>
      <c r="CNC77" s="2"/>
      <c r="CND77" s="2"/>
      <c r="CNE77" s="2"/>
      <c r="CNF77" s="2"/>
      <c r="CNG77" s="2"/>
      <c r="CNH77" s="2"/>
      <c r="CNI77" s="2"/>
      <c r="CNJ77" s="2"/>
      <c r="CNK77" s="2"/>
      <c r="CNL77" s="2"/>
      <c r="CNM77" s="2"/>
      <c r="CNN77" s="2"/>
      <c r="CNO77" s="2"/>
      <c r="CNP77" s="2"/>
      <c r="CNQ77" s="2"/>
      <c r="CNR77" s="2"/>
      <c r="CNS77" s="2"/>
      <c r="CNT77" s="2"/>
      <c r="CNU77" s="2"/>
      <c r="CNV77" s="2"/>
      <c r="CNW77" s="2"/>
      <c r="CNX77" s="2"/>
      <c r="CNY77" s="2"/>
      <c r="CNZ77" s="2"/>
      <c r="COA77" s="2"/>
      <c r="COB77" s="2"/>
      <c r="COC77" s="2"/>
      <c r="COD77" s="2"/>
      <c r="COE77" s="2"/>
      <c r="COF77" s="2"/>
      <c r="COG77" s="2"/>
      <c r="COH77" s="2"/>
      <c r="COI77" s="2"/>
      <c r="COJ77" s="2"/>
      <c r="COK77" s="2"/>
      <c r="COL77" s="2"/>
      <c r="COM77" s="2"/>
      <c r="CON77" s="2"/>
      <c r="COO77" s="2"/>
      <c r="COP77" s="2"/>
      <c r="COQ77" s="2"/>
      <c r="COR77" s="2"/>
      <c r="COS77" s="2"/>
      <c r="COT77" s="2"/>
      <c r="COU77" s="2"/>
      <c r="COV77" s="2"/>
      <c r="COW77" s="2"/>
      <c r="COX77" s="2"/>
      <c r="COY77" s="2"/>
      <c r="COZ77" s="2"/>
      <c r="CPA77" s="2"/>
      <c r="CPB77" s="2"/>
      <c r="CPC77" s="2"/>
      <c r="CPD77" s="2"/>
      <c r="CPE77" s="2"/>
      <c r="CPF77" s="2"/>
      <c r="CPG77" s="2"/>
      <c r="CPH77" s="2"/>
      <c r="CPI77" s="2"/>
      <c r="CPJ77" s="2"/>
      <c r="CPK77" s="2"/>
      <c r="CPL77" s="2"/>
      <c r="CPM77" s="2"/>
      <c r="CPN77" s="2"/>
      <c r="CPO77" s="2"/>
      <c r="CPP77" s="2"/>
      <c r="CPQ77" s="2"/>
      <c r="CPR77" s="2"/>
      <c r="CPS77" s="2"/>
      <c r="CPT77" s="2"/>
      <c r="CPU77" s="2"/>
      <c r="CPV77" s="2"/>
      <c r="CPW77" s="2"/>
      <c r="CPX77" s="2"/>
      <c r="CPY77" s="2"/>
      <c r="CPZ77" s="2"/>
      <c r="CQA77" s="2"/>
      <c r="CQB77" s="2"/>
      <c r="CQC77" s="2"/>
      <c r="CQD77" s="2"/>
      <c r="CQE77" s="2"/>
      <c r="CQF77" s="2"/>
      <c r="CQG77" s="2"/>
      <c r="CQH77" s="2"/>
      <c r="CQI77" s="2"/>
      <c r="CQJ77" s="2"/>
      <c r="CQK77" s="2"/>
      <c r="CQL77" s="2"/>
      <c r="CQM77" s="2"/>
      <c r="CQN77" s="2"/>
      <c r="CQO77" s="2"/>
      <c r="CQP77" s="2"/>
      <c r="CQQ77" s="2"/>
      <c r="CQR77" s="2"/>
      <c r="CQS77" s="2"/>
      <c r="CQT77" s="2"/>
      <c r="CQU77" s="2"/>
      <c r="CQV77" s="2"/>
      <c r="CQW77" s="2"/>
      <c r="CQX77" s="2"/>
      <c r="CQY77" s="2"/>
      <c r="CQZ77" s="2"/>
      <c r="CRA77" s="2"/>
      <c r="CRB77" s="2"/>
      <c r="CRC77" s="2"/>
      <c r="CRD77" s="2"/>
      <c r="CRE77" s="2"/>
      <c r="CRF77" s="2"/>
      <c r="CRG77" s="2"/>
      <c r="CRH77" s="2"/>
      <c r="CRI77" s="2"/>
      <c r="CRJ77" s="2"/>
      <c r="CRK77" s="2"/>
      <c r="CRL77" s="2"/>
      <c r="CRM77" s="2"/>
      <c r="CRN77" s="2"/>
      <c r="CRO77" s="2"/>
      <c r="CRP77" s="2"/>
      <c r="CRQ77" s="2"/>
      <c r="CRR77" s="2"/>
      <c r="CRS77" s="2"/>
      <c r="CRT77" s="2"/>
      <c r="CRU77" s="2"/>
      <c r="CRV77" s="2"/>
      <c r="CRW77" s="2"/>
      <c r="CRX77" s="2"/>
      <c r="CRY77" s="2"/>
      <c r="CRZ77" s="2"/>
      <c r="CSA77" s="2"/>
      <c r="CSB77" s="2"/>
      <c r="CSC77" s="2"/>
      <c r="CSD77" s="2"/>
      <c r="CSE77" s="2"/>
      <c r="CSF77" s="2"/>
      <c r="CSG77" s="2"/>
      <c r="CSH77" s="2"/>
      <c r="CSI77" s="2"/>
      <c r="CSJ77" s="2"/>
      <c r="CSK77" s="2"/>
      <c r="CSL77" s="2"/>
      <c r="CSM77" s="2"/>
      <c r="CSN77" s="2"/>
      <c r="CSO77" s="2"/>
      <c r="CSP77" s="2"/>
      <c r="CSQ77" s="2"/>
      <c r="CSR77" s="2"/>
      <c r="CSS77" s="2"/>
      <c r="CST77" s="2"/>
      <c r="CSU77" s="2"/>
      <c r="CSV77" s="2"/>
      <c r="CSW77" s="2"/>
      <c r="CSX77" s="2"/>
      <c r="CSY77" s="2"/>
      <c r="CSZ77" s="2"/>
      <c r="CTA77" s="2"/>
      <c r="CTB77" s="2"/>
      <c r="CTC77" s="2"/>
      <c r="CTD77" s="2"/>
      <c r="CTE77" s="2"/>
      <c r="CTF77" s="2"/>
      <c r="CTG77" s="2"/>
      <c r="CTH77" s="2"/>
      <c r="CTI77" s="2"/>
      <c r="CTJ77" s="2"/>
      <c r="CTK77" s="2"/>
      <c r="CTL77" s="2"/>
      <c r="CTM77" s="2"/>
      <c r="CTN77" s="2"/>
      <c r="CTO77" s="2"/>
      <c r="CTP77" s="2"/>
      <c r="CTQ77" s="2"/>
      <c r="CTR77" s="2"/>
      <c r="CTS77" s="2"/>
      <c r="CTT77" s="2"/>
      <c r="CTU77" s="2"/>
      <c r="CTV77" s="2"/>
      <c r="CTW77" s="2"/>
      <c r="CTX77" s="2"/>
      <c r="CTY77" s="2"/>
      <c r="CTZ77" s="2"/>
      <c r="CUA77" s="2"/>
      <c r="CUB77" s="2"/>
      <c r="CUC77" s="2"/>
      <c r="CUD77" s="2"/>
      <c r="CUE77" s="2"/>
      <c r="CUF77" s="2"/>
      <c r="CUG77" s="2"/>
      <c r="CUH77" s="2"/>
      <c r="CUI77" s="2"/>
      <c r="CUJ77" s="2"/>
      <c r="CUK77" s="2"/>
      <c r="CUL77" s="2"/>
      <c r="CUM77" s="2"/>
      <c r="CUN77" s="2"/>
      <c r="CUO77" s="2"/>
      <c r="CUP77" s="2"/>
      <c r="CUQ77" s="2"/>
      <c r="CUR77" s="2"/>
      <c r="CUS77" s="2"/>
      <c r="CUT77" s="2"/>
      <c r="CUU77" s="2"/>
      <c r="CUV77" s="2"/>
      <c r="CUW77" s="2"/>
      <c r="CUX77" s="2"/>
      <c r="CUY77" s="2"/>
      <c r="CUZ77" s="2"/>
      <c r="CVA77" s="2"/>
      <c r="CVB77" s="2"/>
      <c r="CVC77" s="2"/>
      <c r="CVD77" s="2"/>
      <c r="CVE77" s="2"/>
      <c r="CVF77" s="2"/>
      <c r="CVG77" s="2"/>
      <c r="CVH77" s="2"/>
      <c r="CVI77" s="2"/>
      <c r="CVJ77" s="2"/>
      <c r="CVK77" s="2"/>
      <c r="CVL77" s="2"/>
      <c r="CVM77" s="2"/>
      <c r="CVN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O77" s="2"/>
      <c r="CWP77" s="2"/>
      <c r="CWQ77" s="2"/>
      <c r="CWR77" s="2"/>
      <c r="CWS77" s="2"/>
      <c r="CWT77" s="2"/>
      <c r="CWU77" s="2"/>
      <c r="CWV77" s="2"/>
      <c r="CWW77" s="2"/>
      <c r="CWX77" s="2"/>
      <c r="CWY77" s="2"/>
      <c r="CWZ77" s="2"/>
      <c r="CXA77" s="2"/>
      <c r="CXB77" s="2"/>
      <c r="CXC77" s="2"/>
      <c r="CXD77" s="2"/>
      <c r="CXE77" s="2"/>
      <c r="CXF77" s="2"/>
      <c r="CXG77" s="2"/>
      <c r="CXH77" s="2"/>
      <c r="CXI77" s="2"/>
      <c r="CXJ77" s="2"/>
      <c r="CXK77" s="2"/>
      <c r="CXL77" s="2"/>
      <c r="CXM77" s="2"/>
      <c r="CXN77" s="2"/>
      <c r="CXO77" s="2"/>
      <c r="CXP77" s="2"/>
      <c r="CXQ77" s="2"/>
      <c r="CXR77" s="2"/>
      <c r="CXS77" s="2"/>
      <c r="CXT77" s="2"/>
      <c r="CXU77" s="2"/>
      <c r="CXV77" s="2"/>
      <c r="CXW77" s="2"/>
      <c r="CXX77" s="2"/>
      <c r="CXY77" s="2"/>
      <c r="CXZ77" s="2"/>
      <c r="CYA77" s="2"/>
      <c r="CYB77" s="2"/>
      <c r="CYC77" s="2"/>
      <c r="CYD77" s="2"/>
      <c r="CYE77" s="2"/>
      <c r="CYF77" s="2"/>
      <c r="CYG77" s="2"/>
      <c r="CYH77" s="2"/>
      <c r="CYI77" s="2"/>
      <c r="CYJ77" s="2"/>
      <c r="CYK77" s="2"/>
      <c r="CYL77" s="2"/>
      <c r="CYM77" s="2"/>
      <c r="CYN77" s="2"/>
      <c r="CYO77" s="2"/>
      <c r="CYP77" s="2"/>
      <c r="CYQ77" s="2"/>
      <c r="CYR77" s="2"/>
      <c r="CYS77" s="2"/>
      <c r="CYT77" s="2"/>
      <c r="CYU77" s="2"/>
      <c r="CYV77" s="2"/>
      <c r="CYW77" s="2"/>
      <c r="CYX77" s="2"/>
      <c r="CYY77" s="2"/>
      <c r="CYZ77" s="2"/>
      <c r="CZA77" s="2"/>
      <c r="CZB77" s="2"/>
      <c r="CZC77" s="2"/>
      <c r="CZD77" s="2"/>
      <c r="CZE77" s="2"/>
      <c r="CZF77" s="2"/>
      <c r="CZG77" s="2"/>
      <c r="CZH77" s="2"/>
      <c r="CZI77" s="2"/>
      <c r="CZJ77" s="2"/>
      <c r="CZK77" s="2"/>
      <c r="CZL77" s="2"/>
      <c r="CZM77" s="2"/>
      <c r="CZN77" s="2"/>
      <c r="CZO77" s="2"/>
      <c r="CZP77" s="2"/>
      <c r="CZQ77" s="2"/>
      <c r="CZR77" s="2"/>
      <c r="CZS77" s="2"/>
      <c r="CZT77" s="2"/>
      <c r="CZU77" s="2"/>
      <c r="CZV77" s="2"/>
      <c r="CZW77" s="2"/>
      <c r="CZX77" s="2"/>
      <c r="CZY77" s="2"/>
      <c r="CZZ77" s="2"/>
      <c r="DAA77" s="2"/>
      <c r="DAB77" s="2"/>
      <c r="DAC77" s="2"/>
      <c r="DAD77" s="2"/>
      <c r="DAE77" s="2"/>
      <c r="DAF77" s="2"/>
      <c r="DAG77" s="2"/>
      <c r="DAH77" s="2"/>
      <c r="DAI77" s="2"/>
      <c r="DAJ77" s="2"/>
      <c r="DAK77" s="2"/>
      <c r="DAL77" s="2"/>
      <c r="DAM77" s="2"/>
      <c r="DAN77" s="2"/>
      <c r="DAO77" s="2"/>
      <c r="DAP77" s="2"/>
      <c r="DAQ77" s="2"/>
      <c r="DAR77" s="2"/>
      <c r="DAS77" s="2"/>
      <c r="DAT77" s="2"/>
      <c r="DAU77" s="2"/>
      <c r="DAV77" s="2"/>
      <c r="DAW77" s="2"/>
      <c r="DAX77" s="2"/>
      <c r="DAY77" s="2"/>
      <c r="DAZ77" s="2"/>
      <c r="DBA77" s="2"/>
      <c r="DBB77" s="2"/>
      <c r="DBC77" s="2"/>
      <c r="DBD77" s="2"/>
      <c r="DBE77" s="2"/>
      <c r="DBF77" s="2"/>
      <c r="DBG77" s="2"/>
      <c r="DBH77" s="2"/>
      <c r="DBI77" s="2"/>
      <c r="DBJ77" s="2"/>
      <c r="DBK77" s="2"/>
      <c r="DBL77" s="2"/>
      <c r="DBM77" s="2"/>
      <c r="DBN77" s="2"/>
      <c r="DBO77" s="2"/>
      <c r="DBP77" s="2"/>
      <c r="DBQ77" s="2"/>
      <c r="DBR77" s="2"/>
      <c r="DBS77" s="2"/>
      <c r="DBT77" s="2"/>
      <c r="DBU77" s="2"/>
      <c r="DBV77" s="2"/>
      <c r="DBW77" s="2"/>
      <c r="DBX77" s="2"/>
      <c r="DBY77" s="2"/>
      <c r="DBZ77" s="2"/>
      <c r="DCA77" s="2"/>
      <c r="DCB77" s="2"/>
      <c r="DCC77" s="2"/>
      <c r="DCD77" s="2"/>
      <c r="DCE77" s="2"/>
      <c r="DCF77" s="2"/>
      <c r="DCG77" s="2"/>
      <c r="DCH77" s="2"/>
      <c r="DCI77" s="2"/>
      <c r="DCJ77" s="2"/>
      <c r="DCK77" s="2"/>
      <c r="DCL77" s="2"/>
      <c r="DCM77" s="2"/>
      <c r="DCN77" s="2"/>
      <c r="DCO77" s="2"/>
      <c r="DCP77" s="2"/>
      <c r="DCQ77" s="2"/>
      <c r="DCR77" s="2"/>
      <c r="DCS77" s="2"/>
      <c r="DCT77" s="2"/>
      <c r="DCU77" s="2"/>
      <c r="DCV77" s="2"/>
      <c r="DCW77" s="2"/>
      <c r="DCX77" s="2"/>
      <c r="DCY77" s="2"/>
      <c r="DCZ77" s="2"/>
      <c r="DDA77" s="2"/>
      <c r="DDB77" s="2"/>
      <c r="DDC77" s="2"/>
      <c r="DDD77" s="2"/>
      <c r="DDE77" s="2"/>
      <c r="DDF77" s="2"/>
      <c r="DDG77" s="2"/>
      <c r="DDH77" s="2"/>
      <c r="DDI77" s="2"/>
      <c r="DDJ77" s="2"/>
      <c r="DDK77" s="2"/>
      <c r="DDL77" s="2"/>
      <c r="DDM77" s="2"/>
      <c r="DDN77" s="2"/>
      <c r="DDO77" s="2"/>
      <c r="DDP77" s="2"/>
      <c r="DDQ77" s="2"/>
      <c r="DDR77" s="2"/>
      <c r="DDS77" s="2"/>
      <c r="DDT77" s="2"/>
      <c r="DDU77" s="2"/>
      <c r="DDV77" s="2"/>
      <c r="DDW77" s="2"/>
      <c r="DDX77" s="2"/>
      <c r="DDY77" s="2"/>
      <c r="DDZ77" s="2"/>
      <c r="DEA77" s="2"/>
      <c r="DEB77" s="2"/>
      <c r="DEC77" s="2"/>
      <c r="DED77" s="2"/>
      <c r="DEE77" s="2"/>
      <c r="DEF77" s="2"/>
      <c r="DEG77" s="2"/>
      <c r="DEH77" s="2"/>
      <c r="DEI77" s="2"/>
      <c r="DEJ77" s="2"/>
      <c r="DEK77" s="2"/>
      <c r="DEL77" s="2"/>
      <c r="DEM77" s="2"/>
      <c r="DEN77" s="2"/>
      <c r="DEO77" s="2"/>
      <c r="DEP77" s="2"/>
      <c r="DEQ77" s="2"/>
      <c r="DER77" s="2"/>
      <c r="DES77" s="2"/>
      <c r="DET77" s="2"/>
      <c r="DEU77" s="2"/>
      <c r="DEV77" s="2"/>
      <c r="DEW77" s="2"/>
      <c r="DEX77" s="2"/>
      <c r="DEY77" s="2"/>
      <c r="DEZ77" s="2"/>
      <c r="DFA77" s="2"/>
      <c r="DFB77" s="2"/>
      <c r="DFC77" s="2"/>
      <c r="DFD77" s="2"/>
      <c r="DFE77" s="2"/>
      <c r="DFF77" s="2"/>
      <c r="DFG77" s="2"/>
      <c r="DFH77" s="2"/>
      <c r="DFI77" s="2"/>
      <c r="DFJ77" s="2"/>
      <c r="DFK77" s="2"/>
      <c r="DFL77" s="2"/>
      <c r="DFM77" s="2"/>
      <c r="DFN77" s="2"/>
      <c r="DFO77" s="2"/>
      <c r="DFP77" s="2"/>
      <c r="DFQ77" s="2"/>
      <c r="DFR77" s="2"/>
      <c r="DFS77" s="2"/>
      <c r="DFT77" s="2"/>
      <c r="DFU77" s="2"/>
      <c r="DFV77" s="2"/>
      <c r="DFW77" s="2"/>
      <c r="DFX77" s="2"/>
      <c r="DFY77" s="2"/>
      <c r="DFZ77" s="2"/>
      <c r="DGA77" s="2"/>
      <c r="DGB77" s="2"/>
      <c r="DGC77" s="2"/>
      <c r="DGD77" s="2"/>
      <c r="DGE77" s="2"/>
      <c r="DGF77" s="2"/>
      <c r="DGG77" s="2"/>
      <c r="DGH77" s="2"/>
      <c r="DGI77" s="2"/>
      <c r="DGJ77" s="2"/>
      <c r="DGK77" s="2"/>
      <c r="DGL77" s="2"/>
      <c r="DGM77" s="2"/>
      <c r="DGN77" s="2"/>
      <c r="DGO77" s="2"/>
      <c r="DGP77" s="2"/>
      <c r="DGQ77" s="2"/>
      <c r="DGR77" s="2"/>
      <c r="DGS77" s="2"/>
      <c r="DGT77" s="2"/>
      <c r="DGU77" s="2"/>
      <c r="DGV77" s="2"/>
      <c r="DGW77" s="2"/>
      <c r="DGX77" s="2"/>
      <c r="DGY77" s="2"/>
      <c r="DGZ77" s="2"/>
      <c r="DHA77" s="2"/>
      <c r="DHB77" s="2"/>
      <c r="DHC77" s="2"/>
      <c r="DHD77" s="2"/>
      <c r="DHE77" s="2"/>
      <c r="DHF77" s="2"/>
      <c r="DHG77" s="2"/>
      <c r="DHH77" s="2"/>
      <c r="DHI77" s="2"/>
      <c r="DHJ77" s="2"/>
      <c r="DHK77" s="2"/>
      <c r="DHL77" s="2"/>
      <c r="DHM77" s="2"/>
      <c r="DHN77" s="2"/>
      <c r="DHO77" s="2"/>
      <c r="DHP77" s="2"/>
      <c r="DHQ77" s="2"/>
      <c r="DHR77" s="2"/>
      <c r="DHS77" s="2"/>
      <c r="DHT77" s="2"/>
      <c r="DHU77" s="2"/>
      <c r="DHV77" s="2"/>
      <c r="DHW77" s="2"/>
      <c r="DHX77" s="2"/>
      <c r="DHY77" s="2"/>
      <c r="DHZ77" s="2"/>
      <c r="DIA77" s="2"/>
      <c r="DIB77" s="2"/>
      <c r="DIC77" s="2"/>
      <c r="DID77" s="2"/>
      <c r="DIE77" s="2"/>
      <c r="DIF77" s="2"/>
      <c r="DIG77" s="2"/>
      <c r="DIH77" s="2"/>
      <c r="DII77" s="2"/>
      <c r="DIJ77" s="2"/>
      <c r="DIK77" s="2"/>
      <c r="DIL77" s="2"/>
      <c r="DIM77" s="2"/>
      <c r="DIN77" s="2"/>
      <c r="DIO77" s="2"/>
      <c r="DIP77" s="2"/>
      <c r="DIQ77" s="2"/>
      <c r="DIR77" s="2"/>
      <c r="DIS77" s="2"/>
      <c r="DIT77" s="2"/>
      <c r="DIU77" s="2"/>
      <c r="DIV77" s="2"/>
      <c r="DIW77" s="2"/>
      <c r="DIX77" s="2"/>
      <c r="DIY77" s="2"/>
      <c r="DIZ77" s="2"/>
      <c r="DJA77" s="2"/>
      <c r="DJB77" s="2"/>
      <c r="DJC77" s="2"/>
      <c r="DJD77" s="2"/>
      <c r="DJE77" s="2"/>
      <c r="DJF77" s="2"/>
      <c r="DJG77" s="2"/>
      <c r="DJH77" s="2"/>
      <c r="DJI77" s="2"/>
      <c r="DJJ77" s="2"/>
      <c r="DJK77" s="2"/>
      <c r="DJL77" s="2"/>
      <c r="DJM77" s="2"/>
      <c r="DJN77" s="2"/>
      <c r="DJO77" s="2"/>
      <c r="DJP77" s="2"/>
      <c r="DJQ77" s="2"/>
      <c r="DJR77" s="2"/>
      <c r="DJS77" s="2"/>
      <c r="DJT77" s="2"/>
      <c r="DJU77" s="2"/>
      <c r="DJV77" s="2"/>
      <c r="DJW77" s="2"/>
      <c r="DJX77" s="2"/>
      <c r="DJY77" s="2"/>
      <c r="DJZ77" s="2"/>
      <c r="DKA77" s="2"/>
      <c r="DKB77" s="2"/>
      <c r="DKC77" s="2"/>
      <c r="DKD77" s="2"/>
      <c r="DKE77" s="2"/>
      <c r="DKF77" s="2"/>
      <c r="DKG77" s="2"/>
      <c r="DKH77" s="2"/>
      <c r="DKI77" s="2"/>
      <c r="DKJ77" s="2"/>
      <c r="DKK77" s="2"/>
      <c r="DKL77" s="2"/>
      <c r="DKM77" s="2"/>
      <c r="DKN77" s="2"/>
      <c r="DKO77" s="2"/>
      <c r="DKP77" s="2"/>
      <c r="DKQ77" s="2"/>
      <c r="DKR77" s="2"/>
      <c r="DKS77" s="2"/>
      <c r="DKT77" s="2"/>
      <c r="DKU77" s="2"/>
      <c r="DKV77" s="2"/>
      <c r="DKW77" s="2"/>
      <c r="DKX77" s="2"/>
      <c r="DKY77" s="2"/>
      <c r="DKZ77" s="2"/>
      <c r="DLA77" s="2"/>
      <c r="DLB77" s="2"/>
      <c r="DLC77" s="2"/>
      <c r="DLD77" s="2"/>
      <c r="DLE77" s="2"/>
      <c r="DLF77" s="2"/>
      <c r="DLG77" s="2"/>
      <c r="DLH77" s="2"/>
      <c r="DLI77" s="2"/>
      <c r="DLJ77" s="2"/>
      <c r="DLK77" s="2"/>
      <c r="DLL77" s="2"/>
      <c r="DLM77" s="2"/>
      <c r="DLN77" s="2"/>
      <c r="DLO77" s="2"/>
      <c r="DLP77" s="2"/>
      <c r="DLQ77" s="2"/>
      <c r="DLR77" s="2"/>
      <c r="DLS77" s="2"/>
      <c r="DLT77" s="2"/>
      <c r="DLU77" s="2"/>
      <c r="DLV77" s="2"/>
      <c r="DLW77" s="2"/>
      <c r="DLX77" s="2"/>
      <c r="DLY77" s="2"/>
      <c r="DLZ77" s="2"/>
      <c r="DMA77" s="2"/>
      <c r="DMB77" s="2"/>
      <c r="DMC77" s="2"/>
      <c r="DMD77" s="2"/>
      <c r="DME77" s="2"/>
      <c r="DMF77" s="2"/>
      <c r="DMG77" s="2"/>
      <c r="DMH77" s="2"/>
      <c r="DMI77" s="2"/>
      <c r="DMJ77" s="2"/>
      <c r="DMK77" s="2"/>
      <c r="DML77" s="2"/>
      <c r="DMM77" s="2"/>
      <c r="DMN77" s="2"/>
      <c r="DMO77" s="2"/>
      <c r="DMP77" s="2"/>
      <c r="DMQ77" s="2"/>
      <c r="DMR77" s="2"/>
      <c r="DMS77" s="2"/>
      <c r="DMT77" s="2"/>
      <c r="DMU77" s="2"/>
      <c r="DMV77" s="2"/>
      <c r="DMW77" s="2"/>
      <c r="DMX77" s="2"/>
      <c r="DMY77" s="2"/>
      <c r="DMZ77" s="2"/>
      <c r="DNA77" s="2"/>
      <c r="DNB77" s="2"/>
      <c r="DNC77" s="2"/>
      <c r="DND77" s="2"/>
      <c r="DNE77" s="2"/>
      <c r="DNF77" s="2"/>
      <c r="DNG77" s="2"/>
      <c r="DNH77" s="2"/>
      <c r="DNI77" s="2"/>
      <c r="DNJ77" s="2"/>
      <c r="DNK77" s="2"/>
      <c r="DNL77" s="2"/>
      <c r="DNM77" s="2"/>
      <c r="DNN77" s="2"/>
      <c r="DNO77" s="2"/>
      <c r="DNP77" s="2"/>
      <c r="DNQ77" s="2"/>
      <c r="DNR77" s="2"/>
      <c r="DNS77" s="2"/>
      <c r="DNT77" s="2"/>
      <c r="DNU77" s="2"/>
      <c r="DNV77" s="2"/>
      <c r="DNW77" s="2"/>
      <c r="DNX77" s="2"/>
      <c r="DNY77" s="2"/>
      <c r="DNZ77" s="2"/>
      <c r="DOA77" s="2"/>
      <c r="DOB77" s="2"/>
      <c r="DOC77" s="2"/>
      <c r="DOD77" s="2"/>
      <c r="DOE77" s="2"/>
      <c r="DOF77" s="2"/>
      <c r="DOG77" s="2"/>
      <c r="DOH77" s="2"/>
      <c r="DOI77" s="2"/>
      <c r="DOJ77" s="2"/>
      <c r="DOK77" s="2"/>
      <c r="DOL77" s="2"/>
      <c r="DOM77" s="2"/>
      <c r="DON77" s="2"/>
      <c r="DOO77" s="2"/>
      <c r="DOP77" s="2"/>
      <c r="DOQ77" s="2"/>
      <c r="DOR77" s="2"/>
      <c r="DOS77" s="2"/>
      <c r="DOT77" s="2"/>
      <c r="DOU77" s="2"/>
      <c r="DOV77" s="2"/>
      <c r="DOW77" s="2"/>
      <c r="DOX77" s="2"/>
      <c r="DOY77" s="2"/>
      <c r="DOZ77" s="2"/>
      <c r="DPA77" s="2"/>
      <c r="DPB77" s="2"/>
      <c r="DPC77" s="2"/>
      <c r="DPD77" s="2"/>
      <c r="DPE77" s="2"/>
      <c r="DPF77" s="2"/>
      <c r="DPG77" s="2"/>
      <c r="DPH77" s="2"/>
      <c r="DPI77" s="2"/>
      <c r="DPJ77" s="2"/>
      <c r="DPK77" s="2"/>
      <c r="DPL77" s="2"/>
      <c r="DPM77" s="2"/>
      <c r="DPN77" s="2"/>
      <c r="DPO77" s="2"/>
      <c r="DPP77" s="2"/>
      <c r="DPQ77" s="2"/>
      <c r="DPR77" s="2"/>
      <c r="DPS77" s="2"/>
      <c r="DPT77" s="2"/>
      <c r="DPU77" s="2"/>
      <c r="DPV77" s="2"/>
      <c r="DPW77" s="2"/>
      <c r="DPX77" s="2"/>
      <c r="DPY77" s="2"/>
      <c r="DPZ77" s="2"/>
      <c r="DQA77" s="2"/>
      <c r="DQB77" s="2"/>
      <c r="DQC77" s="2"/>
      <c r="DQD77" s="2"/>
      <c r="DQE77" s="2"/>
      <c r="DQF77" s="2"/>
      <c r="DQG77" s="2"/>
      <c r="DQH77" s="2"/>
      <c r="DQI77" s="2"/>
      <c r="DQJ77" s="2"/>
      <c r="DQK77" s="2"/>
      <c r="DQL77" s="2"/>
      <c r="DQM77" s="2"/>
      <c r="DQN77" s="2"/>
      <c r="DQO77" s="2"/>
      <c r="DQP77" s="2"/>
      <c r="DQQ77" s="2"/>
      <c r="DQR77" s="2"/>
      <c r="DQS77" s="2"/>
      <c r="DQT77" s="2"/>
      <c r="DQU77" s="2"/>
      <c r="DQV77" s="2"/>
      <c r="DQW77" s="2"/>
      <c r="DQX77" s="2"/>
      <c r="DQY77" s="2"/>
      <c r="DQZ77" s="2"/>
      <c r="DRA77" s="2"/>
      <c r="DRB77" s="2"/>
      <c r="DRC77" s="2"/>
      <c r="DRD77" s="2"/>
      <c r="DRE77" s="2"/>
      <c r="DRF77" s="2"/>
      <c r="DRG77" s="2"/>
      <c r="DRH77" s="2"/>
      <c r="DRI77" s="2"/>
      <c r="DRJ77" s="2"/>
      <c r="DRK77" s="2"/>
      <c r="DRL77" s="2"/>
      <c r="DRM77" s="2"/>
      <c r="DRN77" s="2"/>
      <c r="DRO77" s="2"/>
      <c r="DRP77" s="2"/>
      <c r="DRQ77" s="2"/>
      <c r="DRR77" s="2"/>
      <c r="DRS77" s="2"/>
      <c r="DRT77" s="2"/>
      <c r="DRU77" s="2"/>
      <c r="DRV77" s="2"/>
      <c r="DRW77" s="2"/>
      <c r="DRX77" s="2"/>
      <c r="DRY77" s="2"/>
      <c r="DRZ77" s="2"/>
      <c r="DSA77" s="2"/>
      <c r="DSB77" s="2"/>
      <c r="DSC77" s="2"/>
      <c r="DSD77" s="2"/>
      <c r="DSE77" s="2"/>
      <c r="DSF77" s="2"/>
      <c r="DSG77" s="2"/>
      <c r="DSH77" s="2"/>
      <c r="DSI77" s="2"/>
      <c r="DSJ77" s="2"/>
      <c r="DSK77" s="2"/>
      <c r="DSL77" s="2"/>
      <c r="DSM77" s="2"/>
      <c r="DSN77" s="2"/>
      <c r="DSO77" s="2"/>
      <c r="DSP77" s="2"/>
      <c r="DSQ77" s="2"/>
      <c r="DSR77" s="2"/>
      <c r="DSS77" s="2"/>
      <c r="DST77" s="2"/>
      <c r="DSU77" s="2"/>
      <c r="DSV77" s="2"/>
      <c r="DSW77" s="2"/>
      <c r="DSX77" s="2"/>
      <c r="DSY77" s="2"/>
      <c r="DSZ77" s="2"/>
      <c r="DTA77" s="2"/>
      <c r="DTB77" s="2"/>
      <c r="DTC77" s="2"/>
      <c r="DTD77" s="2"/>
      <c r="DTE77" s="2"/>
      <c r="DTF77" s="2"/>
      <c r="DTG77" s="2"/>
      <c r="DTH77" s="2"/>
      <c r="DTI77" s="2"/>
      <c r="DTJ77" s="2"/>
      <c r="DTK77" s="2"/>
      <c r="DTL77" s="2"/>
      <c r="DTM77" s="2"/>
      <c r="DTN77" s="2"/>
      <c r="DTO77" s="2"/>
      <c r="DTP77" s="2"/>
      <c r="DTQ77" s="2"/>
      <c r="DTR77" s="2"/>
      <c r="DTS77" s="2"/>
      <c r="DTT77" s="2"/>
      <c r="DTU77" s="2"/>
      <c r="DTV77" s="2"/>
      <c r="DTW77" s="2"/>
      <c r="DTX77" s="2"/>
      <c r="DTY77" s="2"/>
      <c r="DTZ77" s="2"/>
      <c r="DUA77" s="2"/>
      <c r="DUB77" s="2"/>
      <c r="DUC77" s="2"/>
      <c r="DUD77" s="2"/>
      <c r="DUE77" s="2"/>
      <c r="DUF77" s="2"/>
      <c r="DUG77" s="2"/>
      <c r="DUH77" s="2"/>
      <c r="DUI77" s="2"/>
      <c r="DUJ77" s="2"/>
      <c r="DUK77" s="2"/>
      <c r="DUL77" s="2"/>
      <c r="DUM77" s="2"/>
      <c r="DUN77" s="2"/>
      <c r="DUO77" s="2"/>
      <c r="DUP77" s="2"/>
      <c r="DUQ77" s="2"/>
      <c r="DUR77" s="2"/>
      <c r="DUS77" s="2"/>
      <c r="DUT77" s="2"/>
      <c r="DUU77" s="2"/>
      <c r="DUV77" s="2"/>
      <c r="DUW77" s="2"/>
      <c r="DUX77" s="2"/>
      <c r="DUY77" s="2"/>
      <c r="DUZ77" s="2"/>
      <c r="DVA77" s="2"/>
      <c r="DVB77" s="2"/>
      <c r="DVC77" s="2"/>
      <c r="DVD77" s="2"/>
      <c r="DVE77" s="2"/>
      <c r="DVF77" s="2"/>
      <c r="DVG77" s="2"/>
      <c r="DVH77" s="2"/>
      <c r="DVI77" s="2"/>
      <c r="DVJ77" s="2"/>
      <c r="DVK77" s="2"/>
      <c r="DVL77" s="2"/>
      <c r="DVM77" s="2"/>
      <c r="DVN77" s="2"/>
      <c r="DVO77" s="2"/>
      <c r="DVP77" s="2"/>
      <c r="DVQ77" s="2"/>
      <c r="DVR77" s="2"/>
      <c r="DVS77" s="2"/>
      <c r="DVT77" s="2"/>
      <c r="DVU77" s="2"/>
      <c r="DVV77" s="2"/>
      <c r="DVW77" s="2"/>
      <c r="DVX77" s="2"/>
      <c r="DVY77" s="2"/>
      <c r="DVZ77" s="2"/>
      <c r="DWA77" s="2"/>
      <c r="DWB77" s="2"/>
      <c r="DWC77" s="2"/>
      <c r="DWD77" s="2"/>
      <c r="DWE77" s="2"/>
      <c r="DWF77" s="2"/>
      <c r="DWG77" s="2"/>
      <c r="DWH77" s="2"/>
      <c r="DWI77" s="2"/>
      <c r="DWJ77" s="2"/>
      <c r="DWK77" s="2"/>
      <c r="DWL77" s="2"/>
      <c r="DWM77" s="2"/>
      <c r="DWN77" s="2"/>
      <c r="DWO77" s="2"/>
      <c r="DWP77" s="2"/>
      <c r="DWQ77" s="2"/>
      <c r="DWR77" s="2"/>
      <c r="DWS77" s="2"/>
      <c r="DWT77" s="2"/>
      <c r="DWU77" s="2"/>
      <c r="DWV77" s="2"/>
      <c r="DWW77" s="2"/>
      <c r="DWX77" s="2"/>
      <c r="DWY77" s="2"/>
      <c r="DWZ77" s="2"/>
      <c r="DXA77" s="2"/>
      <c r="DXB77" s="2"/>
      <c r="DXC77" s="2"/>
      <c r="DXD77" s="2"/>
      <c r="DXE77" s="2"/>
      <c r="DXF77" s="2"/>
      <c r="DXG77" s="2"/>
      <c r="DXH77" s="2"/>
      <c r="DXI77" s="2"/>
      <c r="DXJ77" s="2"/>
      <c r="DXK77" s="2"/>
      <c r="DXL77" s="2"/>
      <c r="DXM77" s="2"/>
      <c r="DXN77" s="2"/>
      <c r="DXO77" s="2"/>
      <c r="DXP77" s="2"/>
      <c r="DXQ77" s="2"/>
      <c r="DXR77" s="2"/>
      <c r="DXS77" s="2"/>
      <c r="DXT77" s="2"/>
      <c r="DXU77" s="2"/>
      <c r="DXV77" s="2"/>
      <c r="DXW77" s="2"/>
      <c r="DXX77" s="2"/>
      <c r="DXY77" s="2"/>
      <c r="DXZ77" s="2"/>
      <c r="DYA77" s="2"/>
      <c r="DYB77" s="2"/>
      <c r="DYC77" s="2"/>
      <c r="DYD77" s="2"/>
      <c r="DYE77" s="2"/>
      <c r="DYF77" s="2"/>
      <c r="DYG77" s="2"/>
      <c r="DYH77" s="2"/>
      <c r="DYI77" s="2"/>
      <c r="DYJ77" s="2"/>
      <c r="DYK77" s="2"/>
      <c r="DYL77" s="2"/>
      <c r="DYM77" s="2"/>
      <c r="DYN77" s="2"/>
      <c r="DYO77" s="2"/>
      <c r="DYP77" s="2"/>
      <c r="DYQ77" s="2"/>
      <c r="DYR77" s="2"/>
      <c r="DYS77" s="2"/>
      <c r="DYT77" s="2"/>
      <c r="DYU77" s="2"/>
      <c r="DYV77" s="2"/>
      <c r="DYW77" s="2"/>
      <c r="DYX77" s="2"/>
      <c r="DYY77" s="2"/>
      <c r="DYZ77" s="2"/>
      <c r="DZA77" s="2"/>
      <c r="DZB77" s="2"/>
      <c r="DZC77" s="2"/>
      <c r="DZD77" s="2"/>
      <c r="DZE77" s="2"/>
      <c r="DZF77" s="2"/>
      <c r="DZG77" s="2"/>
      <c r="DZH77" s="2"/>
      <c r="DZI77" s="2"/>
      <c r="DZJ77" s="2"/>
      <c r="DZK77" s="2"/>
      <c r="DZL77" s="2"/>
      <c r="DZM77" s="2"/>
      <c r="DZN77" s="2"/>
      <c r="DZO77" s="2"/>
      <c r="DZP77" s="2"/>
      <c r="DZQ77" s="2"/>
      <c r="DZR77" s="2"/>
      <c r="DZS77" s="2"/>
      <c r="DZT77" s="2"/>
      <c r="DZU77" s="2"/>
      <c r="DZV77" s="2"/>
      <c r="DZW77" s="2"/>
      <c r="DZX77" s="2"/>
      <c r="DZY77" s="2"/>
      <c r="DZZ77" s="2"/>
      <c r="EAA77" s="2"/>
      <c r="EAB77" s="2"/>
      <c r="EAC77" s="2"/>
      <c r="EAD77" s="2"/>
      <c r="EAE77" s="2"/>
      <c r="EAF77" s="2"/>
      <c r="EAG77" s="2"/>
      <c r="EAH77" s="2"/>
      <c r="EAI77" s="2"/>
      <c r="EAJ77" s="2"/>
      <c r="EAK77" s="2"/>
      <c r="EAL77" s="2"/>
      <c r="EAM77" s="2"/>
      <c r="EAN77" s="2"/>
      <c r="EAO77" s="2"/>
      <c r="EAP77" s="2"/>
      <c r="EAQ77" s="2"/>
      <c r="EAR77" s="2"/>
      <c r="EAS77" s="2"/>
      <c r="EAT77" s="2"/>
      <c r="EAU77" s="2"/>
      <c r="EAV77" s="2"/>
      <c r="EAW77" s="2"/>
      <c r="EAX77" s="2"/>
      <c r="EAY77" s="2"/>
      <c r="EAZ77" s="2"/>
      <c r="EBA77" s="2"/>
      <c r="EBB77" s="2"/>
      <c r="EBC77" s="2"/>
      <c r="EBD77" s="2"/>
      <c r="EBE77" s="2"/>
      <c r="EBF77" s="2"/>
      <c r="EBG77" s="2"/>
      <c r="EBH77" s="2"/>
      <c r="EBI77" s="2"/>
      <c r="EBJ77" s="2"/>
      <c r="EBK77" s="2"/>
      <c r="EBL77" s="2"/>
      <c r="EBM77" s="2"/>
      <c r="EBN77" s="2"/>
      <c r="EBO77" s="2"/>
      <c r="EBP77" s="2"/>
      <c r="EBQ77" s="2"/>
      <c r="EBR77" s="2"/>
      <c r="EBS77" s="2"/>
      <c r="EBT77" s="2"/>
      <c r="EBU77" s="2"/>
      <c r="EBV77" s="2"/>
      <c r="EBW77" s="2"/>
      <c r="EBX77" s="2"/>
      <c r="EBY77" s="2"/>
      <c r="EBZ77" s="2"/>
      <c r="ECA77" s="2"/>
      <c r="ECB77" s="2"/>
      <c r="ECC77" s="2"/>
      <c r="ECD77" s="2"/>
      <c r="ECE77" s="2"/>
      <c r="ECF77" s="2"/>
      <c r="ECG77" s="2"/>
      <c r="ECH77" s="2"/>
      <c r="ECI77" s="2"/>
      <c r="ECJ77" s="2"/>
      <c r="ECK77" s="2"/>
      <c r="ECL77" s="2"/>
      <c r="ECM77" s="2"/>
      <c r="ECN77" s="2"/>
      <c r="ECO77" s="2"/>
      <c r="ECP77" s="2"/>
      <c r="ECQ77" s="2"/>
      <c r="ECR77" s="2"/>
      <c r="ECS77" s="2"/>
      <c r="ECT77" s="2"/>
      <c r="ECU77" s="2"/>
      <c r="ECV77" s="2"/>
      <c r="ECW77" s="2"/>
      <c r="ECX77" s="2"/>
      <c r="ECY77" s="2"/>
      <c r="ECZ77" s="2"/>
      <c r="EDA77" s="2"/>
      <c r="EDB77" s="2"/>
      <c r="EDC77" s="2"/>
      <c r="EDD77" s="2"/>
      <c r="EDE77" s="2"/>
      <c r="EDF77" s="2"/>
      <c r="EDG77" s="2"/>
      <c r="EDH77" s="2"/>
      <c r="EDI77" s="2"/>
      <c r="EDJ77" s="2"/>
      <c r="EDK77" s="2"/>
      <c r="EDL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K77" s="2"/>
      <c r="EEL77" s="2"/>
      <c r="EEM77" s="2"/>
      <c r="EEN77" s="2"/>
      <c r="EEO77" s="2"/>
      <c r="EEP77" s="2"/>
      <c r="EEQ77" s="2"/>
      <c r="EER77" s="2"/>
      <c r="EES77" s="2"/>
      <c r="EET77" s="2"/>
      <c r="EEU77" s="2"/>
      <c r="EEV77" s="2"/>
      <c r="EEW77" s="2"/>
      <c r="EEX77" s="2"/>
      <c r="EEY77" s="2"/>
      <c r="EEZ77" s="2"/>
      <c r="EFA77" s="2"/>
      <c r="EFB77" s="2"/>
      <c r="EFC77" s="2"/>
      <c r="EFD77" s="2"/>
      <c r="EFE77" s="2"/>
      <c r="EFF77" s="2"/>
      <c r="EFG77" s="2"/>
      <c r="EFH77" s="2"/>
      <c r="EFI77" s="2"/>
      <c r="EFJ77" s="2"/>
      <c r="EFK77" s="2"/>
      <c r="EFL77" s="2"/>
      <c r="EFM77" s="2"/>
      <c r="EFN77" s="2"/>
      <c r="EFO77" s="2"/>
      <c r="EFP77" s="2"/>
      <c r="EFQ77" s="2"/>
      <c r="EFR77" s="2"/>
      <c r="EFS77" s="2"/>
      <c r="EFT77" s="2"/>
      <c r="EFU77" s="2"/>
      <c r="EFV77" s="2"/>
      <c r="EFW77" s="2"/>
      <c r="EFX77" s="2"/>
      <c r="EFY77" s="2"/>
      <c r="EFZ77" s="2"/>
      <c r="EGA77" s="2"/>
      <c r="EGB77" s="2"/>
      <c r="EGC77" s="2"/>
      <c r="EGD77" s="2"/>
      <c r="EGE77" s="2"/>
      <c r="EGF77" s="2"/>
      <c r="EGG77" s="2"/>
      <c r="EGH77" s="2"/>
      <c r="EGI77" s="2"/>
      <c r="EGJ77" s="2"/>
      <c r="EGK77" s="2"/>
      <c r="EGL77" s="2"/>
      <c r="EGM77" s="2"/>
      <c r="EGN77" s="2"/>
      <c r="EGO77" s="2"/>
      <c r="EGP77" s="2"/>
      <c r="EGQ77" s="2"/>
      <c r="EGR77" s="2"/>
      <c r="EGS77" s="2"/>
      <c r="EGT77" s="2"/>
      <c r="EGU77" s="2"/>
      <c r="EGV77" s="2"/>
      <c r="EGW77" s="2"/>
      <c r="EGX77" s="2"/>
      <c r="EGY77" s="2"/>
      <c r="EGZ77" s="2"/>
      <c r="EHA77" s="2"/>
      <c r="EHB77" s="2"/>
      <c r="EHC77" s="2"/>
      <c r="EHD77" s="2"/>
      <c r="EHE77" s="2"/>
      <c r="EHF77" s="2"/>
      <c r="EHG77" s="2"/>
      <c r="EHH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K77" s="2"/>
      <c r="EIL77" s="2"/>
      <c r="EIM77" s="2"/>
      <c r="EIN77" s="2"/>
      <c r="EIO77" s="2"/>
      <c r="EIP77" s="2"/>
      <c r="EIQ77" s="2"/>
      <c r="EIR77" s="2"/>
      <c r="EIS77" s="2"/>
      <c r="EIT77" s="2"/>
      <c r="EIU77" s="2"/>
      <c r="EIV77" s="2"/>
      <c r="EIW77" s="2"/>
      <c r="EIX77" s="2"/>
      <c r="EIY77" s="2"/>
      <c r="EIZ77" s="2"/>
      <c r="EJA77" s="2"/>
      <c r="EJB77" s="2"/>
      <c r="EJC77" s="2"/>
      <c r="EJD77" s="2"/>
      <c r="EJE77" s="2"/>
      <c r="EJF77" s="2"/>
      <c r="EJG77" s="2"/>
      <c r="EJH77" s="2"/>
      <c r="EJI77" s="2"/>
      <c r="EJJ77" s="2"/>
      <c r="EJK77" s="2"/>
      <c r="EJL77" s="2"/>
      <c r="EJM77" s="2"/>
      <c r="EJN77" s="2"/>
      <c r="EJO77" s="2"/>
      <c r="EJP77" s="2"/>
      <c r="EJQ77" s="2"/>
      <c r="EJR77" s="2"/>
      <c r="EJS77" s="2"/>
      <c r="EJT77" s="2"/>
      <c r="EJU77" s="2"/>
      <c r="EJV77" s="2"/>
      <c r="EJW77" s="2"/>
      <c r="EJX77" s="2"/>
      <c r="EJY77" s="2"/>
      <c r="EJZ77" s="2"/>
      <c r="EKA77" s="2"/>
      <c r="EKB77" s="2"/>
      <c r="EKC77" s="2"/>
      <c r="EKD77" s="2"/>
      <c r="EKE77" s="2"/>
      <c r="EKF77" s="2"/>
      <c r="EKG77" s="2"/>
      <c r="EKH77" s="2"/>
      <c r="EKI77" s="2"/>
      <c r="EKJ77" s="2"/>
      <c r="EKK77" s="2"/>
      <c r="EKL77" s="2"/>
      <c r="EKM77" s="2"/>
      <c r="EKN77" s="2"/>
      <c r="EKO77" s="2"/>
      <c r="EKP77" s="2"/>
      <c r="EKQ77" s="2"/>
      <c r="EKR77" s="2"/>
      <c r="EKS77" s="2"/>
      <c r="EKT77" s="2"/>
      <c r="EKU77" s="2"/>
      <c r="EKV77" s="2"/>
      <c r="EKW77" s="2"/>
      <c r="EKX77" s="2"/>
      <c r="EKY77" s="2"/>
      <c r="EKZ77" s="2"/>
      <c r="ELA77" s="2"/>
      <c r="ELB77" s="2"/>
      <c r="ELC77" s="2"/>
      <c r="ELD77" s="2"/>
      <c r="ELE77" s="2"/>
      <c r="ELF77" s="2"/>
      <c r="ELG77" s="2"/>
      <c r="ELH77" s="2"/>
      <c r="ELI77" s="2"/>
      <c r="ELJ77" s="2"/>
      <c r="ELK77" s="2"/>
      <c r="ELL77" s="2"/>
      <c r="ELM77" s="2"/>
      <c r="ELN77" s="2"/>
      <c r="ELO77" s="2"/>
      <c r="ELP77" s="2"/>
      <c r="ELQ77" s="2"/>
      <c r="ELR77" s="2"/>
      <c r="ELS77" s="2"/>
      <c r="ELT77" s="2"/>
      <c r="ELU77" s="2"/>
      <c r="ELV77" s="2"/>
      <c r="ELW77" s="2"/>
      <c r="ELX77" s="2"/>
      <c r="ELY77" s="2"/>
      <c r="ELZ77" s="2"/>
      <c r="EMA77" s="2"/>
      <c r="EMB77" s="2"/>
      <c r="EMC77" s="2"/>
      <c r="EMD77" s="2"/>
      <c r="EME77" s="2"/>
      <c r="EMF77" s="2"/>
      <c r="EMG77" s="2"/>
      <c r="EMH77" s="2"/>
      <c r="EMI77" s="2"/>
      <c r="EMJ77" s="2"/>
      <c r="EMK77" s="2"/>
      <c r="EML77" s="2"/>
      <c r="EMM77" s="2"/>
      <c r="EMN77" s="2"/>
      <c r="EMO77" s="2"/>
      <c r="EMP77" s="2"/>
      <c r="EMQ77" s="2"/>
      <c r="EMR77" s="2"/>
      <c r="EMS77" s="2"/>
      <c r="EMT77" s="2"/>
      <c r="EMU77" s="2"/>
      <c r="EMV77" s="2"/>
      <c r="EMW77" s="2"/>
      <c r="EMX77" s="2"/>
      <c r="EMY77" s="2"/>
      <c r="EMZ77" s="2"/>
      <c r="ENA77" s="2"/>
      <c r="ENB77" s="2"/>
      <c r="ENC77" s="2"/>
      <c r="END77" s="2"/>
      <c r="ENE77" s="2"/>
      <c r="ENF77" s="2"/>
      <c r="ENG77" s="2"/>
      <c r="ENH77" s="2"/>
      <c r="ENI77" s="2"/>
      <c r="ENJ77" s="2"/>
      <c r="ENK77" s="2"/>
      <c r="ENL77" s="2"/>
      <c r="ENM77" s="2"/>
      <c r="ENN77" s="2"/>
      <c r="ENO77" s="2"/>
      <c r="ENP77" s="2"/>
      <c r="ENQ77" s="2"/>
      <c r="ENR77" s="2"/>
      <c r="ENS77" s="2"/>
      <c r="ENT77" s="2"/>
      <c r="ENU77" s="2"/>
      <c r="ENV77" s="2"/>
      <c r="ENW77" s="2"/>
      <c r="ENX77" s="2"/>
      <c r="ENY77" s="2"/>
      <c r="ENZ77" s="2"/>
      <c r="EOA77" s="2"/>
      <c r="EOB77" s="2"/>
      <c r="EOC77" s="2"/>
      <c r="EOD77" s="2"/>
      <c r="EOE77" s="2"/>
      <c r="EOF77" s="2"/>
      <c r="EOG77" s="2"/>
      <c r="EOH77" s="2"/>
      <c r="EOI77" s="2"/>
      <c r="EOJ77" s="2"/>
      <c r="EOK77" s="2"/>
      <c r="EOL77" s="2"/>
      <c r="EOM77" s="2"/>
      <c r="EON77" s="2"/>
      <c r="EOO77" s="2"/>
      <c r="EOP77" s="2"/>
      <c r="EOQ77" s="2"/>
      <c r="EOR77" s="2"/>
      <c r="EOS77" s="2"/>
      <c r="EOT77" s="2"/>
      <c r="EOU77" s="2"/>
      <c r="EOV77" s="2"/>
      <c r="EOW77" s="2"/>
      <c r="EOX77" s="2"/>
      <c r="EOY77" s="2"/>
      <c r="EOZ77" s="2"/>
      <c r="EPA77" s="2"/>
      <c r="EPB77" s="2"/>
      <c r="EPC77" s="2"/>
      <c r="EPD77" s="2"/>
      <c r="EPE77" s="2"/>
      <c r="EPF77" s="2"/>
      <c r="EPG77" s="2"/>
      <c r="EPH77" s="2"/>
      <c r="EPI77" s="2"/>
      <c r="EPJ77" s="2"/>
      <c r="EPK77" s="2"/>
      <c r="EPL77" s="2"/>
      <c r="EPM77" s="2"/>
      <c r="EPN77" s="2"/>
      <c r="EPO77" s="2"/>
      <c r="EPP77" s="2"/>
      <c r="EPQ77" s="2"/>
      <c r="EPR77" s="2"/>
      <c r="EPS77" s="2"/>
      <c r="EPT77" s="2"/>
      <c r="EPU77" s="2"/>
      <c r="EPV77" s="2"/>
      <c r="EPW77" s="2"/>
      <c r="EPX77" s="2"/>
      <c r="EPY77" s="2"/>
      <c r="EPZ77" s="2"/>
      <c r="EQA77" s="2"/>
      <c r="EQB77" s="2"/>
      <c r="EQC77" s="2"/>
      <c r="EQD77" s="2"/>
      <c r="EQE77" s="2"/>
      <c r="EQF77" s="2"/>
      <c r="EQG77" s="2"/>
      <c r="EQH77" s="2"/>
      <c r="EQI77" s="2"/>
      <c r="EQJ77" s="2"/>
      <c r="EQK77" s="2"/>
      <c r="EQL77" s="2"/>
      <c r="EQM77" s="2"/>
      <c r="EQN77" s="2"/>
      <c r="EQO77" s="2"/>
      <c r="EQP77" s="2"/>
      <c r="EQQ77" s="2"/>
      <c r="EQR77" s="2"/>
      <c r="EQS77" s="2"/>
      <c r="EQT77" s="2"/>
      <c r="EQU77" s="2"/>
      <c r="EQV77" s="2"/>
      <c r="EQW77" s="2"/>
      <c r="EQX77" s="2"/>
      <c r="EQY77" s="2"/>
      <c r="EQZ77" s="2"/>
      <c r="ERA77" s="2"/>
      <c r="ERB77" s="2"/>
      <c r="ERC77" s="2"/>
      <c r="ERD77" s="2"/>
      <c r="ERE77" s="2"/>
      <c r="ERF77" s="2"/>
      <c r="ERG77" s="2"/>
      <c r="ERH77" s="2"/>
      <c r="ERI77" s="2"/>
      <c r="ERJ77" s="2"/>
      <c r="ERK77" s="2"/>
      <c r="ERL77" s="2"/>
      <c r="ERM77" s="2"/>
      <c r="ERN77" s="2"/>
      <c r="ERO77" s="2"/>
      <c r="ERP77" s="2"/>
      <c r="ERQ77" s="2"/>
      <c r="ERR77" s="2"/>
      <c r="ERS77" s="2"/>
      <c r="ERT77" s="2"/>
      <c r="ERU77" s="2"/>
      <c r="ERV77" s="2"/>
      <c r="ERW77" s="2"/>
      <c r="ERX77" s="2"/>
      <c r="ERY77" s="2"/>
      <c r="ERZ77" s="2"/>
      <c r="ESA77" s="2"/>
      <c r="ESB77" s="2"/>
      <c r="ESC77" s="2"/>
      <c r="ESD77" s="2"/>
      <c r="ESE77" s="2"/>
      <c r="ESF77" s="2"/>
      <c r="ESG77" s="2"/>
      <c r="ESH77" s="2"/>
      <c r="ESI77" s="2"/>
      <c r="ESJ77" s="2"/>
      <c r="ESK77" s="2"/>
      <c r="ESL77" s="2"/>
      <c r="ESM77" s="2"/>
      <c r="ESN77" s="2"/>
      <c r="ESO77" s="2"/>
      <c r="ESP77" s="2"/>
      <c r="ESQ77" s="2"/>
      <c r="ESR77" s="2"/>
      <c r="ESS77" s="2"/>
      <c r="EST77" s="2"/>
      <c r="ESU77" s="2"/>
      <c r="ESV77" s="2"/>
      <c r="ESW77" s="2"/>
      <c r="ESX77" s="2"/>
      <c r="ESY77" s="2"/>
      <c r="ESZ77" s="2"/>
      <c r="ETA77" s="2"/>
      <c r="ETB77" s="2"/>
      <c r="ETC77" s="2"/>
      <c r="ETD77" s="2"/>
      <c r="ETE77" s="2"/>
      <c r="ETF77" s="2"/>
      <c r="ETG77" s="2"/>
      <c r="ETH77" s="2"/>
      <c r="ETI77" s="2"/>
      <c r="ETJ77" s="2"/>
      <c r="ETK77" s="2"/>
      <c r="ETL77" s="2"/>
      <c r="ETM77" s="2"/>
      <c r="ETN77" s="2"/>
      <c r="ETO77" s="2"/>
      <c r="ETP77" s="2"/>
      <c r="ETQ77" s="2"/>
      <c r="ETR77" s="2"/>
      <c r="ETS77" s="2"/>
      <c r="ETT77" s="2"/>
      <c r="ETU77" s="2"/>
      <c r="ETV77" s="2"/>
      <c r="ETW77" s="2"/>
      <c r="ETX77" s="2"/>
      <c r="ETY77" s="2"/>
      <c r="ETZ77" s="2"/>
      <c r="EUA77" s="2"/>
      <c r="EUB77" s="2"/>
      <c r="EUC77" s="2"/>
      <c r="EUD77" s="2"/>
      <c r="EUE77" s="2"/>
      <c r="EUF77" s="2"/>
      <c r="EUG77" s="2"/>
      <c r="EUH77" s="2"/>
      <c r="EUI77" s="2"/>
      <c r="EUJ77" s="2"/>
      <c r="EUK77" s="2"/>
      <c r="EUL77" s="2"/>
      <c r="EUM77" s="2"/>
      <c r="EUN77" s="2"/>
      <c r="EUO77" s="2"/>
      <c r="EUP77" s="2"/>
      <c r="EUQ77" s="2"/>
      <c r="EUR77" s="2"/>
      <c r="EUS77" s="2"/>
      <c r="EUT77" s="2"/>
      <c r="EUU77" s="2"/>
      <c r="EUV77" s="2"/>
      <c r="EUW77" s="2"/>
      <c r="EUX77" s="2"/>
      <c r="EUY77" s="2"/>
      <c r="EUZ77" s="2"/>
      <c r="EVA77" s="2"/>
      <c r="EVB77" s="2"/>
      <c r="EVC77" s="2"/>
      <c r="EVD77" s="2"/>
      <c r="EVE77" s="2"/>
      <c r="EVF77" s="2"/>
      <c r="EVG77" s="2"/>
      <c r="EVH77" s="2"/>
      <c r="EVI77" s="2"/>
      <c r="EVJ77" s="2"/>
      <c r="EVK77" s="2"/>
      <c r="EVL77" s="2"/>
      <c r="EVM77" s="2"/>
      <c r="EVN77" s="2"/>
      <c r="EVO77" s="2"/>
      <c r="EVP77" s="2"/>
      <c r="EVQ77" s="2"/>
      <c r="EVR77" s="2"/>
      <c r="EVS77" s="2"/>
      <c r="EVT77" s="2"/>
      <c r="EVU77" s="2"/>
      <c r="EVV77" s="2"/>
      <c r="EVW77" s="2"/>
      <c r="EVX77" s="2"/>
      <c r="EVY77" s="2"/>
      <c r="EVZ77" s="2"/>
      <c r="EWA77" s="2"/>
      <c r="EWB77" s="2"/>
      <c r="EWC77" s="2"/>
      <c r="EWD77" s="2"/>
      <c r="EWE77" s="2"/>
      <c r="EWF77" s="2"/>
      <c r="EWG77" s="2"/>
      <c r="EWH77" s="2"/>
      <c r="EWI77" s="2"/>
      <c r="EWJ77" s="2"/>
      <c r="EWK77" s="2"/>
      <c r="EWL77" s="2"/>
      <c r="EWM77" s="2"/>
      <c r="EWN77" s="2"/>
      <c r="EWO77" s="2"/>
      <c r="EWP77" s="2"/>
      <c r="EWQ77" s="2"/>
      <c r="EWR77" s="2"/>
      <c r="EWS77" s="2"/>
      <c r="EWT77" s="2"/>
      <c r="EWU77" s="2"/>
      <c r="EWV77" s="2"/>
      <c r="EWW77" s="2"/>
      <c r="EWX77" s="2"/>
      <c r="EWY77" s="2"/>
      <c r="EWZ77" s="2"/>
      <c r="EXA77" s="2"/>
      <c r="EXB77" s="2"/>
      <c r="EXC77" s="2"/>
      <c r="EXD77" s="2"/>
      <c r="EXE77" s="2"/>
      <c r="EXF77" s="2"/>
      <c r="EXG77" s="2"/>
      <c r="EXH77" s="2"/>
      <c r="EXI77" s="2"/>
      <c r="EXJ77" s="2"/>
      <c r="EXK77" s="2"/>
      <c r="EXL77" s="2"/>
      <c r="EXM77" s="2"/>
      <c r="EXN77" s="2"/>
      <c r="EXO77" s="2"/>
      <c r="EXP77" s="2"/>
      <c r="EXQ77" s="2"/>
      <c r="EXR77" s="2"/>
      <c r="EXS77" s="2"/>
      <c r="EXT77" s="2"/>
      <c r="EXU77" s="2"/>
      <c r="EXV77" s="2"/>
      <c r="EXW77" s="2"/>
      <c r="EXX77" s="2"/>
      <c r="EXY77" s="2"/>
      <c r="EXZ77" s="2"/>
      <c r="EYA77" s="2"/>
      <c r="EYB77" s="2"/>
      <c r="EYC77" s="2"/>
      <c r="EYD77" s="2"/>
      <c r="EYE77" s="2"/>
      <c r="EYF77" s="2"/>
      <c r="EYG77" s="2"/>
      <c r="EYH77" s="2"/>
      <c r="EYI77" s="2"/>
      <c r="EYJ77" s="2"/>
      <c r="EYK77" s="2"/>
      <c r="EYL77" s="2"/>
      <c r="EYM77" s="2"/>
      <c r="EYN77" s="2"/>
      <c r="EYO77" s="2"/>
      <c r="EYP77" s="2"/>
      <c r="EYQ77" s="2"/>
      <c r="EYR77" s="2"/>
      <c r="EYS77" s="2"/>
      <c r="EYT77" s="2"/>
      <c r="EYU77" s="2"/>
      <c r="EYV77" s="2"/>
      <c r="EYW77" s="2"/>
      <c r="EYX77" s="2"/>
      <c r="EYY77" s="2"/>
      <c r="EYZ77" s="2"/>
      <c r="EZA77" s="2"/>
      <c r="EZB77" s="2"/>
      <c r="EZC77" s="2"/>
      <c r="EZD77" s="2"/>
      <c r="EZE77" s="2"/>
      <c r="EZF77" s="2"/>
      <c r="EZG77" s="2"/>
      <c r="EZH77" s="2"/>
      <c r="EZI77" s="2"/>
      <c r="EZJ77" s="2"/>
      <c r="EZK77" s="2"/>
      <c r="EZL77" s="2"/>
      <c r="EZM77" s="2"/>
      <c r="EZN77" s="2"/>
      <c r="EZO77" s="2"/>
      <c r="EZP77" s="2"/>
      <c r="EZQ77" s="2"/>
      <c r="EZR77" s="2"/>
      <c r="EZS77" s="2"/>
      <c r="EZT77" s="2"/>
      <c r="EZU77" s="2"/>
      <c r="EZV77" s="2"/>
      <c r="EZW77" s="2"/>
      <c r="EZX77" s="2"/>
      <c r="EZY77" s="2"/>
      <c r="EZZ77" s="2"/>
      <c r="FAA77" s="2"/>
      <c r="FAB77" s="2"/>
      <c r="FAC77" s="2"/>
      <c r="FAD77" s="2"/>
      <c r="FAE77" s="2"/>
      <c r="FAF77" s="2"/>
      <c r="FAG77" s="2"/>
      <c r="FAH77" s="2"/>
      <c r="FAI77" s="2"/>
      <c r="FAJ77" s="2"/>
      <c r="FAK77" s="2"/>
      <c r="FAL77" s="2"/>
      <c r="FAM77" s="2"/>
      <c r="FAN77" s="2"/>
      <c r="FAO77" s="2"/>
      <c r="FAP77" s="2"/>
      <c r="FAQ77" s="2"/>
      <c r="FAR77" s="2"/>
      <c r="FAS77" s="2"/>
      <c r="FAT77" s="2"/>
      <c r="FAU77" s="2"/>
      <c r="FAV77" s="2"/>
      <c r="FAW77" s="2"/>
      <c r="FAX77" s="2"/>
      <c r="FAY77" s="2"/>
      <c r="FAZ77" s="2"/>
      <c r="FBA77" s="2"/>
      <c r="FBB77" s="2"/>
      <c r="FBC77" s="2"/>
      <c r="FBD77" s="2"/>
      <c r="FBE77" s="2"/>
      <c r="FBF77" s="2"/>
      <c r="FBG77" s="2"/>
      <c r="FBH77" s="2"/>
      <c r="FBI77" s="2"/>
      <c r="FBJ77" s="2"/>
      <c r="FBK77" s="2"/>
      <c r="FBL77" s="2"/>
      <c r="FBM77" s="2"/>
      <c r="FBN77" s="2"/>
      <c r="FBO77" s="2"/>
      <c r="FBP77" s="2"/>
      <c r="FBQ77" s="2"/>
      <c r="FBR77" s="2"/>
      <c r="FBS77" s="2"/>
      <c r="FBT77" s="2"/>
      <c r="FBU77" s="2"/>
      <c r="FBV77" s="2"/>
      <c r="FBW77" s="2"/>
      <c r="FBX77" s="2"/>
      <c r="FBY77" s="2"/>
      <c r="FBZ77" s="2"/>
      <c r="FCA77" s="2"/>
      <c r="FCB77" s="2"/>
      <c r="FCC77" s="2"/>
      <c r="FCD77" s="2"/>
      <c r="FCE77" s="2"/>
      <c r="FCF77" s="2"/>
      <c r="FCG77" s="2"/>
      <c r="FCH77" s="2"/>
      <c r="FCI77" s="2"/>
      <c r="FCJ77" s="2"/>
      <c r="FCK77" s="2"/>
      <c r="FCL77" s="2"/>
      <c r="FCM77" s="2"/>
      <c r="FCN77" s="2"/>
      <c r="FCO77" s="2"/>
      <c r="FCP77" s="2"/>
      <c r="FCQ77" s="2"/>
      <c r="FCR77" s="2"/>
      <c r="FCS77" s="2"/>
      <c r="FCT77" s="2"/>
      <c r="FCU77" s="2"/>
      <c r="FCV77" s="2"/>
      <c r="FCW77" s="2"/>
      <c r="FCX77" s="2"/>
      <c r="FCY77" s="2"/>
      <c r="FCZ77" s="2"/>
      <c r="FDA77" s="2"/>
      <c r="FDB77" s="2"/>
      <c r="FDC77" s="2"/>
      <c r="FDD77" s="2"/>
      <c r="FDE77" s="2"/>
      <c r="FDF77" s="2"/>
      <c r="FDG77" s="2"/>
      <c r="FDH77" s="2"/>
      <c r="FDI77" s="2"/>
      <c r="FDJ77" s="2"/>
      <c r="FDK77" s="2"/>
      <c r="FDL77" s="2"/>
      <c r="FDM77" s="2"/>
      <c r="FDN77" s="2"/>
      <c r="FDO77" s="2"/>
      <c r="FDP77" s="2"/>
      <c r="FDQ77" s="2"/>
      <c r="FDR77" s="2"/>
      <c r="FDS77" s="2"/>
      <c r="FDT77" s="2"/>
      <c r="FDU77" s="2"/>
      <c r="FDV77" s="2"/>
      <c r="FDW77" s="2"/>
      <c r="FDX77" s="2"/>
      <c r="FDY77" s="2"/>
      <c r="FDZ77" s="2"/>
      <c r="FEA77" s="2"/>
      <c r="FEB77" s="2"/>
      <c r="FEC77" s="2"/>
      <c r="FED77" s="2"/>
      <c r="FEE77" s="2"/>
      <c r="FEF77" s="2"/>
      <c r="FEG77" s="2"/>
      <c r="FEH77" s="2"/>
      <c r="FEI77" s="2"/>
      <c r="FEJ77" s="2"/>
      <c r="FEK77" s="2"/>
      <c r="FEL77" s="2"/>
      <c r="FEM77" s="2"/>
      <c r="FEN77" s="2"/>
      <c r="FEO77" s="2"/>
      <c r="FEP77" s="2"/>
      <c r="FEQ77" s="2"/>
      <c r="FER77" s="2"/>
      <c r="FES77" s="2"/>
      <c r="FET77" s="2"/>
      <c r="FEU77" s="2"/>
      <c r="FEV77" s="2"/>
      <c r="FEW77" s="2"/>
      <c r="FEX77" s="2"/>
      <c r="FEY77" s="2"/>
      <c r="FEZ77" s="2"/>
      <c r="FFA77" s="2"/>
      <c r="FFB77" s="2"/>
      <c r="FFC77" s="2"/>
      <c r="FFD77" s="2"/>
      <c r="FFE77" s="2"/>
      <c r="FFF77" s="2"/>
      <c r="FFG77" s="2"/>
      <c r="FFH77" s="2"/>
      <c r="FFI77" s="2"/>
      <c r="FFJ77" s="2"/>
      <c r="FFK77" s="2"/>
      <c r="FFL77" s="2"/>
      <c r="FFM77" s="2"/>
      <c r="FFN77" s="2"/>
      <c r="FFO77" s="2"/>
      <c r="FFP77" s="2"/>
      <c r="FFQ77" s="2"/>
      <c r="FFR77" s="2"/>
      <c r="FFS77" s="2"/>
      <c r="FFT77" s="2"/>
      <c r="FFU77" s="2"/>
      <c r="FFV77" s="2"/>
      <c r="FFW77" s="2"/>
      <c r="FFX77" s="2"/>
      <c r="FFY77" s="2"/>
      <c r="FFZ77" s="2"/>
      <c r="FGA77" s="2"/>
      <c r="FGB77" s="2"/>
      <c r="FGC77" s="2"/>
      <c r="FGD77" s="2"/>
      <c r="FGE77" s="2"/>
      <c r="FGF77" s="2"/>
      <c r="FGG77" s="2"/>
      <c r="FGH77" s="2"/>
      <c r="FGI77" s="2"/>
      <c r="FGJ77" s="2"/>
      <c r="FGK77" s="2"/>
      <c r="FGL77" s="2"/>
      <c r="FGM77" s="2"/>
      <c r="FGN77" s="2"/>
      <c r="FGO77" s="2"/>
      <c r="FGP77" s="2"/>
      <c r="FGQ77" s="2"/>
      <c r="FGR77" s="2"/>
      <c r="FGS77" s="2"/>
      <c r="FGT77" s="2"/>
      <c r="FGU77" s="2"/>
      <c r="FGV77" s="2"/>
      <c r="FGW77" s="2"/>
      <c r="FGX77" s="2"/>
      <c r="FGY77" s="2"/>
      <c r="FGZ77" s="2"/>
      <c r="FHA77" s="2"/>
      <c r="FHB77" s="2"/>
      <c r="FHC77" s="2"/>
      <c r="FHD77" s="2"/>
      <c r="FHE77" s="2"/>
      <c r="FHF77" s="2"/>
      <c r="FHG77" s="2"/>
      <c r="FHH77" s="2"/>
      <c r="FHI77" s="2"/>
      <c r="FHJ77" s="2"/>
      <c r="FHK77" s="2"/>
      <c r="FHL77" s="2"/>
      <c r="FHM77" s="2"/>
      <c r="FHN77" s="2"/>
      <c r="FHO77" s="2"/>
      <c r="FHP77" s="2"/>
      <c r="FHQ77" s="2"/>
      <c r="FHR77" s="2"/>
      <c r="FHS77" s="2"/>
      <c r="FHT77" s="2"/>
      <c r="FHU77" s="2"/>
      <c r="FHV77" s="2"/>
      <c r="FHW77" s="2"/>
      <c r="FHX77" s="2"/>
      <c r="FHY77" s="2"/>
      <c r="FHZ77" s="2"/>
      <c r="FIA77" s="2"/>
      <c r="FIB77" s="2"/>
      <c r="FIC77" s="2"/>
      <c r="FID77" s="2"/>
      <c r="FIE77" s="2"/>
      <c r="FIF77" s="2"/>
      <c r="FIG77" s="2"/>
      <c r="FIH77" s="2"/>
      <c r="FII77" s="2"/>
      <c r="FIJ77" s="2"/>
      <c r="FIK77" s="2"/>
      <c r="FIL77" s="2"/>
      <c r="FIM77" s="2"/>
      <c r="FIN77" s="2"/>
      <c r="FIO77" s="2"/>
      <c r="FIP77" s="2"/>
      <c r="FIQ77" s="2"/>
      <c r="FIR77" s="2"/>
      <c r="FIS77" s="2"/>
      <c r="FIT77" s="2"/>
      <c r="FIU77" s="2"/>
      <c r="FIV77" s="2"/>
      <c r="FIW77" s="2"/>
      <c r="FIX77" s="2"/>
      <c r="FIY77" s="2"/>
      <c r="FIZ77" s="2"/>
      <c r="FJA77" s="2"/>
      <c r="FJB77" s="2"/>
      <c r="FJC77" s="2"/>
      <c r="FJD77" s="2"/>
      <c r="FJE77" s="2"/>
      <c r="FJF77" s="2"/>
      <c r="FJG77" s="2"/>
      <c r="FJH77" s="2"/>
      <c r="FJI77" s="2"/>
      <c r="FJJ77" s="2"/>
      <c r="FJK77" s="2"/>
      <c r="FJL77" s="2"/>
      <c r="FJM77" s="2"/>
      <c r="FJN77" s="2"/>
      <c r="FJO77" s="2"/>
      <c r="FJP77" s="2"/>
      <c r="FJQ77" s="2"/>
      <c r="FJR77" s="2"/>
      <c r="FJS77" s="2"/>
      <c r="FJT77" s="2"/>
      <c r="FJU77" s="2"/>
      <c r="FJV77" s="2"/>
      <c r="FJW77" s="2"/>
      <c r="FJX77" s="2"/>
      <c r="FJY77" s="2"/>
      <c r="FJZ77" s="2"/>
      <c r="FKA77" s="2"/>
      <c r="FKB77" s="2"/>
      <c r="FKC77" s="2"/>
      <c r="FKD77" s="2"/>
      <c r="FKE77" s="2"/>
      <c r="FKF77" s="2"/>
      <c r="FKG77" s="2"/>
      <c r="FKH77" s="2"/>
      <c r="FKI77" s="2"/>
      <c r="FKJ77" s="2"/>
      <c r="FKK77" s="2"/>
      <c r="FKL77" s="2"/>
      <c r="FKM77" s="2"/>
      <c r="FKN77" s="2"/>
      <c r="FKO77" s="2"/>
      <c r="FKP77" s="2"/>
      <c r="FKQ77" s="2"/>
      <c r="FKR77" s="2"/>
      <c r="FKS77" s="2"/>
      <c r="FKT77" s="2"/>
      <c r="FKU77" s="2"/>
      <c r="FKV77" s="2"/>
      <c r="FKW77" s="2"/>
      <c r="FKX77" s="2"/>
      <c r="FKY77" s="2"/>
      <c r="FKZ77" s="2"/>
      <c r="FLA77" s="2"/>
      <c r="FLB77" s="2"/>
      <c r="FLC77" s="2"/>
      <c r="FLD77" s="2"/>
      <c r="FLE77" s="2"/>
      <c r="FLF77" s="2"/>
      <c r="FLG77" s="2"/>
      <c r="FLH77" s="2"/>
      <c r="FLI77" s="2"/>
      <c r="FLJ77" s="2"/>
      <c r="FLK77" s="2"/>
      <c r="FLL77" s="2"/>
      <c r="FLM77" s="2"/>
      <c r="FLN77" s="2"/>
      <c r="FLO77" s="2"/>
      <c r="FLP77" s="2"/>
      <c r="FLQ77" s="2"/>
      <c r="FLR77" s="2"/>
      <c r="FLS77" s="2"/>
      <c r="FLT77" s="2"/>
      <c r="FLU77" s="2"/>
      <c r="FLV77" s="2"/>
      <c r="FLW77" s="2"/>
      <c r="FLX77" s="2"/>
      <c r="FLY77" s="2"/>
      <c r="FLZ77" s="2"/>
      <c r="FMA77" s="2"/>
      <c r="FMB77" s="2"/>
      <c r="FMC77" s="2"/>
      <c r="FMD77" s="2"/>
      <c r="FME77" s="2"/>
      <c r="FMF77" s="2"/>
      <c r="FMG77" s="2"/>
      <c r="FMH77" s="2"/>
      <c r="FMI77" s="2"/>
      <c r="FMJ77" s="2"/>
      <c r="FMK77" s="2"/>
      <c r="FML77" s="2"/>
      <c r="FMM77" s="2"/>
      <c r="FMN77" s="2"/>
      <c r="FMO77" s="2"/>
      <c r="FMP77" s="2"/>
      <c r="FMQ77" s="2"/>
      <c r="FMR77" s="2"/>
      <c r="FMS77" s="2"/>
      <c r="FMT77" s="2"/>
      <c r="FMU77" s="2"/>
      <c r="FMV77" s="2"/>
      <c r="FMW77" s="2"/>
      <c r="FMX77" s="2"/>
      <c r="FMY77" s="2"/>
      <c r="FMZ77" s="2"/>
      <c r="FNA77" s="2"/>
      <c r="FNB77" s="2"/>
      <c r="FNC77" s="2"/>
      <c r="FND77" s="2"/>
      <c r="FNE77" s="2"/>
      <c r="FNF77" s="2"/>
      <c r="FNG77" s="2"/>
      <c r="FNH77" s="2"/>
      <c r="FNI77" s="2"/>
      <c r="FNJ77" s="2"/>
      <c r="FNK77" s="2"/>
      <c r="FNL77" s="2"/>
      <c r="FNM77" s="2"/>
      <c r="FNN77" s="2"/>
      <c r="FNO77" s="2"/>
      <c r="FNP77" s="2"/>
      <c r="FNQ77" s="2"/>
      <c r="FNR77" s="2"/>
      <c r="FNS77" s="2"/>
      <c r="FNT77" s="2"/>
      <c r="FNU77" s="2"/>
      <c r="FNV77" s="2"/>
      <c r="FNW77" s="2"/>
      <c r="FNX77" s="2"/>
      <c r="FNY77" s="2"/>
      <c r="FNZ77" s="2"/>
      <c r="FOA77" s="2"/>
      <c r="FOB77" s="2"/>
      <c r="FOC77" s="2"/>
      <c r="FOD77" s="2"/>
      <c r="FOE77" s="2"/>
      <c r="FOF77" s="2"/>
      <c r="FOG77" s="2"/>
      <c r="FOH77" s="2"/>
      <c r="FOI77" s="2"/>
      <c r="FOJ77" s="2"/>
      <c r="FOK77" s="2"/>
      <c r="FOL77" s="2"/>
      <c r="FOM77" s="2"/>
      <c r="FON77" s="2"/>
      <c r="FOO77" s="2"/>
      <c r="FOP77" s="2"/>
      <c r="FOQ77" s="2"/>
      <c r="FOR77" s="2"/>
      <c r="FOS77" s="2"/>
      <c r="FOT77" s="2"/>
      <c r="FOU77" s="2"/>
      <c r="FOV77" s="2"/>
      <c r="FOW77" s="2"/>
      <c r="FOX77" s="2"/>
      <c r="FOY77" s="2"/>
      <c r="FOZ77" s="2"/>
      <c r="FPA77" s="2"/>
      <c r="FPB77" s="2"/>
      <c r="FPC77" s="2"/>
      <c r="FPD77" s="2"/>
      <c r="FPE77" s="2"/>
      <c r="FPF77" s="2"/>
      <c r="FPG77" s="2"/>
      <c r="FPH77" s="2"/>
      <c r="FPI77" s="2"/>
      <c r="FPJ77" s="2"/>
      <c r="FPK77" s="2"/>
      <c r="FPL77" s="2"/>
      <c r="FPM77" s="2"/>
      <c r="FPN77" s="2"/>
      <c r="FPO77" s="2"/>
      <c r="FPP77" s="2"/>
      <c r="FPQ77" s="2"/>
      <c r="FPR77" s="2"/>
      <c r="FPS77" s="2"/>
      <c r="FPT77" s="2"/>
      <c r="FPU77" s="2"/>
      <c r="FPV77" s="2"/>
      <c r="FPW77" s="2"/>
      <c r="FPX77" s="2"/>
      <c r="FPY77" s="2"/>
      <c r="FPZ77" s="2"/>
      <c r="FQA77" s="2"/>
      <c r="FQB77" s="2"/>
      <c r="FQC77" s="2"/>
      <c r="FQD77" s="2"/>
      <c r="FQE77" s="2"/>
      <c r="FQF77" s="2"/>
      <c r="FQG77" s="2"/>
      <c r="FQH77" s="2"/>
      <c r="FQI77" s="2"/>
      <c r="FQJ77" s="2"/>
      <c r="FQK77" s="2"/>
      <c r="FQL77" s="2"/>
      <c r="FQM77" s="2"/>
      <c r="FQN77" s="2"/>
      <c r="FQO77" s="2"/>
      <c r="FQP77" s="2"/>
      <c r="FQQ77" s="2"/>
      <c r="FQR77" s="2"/>
      <c r="FQS77" s="2"/>
      <c r="FQT77" s="2"/>
      <c r="FQU77" s="2"/>
      <c r="FQV77" s="2"/>
      <c r="FQW77" s="2"/>
      <c r="FQX77" s="2"/>
      <c r="FQY77" s="2"/>
      <c r="FQZ77" s="2"/>
      <c r="FRA77" s="2"/>
      <c r="FRB77" s="2"/>
      <c r="FRC77" s="2"/>
      <c r="FRD77" s="2"/>
      <c r="FRE77" s="2"/>
      <c r="FRF77" s="2"/>
      <c r="FRG77" s="2"/>
      <c r="FRH77" s="2"/>
      <c r="FRI77" s="2"/>
      <c r="FRJ77" s="2"/>
      <c r="FRK77" s="2"/>
      <c r="FRL77" s="2"/>
      <c r="FRM77" s="2"/>
      <c r="FRN77" s="2"/>
      <c r="FRO77" s="2"/>
      <c r="FRP77" s="2"/>
      <c r="FRQ77" s="2"/>
      <c r="FRR77" s="2"/>
      <c r="FRS77" s="2"/>
      <c r="FRT77" s="2"/>
      <c r="FRU77" s="2"/>
      <c r="FRV77" s="2"/>
      <c r="FRW77" s="2"/>
      <c r="FRX77" s="2"/>
      <c r="FRY77" s="2"/>
      <c r="FRZ77" s="2"/>
      <c r="FSA77" s="2"/>
      <c r="FSB77" s="2"/>
      <c r="FSC77" s="2"/>
      <c r="FSD77" s="2"/>
      <c r="FSE77" s="2"/>
      <c r="FSF77" s="2"/>
      <c r="FSG77" s="2"/>
      <c r="FSH77" s="2"/>
      <c r="FSI77" s="2"/>
      <c r="FSJ77" s="2"/>
      <c r="FSK77" s="2"/>
      <c r="FSL77" s="2"/>
      <c r="FSM77" s="2"/>
      <c r="FSN77" s="2"/>
      <c r="FSO77" s="2"/>
      <c r="FSP77" s="2"/>
      <c r="FSQ77" s="2"/>
      <c r="FSR77" s="2"/>
      <c r="FSS77" s="2"/>
      <c r="FST77" s="2"/>
      <c r="FSU77" s="2"/>
      <c r="FSV77" s="2"/>
      <c r="FSW77" s="2"/>
      <c r="FSX77" s="2"/>
      <c r="FSY77" s="2"/>
      <c r="FSZ77" s="2"/>
      <c r="FTA77" s="2"/>
      <c r="FTB77" s="2"/>
      <c r="FTC77" s="2"/>
      <c r="FTD77" s="2"/>
      <c r="FTE77" s="2"/>
      <c r="FTF77" s="2"/>
      <c r="FTG77" s="2"/>
      <c r="FTH77" s="2"/>
      <c r="FTI77" s="2"/>
      <c r="FTJ77" s="2"/>
      <c r="FTK77" s="2"/>
      <c r="FTL77" s="2"/>
      <c r="FTM77" s="2"/>
      <c r="FTN77" s="2"/>
      <c r="FTO77" s="2"/>
      <c r="FTP77" s="2"/>
      <c r="FTQ77" s="2"/>
      <c r="FTR77" s="2"/>
      <c r="FTS77" s="2"/>
      <c r="FTT77" s="2"/>
      <c r="FTU77" s="2"/>
      <c r="FTV77" s="2"/>
      <c r="FTW77" s="2"/>
      <c r="FTX77" s="2"/>
      <c r="FTY77" s="2"/>
      <c r="FTZ77" s="2"/>
      <c r="FUA77" s="2"/>
      <c r="FUB77" s="2"/>
      <c r="FUC77" s="2"/>
      <c r="FUD77" s="2"/>
      <c r="FUE77" s="2"/>
      <c r="FUF77" s="2"/>
      <c r="FUG77" s="2"/>
      <c r="FUH77" s="2"/>
      <c r="FUI77" s="2"/>
      <c r="FUJ77" s="2"/>
      <c r="FUK77" s="2"/>
      <c r="FUL77" s="2"/>
      <c r="FUM77" s="2"/>
      <c r="FUN77" s="2"/>
      <c r="FUO77" s="2"/>
      <c r="FUP77" s="2"/>
      <c r="FUQ77" s="2"/>
      <c r="FUR77" s="2"/>
      <c r="FUS77" s="2"/>
      <c r="FUT77" s="2"/>
      <c r="FUU77" s="2"/>
      <c r="FUV77" s="2"/>
      <c r="FUW77" s="2"/>
      <c r="FUX77" s="2"/>
      <c r="FUY77" s="2"/>
      <c r="FUZ77" s="2"/>
      <c r="FVA77" s="2"/>
      <c r="FVB77" s="2"/>
      <c r="FVC77" s="2"/>
      <c r="FVD77" s="2"/>
      <c r="FVE77" s="2"/>
      <c r="FVF77" s="2"/>
      <c r="FVG77" s="2"/>
      <c r="FVH77" s="2"/>
      <c r="FVI77" s="2"/>
      <c r="FVJ77" s="2"/>
      <c r="FVK77" s="2"/>
      <c r="FVL77" s="2"/>
      <c r="FVM77" s="2"/>
      <c r="FVN77" s="2"/>
      <c r="FVO77" s="2"/>
      <c r="FVP77" s="2"/>
      <c r="FVQ77" s="2"/>
      <c r="FVR77" s="2"/>
      <c r="FVS77" s="2"/>
      <c r="FVT77" s="2"/>
      <c r="FVU77" s="2"/>
      <c r="FVV77" s="2"/>
      <c r="FVW77" s="2"/>
      <c r="FVX77" s="2"/>
      <c r="FVY77" s="2"/>
      <c r="FVZ77" s="2"/>
      <c r="FWA77" s="2"/>
      <c r="FWB77" s="2"/>
      <c r="FWC77" s="2"/>
      <c r="FWD77" s="2"/>
      <c r="FWE77" s="2"/>
      <c r="FWF77" s="2"/>
      <c r="FWG77" s="2"/>
      <c r="FWH77" s="2"/>
      <c r="FWI77" s="2"/>
      <c r="FWJ77" s="2"/>
      <c r="FWK77" s="2"/>
      <c r="FWL77" s="2"/>
      <c r="FWM77" s="2"/>
      <c r="FWN77" s="2"/>
      <c r="FWO77" s="2"/>
      <c r="FWP77" s="2"/>
      <c r="FWQ77" s="2"/>
      <c r="FWR77" s="2"/>
      <c r="FWS77" s="2"/>
      <c r="FWT77" s="2"/>
      <c r="FWU77" s="2"/>
      <c r="FWV77" s="2"/>
      <c r="FWW77" s="2"/>
      <c r="FWX77" s="2"/>
      <c r="FWY77" s="2"/>
      <c r="FWZ77" s="2"/>
      <c r="FXA77" s="2"/>
      <c r="FXB77" s="2"/>
      <c r="FXC77" s="2"/>
      <c r="FXD77" s="2"/>
      <c r="FXE77" s="2"/>
      <c r="FXF77" s="2"/>
      <c r="FXG77" s="2"/>
      <c r="FXH77" s="2"/>
      <c r="FXI77" s="2"/>
      <c r="FXJ77" s="2"/>
      <c r="FXK77" s="2"/>
      <c r="FXL77" s="2"/>
      <c r="FXM77" s="2"/>
      <c r="FXN77" s="2"/>
      <c r="FXO77" s="2"/>
      <c r="FXP77" s="2"/>
      <c r="FXQ77" s="2"/>
      <c r="FXR77" s="2"/>
      <c r="FXS77" s="2"/>
      <c r="FXT77" s="2"/>
      <c r="FXU77" s="2"/>
      <c r="FXV77" s="2"/>
      <c r="FXW77" s="2"/>
      <c r="FXX77" s="2"/>
      <c r="FXY77" s="2"/>
      <c r="FXZ77" s="2"/>
      <c r="FYA77" s="2"/>
      <c r="FYB77" s="2"/>
      <c r="FYC77" s="2"/>
      <c r="FYD77" s="2"/>
      <c r="FYE77" s="2"/>
      <c r="FYF77" s="2"/>
      <c r="FYG77" s="2"/>
      <c r="FYH77" s="2"/>
      <c r="FYI77" s="2"/>
      <c r="FYJ77" s="2"/>
      <c r="FYK77" s="2"/>
      <c r="FYL77" s="2"/>
      <c r="FYM77" s="2"/>
      <c r="FYN77" s="2"/>
      <c r="FYO77" s="2"/>
      <c r="FYP77" s="2"/>
      <c r="FYQ77" s="2"/>
      <c r="FYR77" s="2"/>
      <c r="FYS77" s="2"/>
      <c r="FYT77" s="2"/>
      <c r="FYU77" s="2"/>
      <c r="FYV77" s="2"/>
      <c r="FYW77" s="2"/>
      <c r="FYX77" s="2"/>
      <c r="FYY77" s="2"/>
      <c r="FYZ77" s="2"/>
      <c r="FZA77" s="2"/>
      <c r="FZB77" s="2"/>
      <c r="FZC77" s="2"/>
      <c r="FZD77" s="2"/>
      <c r="FZE77" s="2"/>
      <c r="FZF77" s="2"/>
      <c r="FZG77" s="2"/>
      <c r="FZH77" s="2"/>
      <c r="FZI77" s="2"/>
      <c r="FZJ77" s="2"/>
      <c r="FZK77" s="2"/>
      <c r="FZL77" s="2"/>
      <c r="FZM77" s="2"/>
      <c r="FZN77" s="2"/>
      <c r="FZO77" s="2"/>
      <c r="FZP77" s="2"/>
      <c r="FZQ77" s="2"/>
      <c r="FZR77" s="2"/>
      <c r="FZS77" s="2"/>
      <c r="FZT77" s="2"/>
      <c r="FZU77" s="2"/>
      <c r="FZV77" s="2"/>
      <c r="FZW77" s="2"/>
      <c r="FZX77" s="2"/>
      <c r="FZY77" s="2"/>
      <c r="FZZ77" s="2"/>
      <c r="GAA77" s="2"/>
      <c r="GAB77" s="2"/>
      <c r="GAC77" s="2"/>
      <c r="GAD77" s="2"/>
      <c r="GAE77" s="2"/>
      <c r="GAF77" s="2"/>
      <c r="GAG77" s="2"/>
      <c r="GAH77" s="2"/>
      <c r="GAI77" s="2"/>
      <c r="GAJ77" s="2"/>
      <c r="GAK77" s="2"/>
      <c r="GAL77" s="2"/>
      <c r="GAM77" s="2"/>
      <c r="GAN77" s="2"/>
      <c r="GAO77" s="2"/>
      <c r="GAP77" s="2"/>
      <c r="GAQ77" s="2"/>
      <c r="GAR77" s="2"/>
      <c r="GAS77" s="2"/>
      <c r="GAT77" s="2"/>
      <c r="GAU77" s="2"/>
      <c r="GAV77" s="2"/>
      <c r="GAW77" s="2"/>
      <c r="GAX77" s="2"/>
      <c r="GAY77" s="2"/>
      <c r="GAZ77" s="2"/>
      <c r="GBA77" s="2"/>
      <c r="GBB77" s="2"/>
      <c r="GBC77" s="2"/>
      <c r="GBD77" s="2"/>
      <c r="GBE77" s="2"/>
      <c r="GBF77" s="2"/>
      <c r="GBG77" s="2"/>
      <c r="GBH77" s="2"/>
      <c r="GBI77" s="2"/>
      <c r="GBJ77" s="2"/>
      <c r="GBK77" s="2"/>
      <c r="GBL77" s="2"/>
      <c r="GBM77" s="2"/>
      <c r="GBN77" s="2"/>
      <c r="GBO77" s="2"/>
      <c r="GBP77" s="2"/>
      <c r="GBQ77" s="2"/>
      <c r="GBR77" s="2"/>
      <c r="GBS77" s="2"/>
      <c r="GBT77" s="2"/>
      <c r="GBU77" s="2"/>
      <c r="GBV77" s="2"/>
      <c r="GBW77" s="2"/>
      <c r="GBX77" s="2"/>
      <c r="GBY77" s="2"/>
      <c r="GBZ77" s="2"/>
      <c r="GCA77" s="2"/>
      <c r="GCB77" s="2"/>
      <c r="GCC77" s="2"/>
      <c r="GCD77" s="2"/>
      <c r="GCE77" s="2"/>
      <c r="GCF77" s="2"/>
      <c r="GCG77" s="2"/>
      <c r="GCH77" s="2"/>
      <c r="GCI77" s="2"/>
      <c r="GCJ77" s="2"/>
      <c r="GCK77" s="2"/>
      <c r="GCL77" s="2"/>
      <c r="GCM77" s="2"/>
      <c r="GCN77" s="2"/>
      <c r="GCO77" s="2"/>
      <c r="GCP77" s="2"/>
      <c r="GCQ77" s="2"/>
      <c r="GCR77" s="2"/>
      <c r="GCS77" s="2"/>
      <c r="GCT77" s="2"/>
      <c r="GCU77" s="2"/>
      <c r="GCV77" s="2"/>
      <c r="GCW77" s="2"/>
      <c r="GCX77" s="2"/>
      <c r="GCY77" s="2"/>
      <c r="GCZ77" s="2"/>
      <c r="GDA77" s="2"/>
      <c r="GDB77" s="2"/>
      <c r="GDC77" s="2"/>
      <c r="GDD77" s="2"/>
      <c r="GDE77" s="2"/>
      <c r="GDF77" s="2"/>
      <c r="GDG77" s="2"/>
      <c r="GDH77" s="2"/>
      <c r="GDI77" s="2"/>
      <c r="GDJ77" s="2"/>
      <c r="GDK77" s="2"/>
      <c r="GDL77" s="2"/>
      <c r="GDM77" s="2"/>
      <c r="GDN77" s="2"/>
      <c r="GDO77" s="2"/>
      <c r="GDP77" s="2"/>
      <c r="GDQ77" s="2"/>
      <c r="GDR77" s="2"/>
      <c r="GDS77" s="2"/>
      <c r="GDT77" s="2"/>
      <c r="GDU77" s="2"/>
      <c r="GDV77" s="2"/>
      <c r="GDW77" s="2"/>
      <c r="GDX77" s="2"/>
      <c r="GDY77" s="2"/>
      <c r="GDZ77" s="2"/>
      <c r="GEA77" s="2"/>
      <c r="GEB77" s="2"/>
      <c r="GEC77" s="2"/>
      <c r="GED77" s="2"/>
      <c r="GEE77" s="2"/>
      <c r="GEF77" s="2"/>
      <c r="GEG77" s="2"/>
      <c r="GEH77" s="2"/>
      <c r="GEI77" s="2"/>
      <c r="GEJ77" s="2"/>
      <c r="GEK77" s="2"/>
      <c r="GEL77" s="2"/>
      <c r="GEM77" s="2"/>
      <c r="GEN77" s="2"/>
      <c r="GEO77" s="2"/>
      <c r="GEP77" s="2"/>
      <c r="GEQ77" s="2"/>
      <c r="GER77" s="2"/>
      <c r="GES77" s="2"/>
      <c r="GET77" s="2"/>
      <c r="GEU77" s="2"/>
      <c r="GEV77" s="2"/>
      <c r="GEW77" s="2"/>
      <c r="GEX77" s="2"/>
      <c r="GEY77" s="2"/>
      <c r="GEZ77" s="2"/>
      <c r="GFA77" s="2"/>
      <c r="GFB77" s="2"/>
      <c r="GFC77" s="2"/>
      <c r="GFD77" s="2"/>
      <c r="GFE77" s="2"/>
      <c r="GFF77" s="2"/>
      <c r="GFG77" s="2"/>
      <c r="GFH77" s="2"/>
      <c r="GFI77" s="2"/>
      <c r="GFJ77" s="2"/>
      <c r="GFK77" s="2"/>
      <c r="GFL77" s="2"/>
      <c r="GFM77" s="2"/>
      <c r="GFN77" s="2"/>
      <c r="GFO77" s="2"/>
      <c r="GFP77" s="2"/>
      <c r="GFQ77" s="2"/>
      <c r="GFR77" s="2"/>
      <c r="GFS77" s="2"/>
      <c r="GFT77" s="2"/>
      <c r="GFU77" s="2"/>
      <c r="GFV77" s="2"/>
      <c r="GFW77" s="2"/>
      <c r="GFX77" s="2"/>
      <c r="GFY77" s="2"/>
      <c r="GFZ77" s="2"/>
      <c r="GGA77" s="2"/>
      <c r="GGB77" s="2"/>
      <c r="GGC77" s="2"/>
      <c r="GGD77" s="2"/>
      <c r="GGE77" s="2"/>
      <c r="GGF77" s="2"/>
      <c r="GGG77" s="2"/>
      <c r="GGH77" s="2"/>
      <c r="GGI77" s="2"/>
      <c r="GGJ77" s="2"/>
      <c r="GGK77" s="2"/>
      <c r="GGL77" s="2"/>
      <c r="GGM77" s="2"/>
      <c r="GGN77" s="2"/>
      <c r="GGO77" s="2"/>
      <c r="GGP77" s="2"/>
      <c r="GGQ77" s="2"/>
      <c r="GGR77" s="2"/>
      <c r="GGS77" s="2"/>
      <c r="GGT77" s="2"/>
      <c r="GGU77" s="2"/>
      <c r="GGV77" s="2"/>
      <c r="GGW77" s="2"/>
      <c r="GGX77" s="2"/>
      <c r="GGY77" s="2"/>
      <c r="GGZ77" s="2"/>
      <c r="GHA77" s="2"/>
      <c r="GHB77" s="2"/>
      <c r="GHC77" s="2"/>
      <c r="GHD77" s="2"/>
      <c r="GHE77" s="2"/>
      <c r="GHF77" s="2"/>
      <c r="GHG77" s="2"/>
      <c r="GHH77" s="2"/>
      <c r="GHI77" s="2"/>
      <c r="GHJ77" s="2"/>
      <c r="GHK77" s="2"/>
      <c r="GHL77" s="2"/>
      <c r="GHM77" s="2"/>
      <c r="GHN77" s="2"/>
      <c r="GHO77" s="2"/>
      <c r="GHP77" s="2"/>
      <c r="GHQ77" s="2"/>
      <c r="GHR77" s="2"/>
      <c r="GHS77" s="2"/>
      <c r="GHT77" s="2"/>
      <c r="GHU77" s="2"/>
      <c r="GHV77" s="2"/>
      <c r="GHW77" s="2"/>
      <c r="GHX77" s="2"/>
      <c r="GHY77" s="2"/>
      <c r="GHZ77" s="2"/>
      <c r="GIA77" s="2"/>
      <c r="GIB77" s="2"/>
      <c r="GIC77" s="2"/>
      <c r="GID77" s="2"/>
      <c r="GIE77" s="2"/>
      <c r="GIF77" s="2"/>
      <c r="GIG77" s="2"/>
      <c r="GIH77" s="2"/>
      <c r="GII77" s="2"/>
      <c r="GIJ77" s="2"/>
      <c r="GIK77" s="2"/>
      <c r="GIL77" s="2"/>
      <c r="GIM77" s="2"/>
      <c r="GIN77" s="2"/>
      <c r="GIO77" s="2"/>
      <c r="GIP77" s="2"/>
      <c r="GIQ77" s="2"/>
      <c r="GIR77" s="2"/>
      <c r="GIS77" s="2"/>
      <c r="GIT77" s="2"/>
      <c r="GIU77" s="2"/>
      <c r="GIV77" s="2"/>
      <c r="GIW77" s="2"/>
      <c r="GIX77" s="2"/>
      <c r="GIY77" s="2"/>
      <c r="GIZ77" s="2"/>
      <c r="GJA77" s="2"/>
      <c r="GJB77" s="2"/>
      <c r="GJC77" s="2"/>
      <c r="GJD77" s="2"/>
      <c r="GJE77" s="2"/>
      <c r="GJF77" s="2"/>
      <c r="GJG77" s="2"/>
      <c r="GJH77" s="2"/>
      <c r="GJI77" s="2"/>
      <c r="GJJ77" s="2"/>
      <c r="GJK77" s="2"/>
      <c r="GJL77" s="2"/>
      <c r="GJM77" s="2"/>
      <c r="GJN77" s="2"/>
      <c r="GJO77" s="2"/>
      <c r="GJP77" s="2"/>
      <c r="GJQ77" s="2"/>
      <c r="GJR77" s="2"/>
      <c r="GJS77" s="2"/>
      <c r="GJT77" s="2"/>
      <c r="GJU77" s="2"/>
      <c r="GJV77" s="2"/>
      <c r="GJW77" s="2"/>
      <c r="GJX77" s="2"/>
      <c r="GJY77" s="2"/>
      <c r="GJZ77" s="2"/>
      <c r="GKA77" s="2"/>
      <c r="GKB77" s="2"/>
      <c r="GKC77" s="2"/>
      <c r="GKD77" s="2"/>
      <c r="GKE77" s="2"/>
      <c r="GKF77" s="2"/>
      <c r="GKG77" s="2"/>
      <c r="GKH77" s="2"/>
      <c r="GKI77" s="2"/>
      <c r="GKJ77" s="2"/>
      <c r="GKK77" s="2"/>
      <c r="GKL77" s="2"/>
      <c r="GKM77" s="2"/>
      <c r="GKN77" s="2"/>
      <c r="GKO77" s="2"/>
      <c r="GKP77" s="2"/>
      <c r="GKQ77" s="2"/>
      <c r="GKR77" s="2"/>
      <c r="GKS77" s="2"/>
      <c r="GKT77" s="2"/>
      <c r="GKU77" s="2"/>
      <c r="GKV77" s="2"/>
      <c r="GKW77" s="2"/>
      <c r="GKX77" s="2"/>
      <c r="GKY77" s="2"/>
      <c r="GKZ77" s="2"/>
      <c r="GLA77" s="2"/>
      <c r="GLB77" s="2"/>
      <c r="GLC77" s="2"/>
      <c r="GLD77" s="2"/>
      <c r="GLE77" s="2"/>
      <c r="GLF77" s="2"/>
      <c r="GLG77" s="2"/>
      <c r="GLH77" s="2"/>
      <c r="GLI77" s="2"/>
      <c r="GLJ77" s="2"/>
      <c r="GLK77" s="2"/>
      <c r="GLL77" s="2"/>
      <c r="GLM77" s="2"/>
      <c r="GLN77" s="2"/>
      <c r="GLO77" s="2"/>
      <c r="GLP77" s="2"/>
      <c r="GLQ77" s="2"/>
      <c r="GLR77" s="2"/>
      <c r="GLS77" s="2"/>
      <c r="GLT77" s="2"/>
      <c r="GLU77" s="2"/>
      <c r="GLV77" s="2"/>
      <c r="GLW77" s="2"/>
      <c r="GLX77" s="2"/>
      <c r="GLY77" s="2"/>
      <c r="GLZ77" s="2"/>
      <c r="GMA77" s="2"/>
      <c r="GMB77" s="2"/>
      <c r="GMC77" s="2"/>
      <c r="GMD77" s="2"/>
      <c r="GME77" s="2"/>
      <c r="GMF77" s="2"/>
      <c r="GMG77" s="2"/>
      <c r="GMH77" s="2"/>
      <c r="GMI77" s="2"/>
      <c r="GMJ77" s="2"/>
      <c r="GMK77" s="2"/>
      <c r="GML77" s="2"/>
      <c r="GMM77" s="2"/>
      <c r="GMN77" s="2"/>
      <c r="GMO77" s="2"/>
      <c r="GMP77" s="2"/>
      <c r="GMQ77" s="2"/>
      <c r="GMR77" s="2"/>
      <c r="GMS77" s="2"/>
      <c r="GMT77" s="2"/>
      <c r="GMU77" s="2"/>
      <c r="GMV77" s="2"/>
      <c r="GMW77" s="2"/>
      <c r="GMX77" s="2"/>
      <c r="GMY77" s="2"/>
      <c r="GMZ77" s="2"/>
      <c r="GNA77" s="2"/>
      <c r="GNB77" s="2"/>
      <c r="GNC77" s="2"/>
      <c r="GND77" s="2"/>
      <c r="GNE77" s="2"/>
      <c r="GNF77" s="2"/>
      <c r="GNG77" s="2"/>
      <c r="GNH77" s="2"/>
      <c r="GNI77" s="2"/>
      <c r="GNJ77" s="2"/>
      <c r="GNK77" s="2"/>
      <c r="GNL77" s="2"/>
      <c r="GNM77" s="2"/>
      <c r="GNN77" s="2"/>
      <c r="GNO77" s="2"/>
      <c r="GNP77" s="2"/>
      <c r="GNQ77" s="2"/>
      <c r="GNR77" s="2"/>
      <c r="GNS77" s="2"/>
      <c r="GNT77" s="2"/>
      <c r="GNU77" s="2"/>
      <c r="GNV77" s="2"/>
      <c r="GNW77" s="2"/>
      <c r="GNX77" s="2"/>
      <c r="GNY77" s="2"/>
      <c r="GNZ77" s="2"/>
      <c r="GOA77" s="2"/>
      <c r="GOB77" s="2"/>
      <c r="GOC77" s="2"/>
      <c r="GOD77" s="2"/>
      <c r="GOE77" s="2"/>
      <c r="GOF77" s="2"/>
      <c r="GOG77" s="2"/>
      <c r="GOH77" s="2"/>
      <c r="GOI77" s="2"/>
      <c r="GOJ77" s="2"/>
      <c r="GOK77" s="2"/>
      <c r="GOL77" s="2"/>
      <c r="GOM77" s="2"/>
      <c r="GON77" s="2"/>
      <c r="GOO77" s="2"/>
      <c r="GOP77" s="2"/>
      <c r="GOQ77" s="2"/>
      <c r="GOR77" s="2"/>
      <c r="GOS77" s="2"/>
      <c r="GOT77" s="2"/>
      <c r="GOU77" s="2"/>
      <c r="GOV77" s="2"/>
      <c r="GOW77" s="2"/>
      <c r="GOX77" s="2"/>
      <c r="GOY77" s="2"/>
      <c r="GOZ77" s="2"/>
      <c r="GPA77" s="2"/>
      <c r="GPB77" s="2"/>
      <c r="GPC77" s="2"/>
      <c r="GPD77" s="2"/>
      <c r="GPE77" s="2"/>
      <c r="GPF77" s="2"/>
      <c r="GPG77" s="2"/>
      <c r="GPH77" s="2"/>
      <c r="GPI77" s="2"/>
      <c r="GPJ77" s="2"/>
      <c r="GPK77" s="2"/>
      <c r="GPL77" s="2"/>
      <c r="GPM77" s="2"/>
      <c r="GPN77" s="2"/>
      <c r="GPO77" s="2"/>
      <c r="GPP77" s="2"/>
      <c r="GPQ77" s="2"/>
      <c r="GPR77" s="2"/>
      <c r="GPS77" s="2"/>
      <c r="GPT77" s="2"/>
      <c r="GPU77" s="2"/>
      <c r="GPV77" s="2"/>
      <c r="GPW77" s="2"/>
      <c r="GPX77" s="2"/>
      <c r="GPY77" s="2"/>
      <c r="GPZ77" s="2"/>
      <c r="GQA77" s="2"/>
      <c r="GQB77" s="2"/>
      <c r="GQC77" s="2"/>
      <c r="GQD77" s="2"/>
      <c r="GQE77" s="2"/>
      <c r="GQF77" s="2"/>
      <c r="GQG77" s="2"/>
      <c r="GQH77" s="2"/>
      <c r="GQI77" s="2"/>
      <c r="GQJ77" s="2"/>
      <c r="GQK77" s="2"/>
      <c r="GQL77" s="2"/>
      <c r="GQM77" s="2"/>
      <c r="GQN77" s="2"/>
      <c r="GQO77" s="2"/>
      <c r="GQP77" s="2"/>
      <c r="GQQ77" s="2"/>
      <c r="GQR77" s="2"/>
      <c r="GQS77" s="2"/>
      <c r="GQT77" s="2"/>
      <c r="GQU77" s="2"/>
      <c r="GQV77" s="2"/>
      <c r="GQW77" s="2"/>
      <c r="GQX77" s="2"/>
      <c r="GQY77" s="2"/>
      <c r="GQZ77" s="2"/>
      <c r="GRA77" s="2"/>
      <c r="GRB77" s="2"/>
      <c r="GRC77" s="2"/>
      <c r="GRD77" s="2"/>
      <c r="GRE77" s="2"/>
      <c r="GRF77" s="2"/>
      <c r="GRG77" s="2"/>
      <c r="GRH77" s="2"/>
      <c r="GRI77" s="2"/>
      <c r="GRJ77" s="2"/>
      <c r="GRK77" s="2"/>
      <c r="GRL77" s="2"/>
      <c r="GRM77" s="2"/>
      <c r="GRN77" s="2"/>
      <c r="GRO77" s="2"/>
      <c r="GRP77" s="2"/>
      <c r="GRQ77" s="2"/>
      <c r="GRR77" s="2"/>
      <c r="GRS77" s="2"/>
      <c r="GRT77" s="2"/>
      <c r="GRU77" s="2"/>
      <c r="GRV77" s="2"/>
      <c r="GRW77" s="2"/>
      <c r="GRX77" s="2"/>
      <c r="GRY77" s="2"/>
      <c r="GRZ77" s="2"/>
      <c r="GSA77" s="2"/>
      <c r="GSB77" s="2"/>
      <c r="GSC77" s="2"/>
      <c r="GSD77" s="2"/>
      <c r="GSE77" s="2"/>
      <c r="GSF77" s="2"/>
      <c r="GSG77" s="2"/>
      <c r="GSH77" s="2"/>
      <c r="GSI77" s="2"/>
      <c r="GSJ77" s="2"/>
      <c r="GSK77" s="2"/>
      <c r="GSL77" s="2"/>
      <c r="GSM77" s="2"/>
      <c r="GSN77" s="2"/>
      <c r="GSO77" s="2"/>
      <c r="GSP77" s="2"/>
      <c r="GSQ77" s="2"/>
      <c r="GSR77" s="2"/>
      <c r="GSS77" s="2"/>
      <c r="GST77" s="2"/>
      <c r="GSU77" s="2"/>
      <c r="GSV77" s="2"/>
      <c r="GSW77" s="2"/>
      <c r="GSX77" s="2"/>
      <c r="GSY77" s="2"/>
      <c r="GSZ77" s="2"/>
      <c r="GTA77" s="2"/>
      <c r="GTB77" s="2"/>
      <c r="GTC77" s="2"/>
      <c r="GTD77" s="2"/>
      <c r="GTE77" s="2"/>
      <c r="GTF77" s="2"/>
      <c r="GTG77" s="2"/>
      <c r="GTH77" s="2"/>
      <c r="GTI77" s="2"/>
      <c r="GTJ77" s="2"/>
      <c r="GTK77" s="2"/>
      <c r="GTL77" s="2"/>
      <c r="GTM77" s="2"/>
      <c r="GTN77" s="2"/>
      <c r="GTO77" s="2"/>
      <c r="GTP77" s="2"/>
      <c r="GTQ77" s="2"/>
      <c r="GTR77" s="2"/>
      <c r="GTS77" s="2"/>
      <c r="GTT77" s="2"/>
      <c r="GTU77" s="2"/>
      <c r="GTV77" s="2"/>
      <c r="GTW77" s="2"/>
      <c r="GTX77" s="2"/>
      <c r="GTY77" s="2"/>
      <c r="GTZ77" s="2"/>
      <c r="GUA77" s="2"/>
      <c r="GUB77" s="2"/>
      <c r="GUC77" s="2"/>
      <c r="GUD77" s="2"/>
      <c r="GUE77" s="2"/>
      <c r="GUF77" s="2"/>
      <c r="GUG77" s="2"/>
      <c r="GUH77" s="2"/>
      <c r="GUI77" s="2"/>
      <c r="GUJ77" s="2"/>
      <c r="GUK77" s="2"/>
      <c r="GUL77" s="2"/>
      <c r="GUM77" s="2"/>
      <c r="GUN77" s="2"/>
      <c r="GUO77" s="2"/>
      <c r="GUP77" s="2"/>
      <c r="GUQ77" s="2"/>
      <c r="GUR77" s="2"/>
      <c r="GUS77" s="2"/>
      <c r="GUT77" s="2"/>
      <c r="GUU77" s="2"/>
      <c r="GUV77" s="2"/>
      <c r="GUW77" s="2"/>
      <c r="GUX77" s="2"/>
      <c r="GUY77" s="2"/>
      <c r="GUZ77" s="2"/>
      <c r="GVA77" s="2"/>
      <c r="GVB77" s="2"/>
      <c r="GVC77" s="2"/>
      <c r="GVD77" s="2"/>
      <c r="GVE77" s="2"/>
      <c r="GVF77" s="2"/>
      <c r="GVG77" s="2"/>
      <c r="GVH77" s="2"/>
      <c r="GVI77" s="2"/>
      <c r="GVJ77" s="2"/>
      <c r="GVK77" s="2"/>
      <c r="GVL77" s="2"/>
      <c r="GVM77" s="2"/>
      <c r="GVN77" s="2"/>
      <c r="GVO77" s="2"/>
      <c r="GVP77" s="2"/>
      <c r="GVQ77" s="2"/>
      <c r="GVR77" s="2"/>
      <c r="GVS77" s="2"/>
      <c r="GVT77" s="2"/>
      <c r="GVU77" s="2"/>
      <c r="GVV77" s="2"/>
      <c r="GVW77" s="2"/>
      <c r="GVX77" s="2"/>
      <c r="GVY77" s="2"/>
      <c r="GVZ77" s="2"/>
      <c r="GWA77" s="2"/>
      <c r="GWB77" s="2"/>
      <c r="GWC77" s="2"/>
      <c r="GWD77" s="2"/>
      <c r="GWE77" s="2"/>
      <c r="GWF77" s="2"/>
      <c r="GWG77" s="2"/>
      <c r="GWH77" s="2"/>
      <c r="GWI77" s="2"/>
      <c r="GWJ77" s="2"/>
      <c r="GWK77" s="2"/>
      <c r="GWL77" s="2"/>
      <c r="GWM77" s="2"/>
      <c r="GWN77" s="2"/>
      <c r="GWO77" s="2"/>
      <c r="GWP77" s="2"/>
      <c r="GWQ77" s="2"/>
      <c r="GWR77" s="2"/>
      <c r="GWS77" s="2"/>
      <c r="GWT77" s="2"/>
      <c r="GWU77" s="2"/>
      <c r="GWV77" s="2"/>
      <c r="GWW77" s="2"/>
      <c r="GWX77" s="2"/>
      <c r="GWY77" s="2"/>
      <c r="GWZ77" s="2"/>
      <c r="GXA77" s="2"/>
      <c r="GXB77" s="2"/>
      <c r="GXC77" s="2"/>
      <c r="GXD77" s="2"/>
      <c r="GXE77" s="2"/>
      <c r="GXF77" s="2"/>
      <c r="GXG77" s="2"/>
      <c r="GXH77" s="2"/>
      <c r="GXI77" s="2"/>
      <c r="GXJ77" s="2"/>
      <c r="GXK77" s="2"/>
      <c r="GXL77" s="2"/>
      <c r="GXM77" s="2"/>
      <c r="GXN77" s="2"/>
      <c r="GXO77" s="2"/>
      <c r="GXP77" s="2"/>
      <c r="GXQ77" s="2"/>
      <c r="GXR77" s="2"/>
      <c r="GXS77" s="2"/>
      <c r="GXT77" s="2"/>
      <c r="GXU77" s="2"/>
      <c r="GXV77" s="2"/>
      <c r="GXW77" s="2"/>
      <c r="GXX77" s="2"/>
      <c r="GXY77" s="2"/>
      <c r="GXZ77" s="2"/>
      <c r="GYA77" s="2"/>
      <c r="GYB77" s="2"/>
      <c r="GYC77" s="2"/>
      <c r="GYD77" s="2"/>
      <c r="GYE77" s="2"/>
      <c r="GYF77" s="2"/>
      <c r="GYG77" s="2"/>
      <c r="GYH77" s="2"/>
      <c r="GYI77" s="2"/>
      <c r="GYJ77" s="2"/>
      <c r="GYK77" s="2"/>
      <c r="GYL77" s="2"/>
      <c r="GYM77" s="2"/>
      <c r="GYN77" s="2"/>
      <c r="GYO77" s="2"/>
      <c r="GYP77" s="2"/>
      <c r="GYQ77" s="2"/>
      <c r="GYR77" s="2"/>
      <c r="GYS77" s="2"/>
      <c r="GYT77" s="2"/>
      <c r="GYU77" s="2"/>
      <c r="GYV77" s="2"/>
      <c r="GYW77" s="2"/>
      <c r="GYX77" s="2"/>
      <c r="GYY77" s="2"/>
      <c r="GYZ77" s="2"/>
      <c r="GZA77" s="2"/>
      <c r="GZB77" s="2"/>
      <c r="GZC77" s="2"/>
      <c r="GZD77" s="2"/>
      <c r="GZE77" s="2"/>
      <c r="GZF77" s="2"/>
      <c r="GZG77" s="2"/>
      <c r="GZH77" s="2"/>
      <c r="GZI77" s="2"/>
      <c r="GZJ77" s="2"/>
      <c r="GZK77" s="2"/>
      <c r="GZL77" s="2"/>
      <c r="GZM77" s="2"/>
      <c r="GZN77" s="2"/>
      <c r="GZO77" s="2"/>
      <c r="GZP77" s="2"/>
      <c r="GZQ77" s="2"/>
      <c r="GZR77" s="2"/>
      <c r="GZS77" s="2"/>
      <c r="GZT77" s="2"/>
      <c r="GZU77" s="2"/>
      <c r="GZV77" s="2"/>
      <c r="GZW77" s="2"/>
      <c r="GZX77" s="2"/>
      <c r="GZY77" s="2"/>
      <c r="GZZ77" s="2"/>
      <c r="HAA77" s="2"/>
      <c r="HAB77" s="2"/>
      <c r="HAC77" s="2"/>
      <c r="HAD77" s="2"/>
      <c r="HAE77" s="2"/>
      <c r="HAF77" s="2"/>
      <c r="HAG77" s="2"/>
      <c r="HAH77" s="2"/>
      <c r="HAI77" s="2"/>
      <c r="HAJ77" s="2"/>
      <c r="HAK77" s="2"/>
      <c r="HAL77" s="2"/>
      <c r="HAM77" s="2"/>
      <c r="HAN77" s="2"/>
      <c r="HAO77" s="2"/>
      <c r="HAP77" s="2"/>
      <c r="HAQ77" s="2"/>
      <c r="HAR77" s="2"/>
      <c r="HAS77" s="2"/>
      <c r="HAT77" s="2"/>
      <c r="HAU77" s="2"/>
      <c r="HAV77" s="2"/>
      <c r="HAW77" s="2"/>
      <c r="HAX77" s="2"/>
      <c r="HAY77" s="2"/>
      <c r="HAZ77" s="2"/>
      <c r="HBA77" s="2"/>
      <c r="HBB77" s="2"/>
      <c r="HBC77" s="2"/>
      <c r="HBD77" s="2"/>
      <c r="HBE77" s="2"/>
      <c r="HBF77" s="2"/>
      <c r="HBG77" s="2"/>
      <c r="HBH77" s="2"/>
      <c r="HBI77" s="2"/>
      <c r="HBJ77" s="2"/>
      <c r="HBK77" s="2"/>
      <c r="HBL77" s="2"/>
      <c r="HBM77" s="2"/>
      <c r="HBN77" s="2"/>
      <c r="HBO77" s="2"/>
      <c r="HBP77" s="2"/>
      <c r="HBQ77" s="2"/>
      <c r="HBR77" s="2"/>
      <c r="HBS77" s="2"/>
      <c r="HBT77" s="2"/>
      <c r="HBU77" s="2"/>
      <c r="HBV77" s="2"/>
      <c r="HBW77" s="2"/>
      <c r="HBX77" s="2"/>
      <c r="HBY77" s="2"/>
      <c r="HBZ77" s="2"/>
      <c r="HCA77" s="2"/>
      <c r="HCB77" s="2"/>
      <c r="HCC77" s="2"/>
      <c r="HCD77" s="2"/>
      <c r="HCE77" s="2"/>
      <c r="HCF77" s="2"/>
      <c r="HCG77" s="2"/>
      <c r="HCH77" s="2"/>
      <c r="HCI77" s="2"/>
      <c r="HCJ77" s="2"/>
      <c r="HCK77" s="2"/>
      <c r="HCL77" s="2"/>
      <c r="HCM77" s="2"/>
      <c r="HCN77" s="2"/>
      <c r="HCO77" s="2"/>
      <c r="HCP77" s="2"/>
      <c r="HCQ77" s="2"/>
      <c r="HCR77" s="2"/>
      <c r="HCS77" s="2"/>
      <c r="HCT77" s="2"/>
      <c r="HCU77" s="2"/>
      <c r="HCV77" s="2"/>
      <c r="HCW77" s="2"/>
      <c r="HCX77" s="2"/>
      <c r="HCY77" s="2"/>
      <c r="HCZ77" s="2"/>
      <c r="HDA77" s="2"/>
      <c r="HDB77" s="2"/>
      <c r="HDC77" s="2"/>
      <c r="HDD77" s="2"/>
      <c r="HDE77" s="2"/>
      <c r="HDF77" s="2"/>
      <c r="HDG77" s="2"/>
      <c r="HDH77" s="2"/>
      <c r="HDI77" s="2"/>
      <c r="HDJ77" s="2"/>
      <c r="HDK77" s="2"/>
      <c r="HDL77" s="2"/>
      <c r="HDM77" s="2"/>
      <c r="HDN77" s="2"/>
      <c r="HDO77" s="2"/>
      <c r="HDP77" s="2"/>
      <c r="HDQ77" s="2"/>
      <c r="HDR77" s="2"/>
      <c r="HDS77" s="2"/>
      <c r="HDT77" s="2"/>
      <c r="HDU77" s="2"/>
      <c r="HDV77" s="2"/>
      <c r="HDW77" s="2"/>
      <c r="HDX77" s="2"/>
      <c r="HDY77" s="2"/>
      <c r="HDZ77" s="2"/>
      <c r="HEA77" s="2"/>
      <c r="HEB77" s="2"/>
      <c r="HEC77" s="2"/>
      <c r="HED77" s="2"/>
      <c r="HEE77" s="2"/>
      <c r="HEF77" s="2"/>
      <c r="HEG77" s="2"/>
      <c r="HEH77" s="2"/>
      <c r="HEI77" s="2"/>
      <c r="HEJ77" s="2"/>
      <c r="HEK77" s="2"/>
      <c r="HEL77" s="2"/>
      <c r="HEM77" s="2"/>
      <c r="HEN77" s="2"/>
      <c r="HEO77" s="2"/>
      <c r="HEP77" s="2"/>
      <c r="HEQ77" s="2"/>
      <c r="HER77" s="2"/>
      <c r="HES77" s="2"/>
      <c r="HET77" s="2"/>
      <c r="HEU77" s="2"/>
      <c r="HEV77" s="2"/>
      <c r="HEW77" s="2"/>
      <c r="HEX77" s="2"/>
      <c r="HEY77" s="2"/>
      <c r="HEZ77" s="2"/>
      <c r="HFA77" s="2"/>
      <c r="HFB77" s="2"/>
      <c r="HFC77" s="2"/>
      <c r="HFD77" s="2"/>
      <c r="HFE77" s="2"/>
      <c r="HFF77" s="2"/>
      <c r="HFG77" s="2"/>
      <c r="HFH77" s="2"/>
      <c r="HFI77" s="2"/>
      <c r="HFJ77" s="2"/>
      <c r="HFK77" s="2"/>
      <c r="HFL77" s="2"/>
      <c r="HFM77" s="2"/>
      <c r="HFN77" s="2"/>
      <c r="HFO77" s="2"/>
      <c r="HFP77" s="2"/>
      <c r="HFQ77" s="2"/>
      <c r="HFR77" s="2"/>
      <c r="HFS77" s="2"/>
      <c r="HFT77" s="2"/>
      <c r="HFU77" s="2"/>
      <c r="HFV77" s="2"/>
      <c r="HFW77" s="2"/>
      <c r="HFX77" s="2"/>
      <c r="HFY77" s="2"/>
      <c r="HFZ77" s="2"/>
      <c r="HGA77" s="2"/>
      <c r="HGB77" s="2"/>
      <c r="HGC77" s="2"/>
      <c r="HGD77" s="2"/>
      <c r="HGE77" s="2"/>
      <c r="HGF77" s="2"/>
      <c r="HGG77" s="2"/>
      <c r="HGH77" s="2"/>
      <c r="HGI77" s="2"/>
      <c r="HGJ77" s="2"/>
      <c r="HGK77" s="2"/>
      <c r="HGL77" s="2"/>
      <c r="HGM77" s="2"/>
      <c r="HGN77" s="2"/>
      <c r="HGO77" s="2"/>
      <c r="HGP77" s="2"/>
      <c r="HGQ77" s="2"/>
      <c r="HGR77" s="2"/>
      <c r="HGS77" s="2"/>
      <c r="HGT77" s="2"/>
      <c r="HGU77" s="2"/>
      <c r="HGV77" s="2"/>
      <c r="HGW77" s="2"/>
      <c r="HGX77" s="2"/>
      <c r="HGY77" s="2"/>
      <c r="HGZ77" s="2"/>
      <c r="HHA77" s="2"/>
      <c r="HHB77" s="2"/>
      <c r="HHC77" s="2"/>
      <c r="HHD77" s="2"/>
      <c r="HHE77" s="2"/>
      <c r="HHF77" s="2"/>
      <c r="HHG77" s="2"/>
      <c r="HHH77" s="2"/>
      <c r="HHI77" s="2"/>
      <c r="HHJ77" s="2"/>
      <c r="HHK77" s="2"/>
      <c r="HHL77" s="2"/>
      <c r="HHM77" s="2"/>
      <c r="HHN77" s="2"/>
      <c r="HHO77" s="2"/>
      <c r="HHP77" s="2"/>
      <c r="HHQ77" s="2"/>
      <c r="HHR77" s="2"/>
      <c r="HHS77" s="2"/>
      <c r="HHT77" s="2"/>
      <c r="HHU77" s="2"/>
      <c r="HHV77" s="2"/>
      <c r="HHW77" s="2"/>
      <c r="HHX77" s="2"/>
      <c r="HHY77" s="2"/>
      <c r="HHZ77" s="2"/>
      <c r="HIA77" s="2"/>
      <c r="HIB77" s="2"/>
      <c r="HIC77" s="2"/>
      <c r="HID77" s="2"/>
      <c r="HIE77" s="2"/>
      <c r="HIF77" s="2"/>
      <c r="HIG77" s="2"/>
      <c r="HIH77" s="2"/>
      <c r="HII77" s="2"/>
      <c r="HIJ77" s="2"/>
      <c r="HIK77" s="2"/>
      <c r="HIL77" s="2"/>
      <c r="HIM77" s="2"/>
      <c r="HIN77" s="2"/>
      <c r="HIO77" s="2"/>
      <c r="HIP77" s="2"/>
      <c r="HIQ77" s="2"/>
      <c r="HIR77" s="2"/>
      <c r="HIS77" s="2"/>
      <c r="HIT77" s="2"/>
      <c r="HIU77" s="2"/>
      <c r="HIV77" s="2"/>
      <c r="HIW77" s="2"/>
      <c r="HIX77" s="2"/>
      <c r="HIY77" s="2"/>
      <c r="HIZ77" s="2"/>
      <c r="HJA77" s="2"/>
      <c r="HJB77" s="2"/>
      <c r="HJC77" s="2"/>
      <c r="HJD77" s="2"/>
      <c r="HJE77" s="2"/>
      <c r="HJF77" s="2"/>
      <c r="HJG77" s="2"/>
      <c r="HJH77" s="2"/>
      <c r="HJI77" s="2"/>
      <c r="HJJ77" s="2"/>
      <c r="HJK77" s="2"/>
      <c r="HJL77" s="2"/>
      <c r="HJM77" s="2"/>
      <c r="HJN77" s="2"/>
      <c r="HJO77" s="2"/>
      <c r="HJP77" s="2"/>
      <c r="HJQ77" s="2"/>
      <c r="HJR77" s="2"/>
      <c r="HJS77" s="2"/>
      <c r="HJT77" s="2"/>
      <c r="HJU77" s="2"/>
      <c r="HJV77" s="2"/>
      <c r="HJW77" s="2"/>
      <c r="HJX77" s="2"/>
      <c r="HJY77" s="2"/>
      <c r="HJZ77" s="2"/>
      <c r="HKA77" s="2"/>
      <c r="HKB77" s="2"/>
      <c r="HKC77" s="2"/>
      <c r="HKD77" s="2"/>
      <c r="HKE77" s="2"/>
      <c r="HKF77" s="2"/>
      <c r="HKG77" s="2"/>
      <c r="HKH77" s="2"/>
      <c r="HKI77" s="2"/>
      <c r="HKJ77" s="2"/>
      <c r="HKK77" s="2"/>
      <c r="HKL77" s="2"/>
      <c r="HKM77" s="2"/>
      <c r="HKN77" s="2"/>
      <c r="HKO77" s="2"/>
      <c r="HKP77" s="2"/>
      <c r="HKQ77" s="2"/>
      <c r="HKR77" s="2"/>
      <c r="HKS77" s="2"/>
      <c r="HKT77" s="2"/>
      <c r="HKU77" s="2"/>
      <c r="HKV77" s="2"/>
      <c r="HKW77" s="2"/>
      <c r="HKX77" s="2"/>
      <c r="HKY77" s="2"/>
      <c r="HKZ77" s="2"/>
      <c r="HLA77" s="2"/>
      <c r="HLB77" s="2"/>
      <c r="HLC77" s="2"/>
      <c r="HLD77" s="2"/>
      <c r="HLE77" s="2"/>
      <c r="HLF77" s="2"/>
      <c r="HLG77" s="2"/>
      <c r="HLH77" s="2"/>
      <c r="HLI77" s="2"/>
      <c r="HLJ77" s="2"/>
      <c r="HLK77" s="2"/>
      <c r="HLL77" s="2"/>
      <c r="HLM77" s="2"/>
      <c r="HLN77" s="2"/>
      <c r="HLO77" s="2"/>
      <c r="HLP77" s="2"/>
      <c r="HLQ77" s="2"/>
      <c r="HLR77" s="2"/>
      <c r="HLS77" s="2"/>
      <c r="HLT77" s="2"/>
      <c r="HLU77" s="2"/>
      <c r="HLV77" s="2"/>
      <c r="HLW77" s="2"/>
      <c r="HLX77" s="2"/>
      <c r="HLY77" s="2"/>
      <c r="HLZ77" s="2"/>
      <c r="HMA77" s="2"/>
      <c r="HMB77" s="2"/>
      <c r="HMC77" s="2"/>
      <c r="HMD77" s="2"/>
      <c r="HME77" s="2"/>
      <c r="HMF77" s="2"/>
      <c r="HMG77" s="2"/>
      <c r="HMH77" s="2"/>
      <c r="HMI77" s="2"/>
      <c r="HMJ77" s="2"/>
      <c r="HMK77" s="2"/>
      <c r="HML77" s="2"/>
      <c r="HMM77" s="2"/>
      <c r="HMN77" s="2"/>
      <c r="HMO77" s="2"/>
      <c r="HMP77" s="2"/>
      <c r="HMQ77" s="2"/>
      <c r="HMR77" s="2"/>
      <c r="HMS77" s="2"/>
      <c r="HMT77" s="2"/>
      <c r="HMU77" s="2"/>
      <c r="HMV77" s="2"/>
      <c r="HMW77" s="2"/>
      <c r="HMX77" s="2"/>
      <c r="HMY77" s="2"/>
      <c r="HMZ77" s="2"/>
      <c r="HNA77" s="2"/>
      <c r="HNB77" s="2"/>
      <c r="HNC77" s="2"/>
      <c r="HND77" s="2"/>
      <c r="HNE77" s="2"/>
      <c r="HNF77" s="2"/>
      <c r="HNG77" s="2"/>
      <c r="HNH77" s="2"/>
      <c r="HNI77" s="2"/>
      <c r="HNJ77" s="2"/>
      <c r="HNK77" s="2"/>
      <c r="HNL77" s="2"/>
      <c r="HNM77" s="2"/>
      <c r="HNN77" s="2"/>
      <c r="HNO77" s="2"/>
      <c r="HNP77" s="2"/>
      <c r="HNQ77" s="2"/>
      <c r="HNR77" s="2"/>
      <c r="HNS77" s="2"/>
      <c r="HNT77" s="2"/>
      <c r="HNU77" s="2"/>
      <c r="HNV77" s="2"/>
      <c r="HNW77" s="2"/>
      <c r="HNX77" s="2"/>
      <c r="HNY77" s="2"/>
      <c r="HNZ77" s="2"/>
      <c r="HOA77" s="2"/>
      <c r="HOB77" s="2"/>
      <c r="HOC77" s="2"/>
      <c r="HOD77" s="2"/>
      <c r="HOE77" s="2"/>
      <c r="HOF77" s="2"/>
      <c r="HOG77" s="2"/>
      <c r="HOH77" s="2"/>
      <c r="HOI77" s="2"/>
      <c r="HOJ77" s="2"/>
      <c r="HOK77" s="2"/>
      <c r="HOL77" s="2"/>
      <c r="HOM77" s="2"/>
      <c r="HON77" s="2"/>
      <c r="HOO77" s="2"/>
      <c r="HOP77" s="2"/>
      <c r="HOQ77" s="2"/>
      <c r="HOR77" s="2"/>
      <c r="HOS77" s="2"/>
      <c r="HOT77" s="2"/>
      <c r="HOU77" s="2"/>
      <c r="HOV77" s="2"/>
      <c r="HOW77" s="2"/>
      <c r="HOX77" s="2"/>
      <c r="HOY77" s="2"/>
      <c r="HOZ77" s="2"/>
      <c r="HPA77" s="2"/>
      <c r="HPB77" s="2"/>
      <c r="HPC77" s="2"/>
      <c r="HPD77" s="2"/>
      <c r="HPE77" s="2"/>
      <c r="HPF77" s="2"/>
      <c r="HPG77" s="2"/>
      <c r="HPH77" s="2"/>
      <c r="HPI77" s="2"/>
      <c r="HPJ77" s="2"/>
      <c r="HPK77" s="2"/>
      <c r="HPL77" s="2"/>
      <c r="HPM77" s="2"/>
      <c r="HPN77" s="2"/>
      <c r="HPO77" s="2"/>
      <c r="HPP77" s="2"/>
      <c r="HPQ77" s="2"/>
      <c r="HPR77" s="2"/>
      <c r="HPS77" s="2"/>
      <c r="HPT77" s="2"/>
      <c r="HPU77" s="2"/>
      <c r="HPV77" s="2"/>
      <c r="HPW77" s="2"/>
      <c r="HPX77" s="2"/>
      <c r="HPY77" s="2"/>
      <c r="HPZ77" s="2"/>
      <c r="HQA77" s="2"/>
      <c r="HQB77" s="2"/>
      <c r="HQC77" s="2"/>
      <c r="HQD77" s="2"/>
      <c r="HQE77" s="2"/>
      <c r="HQF77" s="2"/>
      <c r="HQG77" s="2"/>
      <c r="HQH77" s="2"/>
      <c r="HQI77" s="2"/>
      <c r="HQJ77" s="2"/>
      <c r="HQK77" s="2"/>
      <c r="HQL77" s="2"/>
      <c r="HQM77" s="2"/>
      <c r="HQN77" s="2"/>
      <c r="HQO77" s="2"/>
      <c r="HQP77" s="2"/>
      <c r="HQQ77" s="2"/>
      <c r="HQR77" s="2"/>
      <c r="HQS77" s="2"/>
      <c r="HQT77" s="2"/>
      <c r="HQU77" s="2"/>
      <c r="HQV77" s="2"/>
      <c r="HQW77" s="2"/>
      <c r="HQX77" s="2"/>
      <c r="HQY77" s="2"/>
      <c r="HQZ77" s="2"/>
      <c r="HRA77" s="2"/>
      <c r="HRB77" s="2"/>
      <c r="HRC77" s="2"/>
      <c r="HRD77" s="2"/>
      <c r="HRE77" s="2"/>
      <c r="HRF77" s="2"/>
      <c r="HRG77" s="2"/>
      <c r="HRH77" s="2"/>
      <c r="HRI77" s="2"/>
      <c r="HRJ77" s="2"/>
      <c r="HRK77" s="2"/>
      <c r="HRL77" s="2"/>
      <c r="HRM77" s="2"/>
      <c r="HRN77" s="2"/>
      <c r="HRO77" s="2"/>
      <c r="HRP77" s="2"/>
      <c r="HRQ77" s="2"/>
      <c r="HRR77" s="2"/>
      <c r="HRS77" s="2"/>
      <c r="HRT77" s="2"/>
      <c r="HRU77" s="2"/>
      <c r="HRV77" s="2"/>
      <c r="HRW77" s="2"/>
      <c r="HRX77" s="2"/>
      <c r="HRY77" s="2"/>
      <c r="HRZ77" s="2"/>
      <c r="HSA77" s="2"/>
      <c r="HSB77" s="2"/>
      <c r="HSC77" s="2"/>
      <c r="HSD77" s="2"/>
      <c r="HSE77" s="2"/>
      <c r="HSF77" s="2"/>
      <c r="HSG77" s="2"/>
      <c r="HSH77" s="2"/>
      <c r="HSI77" s="2"/>
      <c r="HSJ77" s="2"/>
      <c r="HSK77" s="2"/>
      <c r="HSL77" s="2"/>
      <c r="HSM77" s="2"/>
      <c r="HSN77" s="2"/>
      <c r="HSO77" s="2"/>
      <c r="HSP77" s="2"/>
      <c r="HSQ77" s="2"/>
      <c r="HSR77" s="2"/>
      <c r="HSS77" s="2"/>
      <c r="HST77" s="2"/>
      <c r="HSU77" s="2"/>
      <c r="HSV77" s="2"/>
      <c r="HSW77" s="2"/>
      <c r="HSX77" s="2"/>
      <c r="HSY77" s="2"/>
      <c r="HSZ77" s="2"/>
      <c r="HTA77" s="2"/>
      <c r="HTB77" s="2"/>
      <c r="HTC77" s="2"/>
      <c r="HTD77" s="2"/>
      <c r="HTE77" s="2"/>
      <c r="HTF77" s="2"/>
      <c r="HTG77" s="2"/>
      <c r="HTH77" s="2"/>
      <c r="HTI77" s="2"/>
      <c r="HTJ77" s="2"/>
      <c r="HTK77" s="2"/>
      <c r="HTL77" s="2"/>
      <c r="HTM77" s="2"/>
      <c r="HTN77" s="2"/>
      <c r="HTO77" s="2"/>
      <c r="HTP77" s="2"/>
      <c r="HTQ77" s="2"/>
      <c r="HTR77" s="2"/>
      <c r="HTS77" s="2"/>
      <c r="HTT77" s="2"/>
      <c r="HTU77" s="2"/>
      <c r="HTV77" s="2"/>
      <c r="HTW77" s="2"/>
      <c r="HTX77" s="2"/>
      <c r="HTY77" s="2"/>
      <c r="HTZ77" s="2"/>
      <c r="HUA77" s="2"/>
      <c r="HUB77" s="2"/>
      <c r="HUC77" s="2"/>
      <c r="HUD77" s="2"/>
      <c r="HUE77" s="2"/>
      <c r="HUF77" s="2"/>
      <c r="HUG77" s="2"/>
      <c r="HUH77" s="2"/>
      <c r="HUI77" s="2"/>
      <c r="HUJ77" s="2"/>
      <c r="HUK77" s="2"/>
      <c r="HUL77" s="2"/>
      <c r="HUM77" s="2"/>
      <c r="HUN77" s="2"/>
      <c r="HUO77" s="2"/>
      <c r="HUP77" s="2"/>
      <c r="HUQ77" s="2"/>
      <c r="HUR77" s="2"/>
      <c r="HUS77" s="2"/>
      <c r="HUT77" s="2"/>
      <c r="HUU77" s="2"/>
      <c r="HUV77" s="2"/>
      <c r="HUW77" s="2"/>
      <c r="HUX77" s="2"/>
      <c r="HUY77" s="2"/>
      <c r="HUZ77" s="2"/>
      <c r="HVA77" s="2"/>
      <c r="HVB77" s="2"/>
      <c r="HVC77" s="2"/>
      <c r="HVD77" s="2"/>
      <c r="HVE77" s="2"/>
      <c r="HVF77" s="2"/>
      <c r="HVG77" s="2"/>
      <c r="HVH77" s="2"/>
      <c r="HVI77" s="2"/>
      <c r="HVJ77" s="2"/>
      <c r="HVK77" s="2"/>
      <c r="HVL77" s="2"/>
      <c r="HVM77" s="2"/>
      <c r="HVN77" s="2"/>
      <c r="HVO77" s="2"/>
      <c r="HVP77" s="2"/>
      <c r="HVQ77" s="2"/>
      <c r="HVR77" s="2"/>
      <c r="HVS77" s="2"/>
      <c r="HVT77" s="2"/>
      <c r="HVU77" s="2"/>
      <c r="HVV77" s="2"/>
      <c r="HVW77" s="2"/>
      <c r="HVX77" s="2"/>
      <c r="HVY77" s="2"/>
      <c r="HVZ77" s="2"/>
      <c r="HWA77" s="2"/>
      <c r="HWB77" s="2"/>
      <c r="HWC77" s="2"/>
      <c r="HWD77" s="2"/>
      <c r="HWE77" s="2"/>
      <c r="HWF77" s="2"/>
      <c r="HWG77" s="2"/>
      <c r="HWH77" s="2"/>
      <c r="HWI77" s="2"/>
      <c r="HWJ77" s="2"/>
      <c r="HWK77" s="2"/>
      <c r="HWL77" s="2"/>
      <c r="HWM77" s="2"/>
      <c r="HWN77" s="2"/>
      <c r="HWO77" s="2"/>
      <c r="HWP77" s="2"/>
      <c r="HWQ77" s="2"/>
      <c r="HWR77" s="2"/>
      <c r="HWS77" s="2"/>
      <c r="HWT77" s="2"/>
      <c r="HWU77" s="2"/>
      <c r="HWV77" s="2"/>
      <c r="HWW77" s="2"/>
      <c r="HWX77" s="2"/>
      <c r="HWY77" s="2"/>
      <c r="HWZ77" s="2"/>
      <c r="HXA77" s="2"/>
      <c r="HXB77" s="2"/>
      <c r="HXC77" s="2"/>
      <c r="HXD77" s="2"/>
      <c r="HXE77" s="2"/>
      <c r="HXF77" s="2"/>
      <c r="HXG77" s="2"/>
      <c r="HXH77" s="2"/>
      <c r="HXI77" s="2"/>
      <c r="HXJ77" s="2"/>
      <c r="HXK77" s="2"/>
      <c r="HXL77" s="2"/>
      <c r="HXM77" s="2"/>
      <c r="HXN77" s="2"/>
      <c r="HXO77" s="2"/>
      <c r="HXP77" s="2"/>
      <c r="HXQ77" s="2"/>
      <c r="HXR77" s="2"/>
      <c r="HXS77" s="2"/>
      <c r="HXT77" s="2"/>
      <c r="HXU77" s="2"/>
      <c r="HXV77" s="2"/>
      <c r="HXW77" s="2"/>
      <c r="HXX77" s="2"/>
      <c r="HXY77" s="2"/>
      <c r="HXZ77" s="2"/>
      <c r="HYA77" s="2"/>
      <c r="HYB77" s="2"/>
      <c r="HYC77" s="2"/>
      <c r="HYD77" s="2"/>
      <c r="HYE77" s="2"/>
      <c r="HYF77" s="2"/>
      <c r="HYG77" s="2"/>
      <c r="HYH77" s="2"/>
      <c r="HYI77" s="2"/>
      <c r="HYJ77" s="2"/>
      <c r="HYK77" s="2"/>
      <c r="HYL77" s="2"/>
      <c r="HYM77" s="2"/>
      <c r="HYN77" s="2"/>
      <c r="HYO77" s="2"/>
      <c r="HYP77" s="2"/>
      <c r="HYQ77" s="2"/>
      <c r="HYR77" s="2"/>
      <c r="HYS77" s="2"/>
      <c r="HYT77" s="2"/>
      <c r="HYU77" s="2"/>
      <c r="HYV77" s="2"/>
      <c r="HYW77" s="2"/>
      <c r="HYX77" s="2"/>
      <c r="HYY77" s="2"/>
      <c r="HYZ77" s="2"/>
      <c r="HZA77" s="2"/>
      <c r="HZB77" s="2"/>
      <c r="HZC77" s="2"/>
      <c r="HZD77" s="2"/>
      <c r="HZE77" s="2"/>
      <c r="HZF77" s="2"/>
      <c r="HZG77" s="2"/>
      <c r="HZH77" s="2"/>
      <c r="HZI77" s="2"/>
      <c r="HZJ77" s="2"/>
      <c r="HZK77" s="2"/>
      <c r="HZL77" s="2"/>
      <c r="HZM77" s="2"/>
      <c r="HZN77" s="2"/>
      <c r="HZO77" s="2"/>
      <c r="HZP77" s="2"/>
      <c r="HZQ77" s="2"/>
      <c r="HZR77" s="2"/>
      <c r="HZS77" s="2"/>
      <c r="HZT77" s="2"/>
      <c r="HZU77" s="2"/>
      <c r="HZV77" s="2"/>
      <c r="HZW77" s="2"/>
      <c r="HZX77" s="2"/>
      <c r="HZY77" s="2"/>
      <c r="HZZ77" s="2"/>
      <c r="IAA77" s="2"/>
      <c r="IAB77" s="2"/>
      <c r="IAC77" s="2"/>
      <c r="IAD77" s="2"/>
      <c r="IAE77" s="2"/>
      <c r="IAF77" s="2"/>
      <c r="IAG77" s="2"/>
      <c r="IAH77" s="2"/>
      <c r="IAI77" s="2"/>
      <c r="IAJ77" s="2"/>
      <c r="IAK77" s="2"/>
      <c r="IAL77" s="2"/>
      <c r="IAM77" s="2"/>
      <c r="IAN77" s="2"/>
      <c r="IAO77" s="2"/>
      <c r="IAP77" s="2"/>
      <c r="IAQ77" s="2"/>
      <c r="IAR77" s="2"/>
      <c r="IAS77" s="2"/>
      <c r="IAT77" s="2"/>
      <c r="IAU77" s="2"/>
      <c r="IAV77" s="2"/>
      <c r="IAW77" s="2"/>
      <c r="IAX77" s="2"/>
      <c r="IAY77" s="2"/>
      <c r="IAZ77" s="2"/>
      <c r="IBA77" s="2"/>
      <c r="IBB77" s="2"/>
      <c r="IBC77" s="2"/>
      <c r="IBD77" s="2"/>
      <c r="IBE77" s="2"/>
      <c r="IBF77" s="2"/>
      <c r="IBG77" s="2"/>
      <c r="IBH77" s="2"/>
      <c r="IBI77" s="2"/>
      <c r="IBJ77" s="2"/>
      <c r="IBK77" s="2"/>
      <c r="IBL77" s="2"/>
      <c r="IBM77" s="2"/>
      <c r="IBN77" s="2"/>
      <c r="IBO77" s="2"/>
      <c r="IBP77" s="2"/>
      <c r="IBQ77" s="2"/>
      <c r="IBR77" s="2"/>
      <c r="IBS77" s="2"/>
      <c r="IBT77" s="2"/>
      <c r="IBU77" s="2"/>
      <c r="IBV77" s="2"/>
      <c r="IBW77" s="2"/>
      <c r="IBX77" s="2"/>
      <c r="IBY77" s="2"/>
      <c r="IBZ77" s="2"/>
      <c r="ICA77" s="2"/>
      <c r="ICB77" s="2"/>
      <c r="ICC77" s="2"/>
      <c r="ICD77" s="2"/>
      <c r="ICE77" s="2"/>
      <c r="ICF77" s="2"/>
      <c r="ICG77" s="2"/>
      <c r="ICH77" s="2"/>
      <c r="ICI77" s="2"/>
      <c r="ICJ77" s="2"/>
      <c r="ICK77" s="2"/>
      <c r="ICL77" s="2"/>
      <c r="ICM77" s="2"/>
      <c r="ICN77" s="2"/>
      <c r="ICO77" s="2"/>
      <c r="ICP77" s="2"/>
      <c r="ICQ77" s="2"/>
      <c r="ICR77" s="2"/>
      <c r="ICS77" s="2"/>
      <c r="ICT77" s="2"/>
      <c r="ICU77" s="2"/>
      <c r="ICV77" s="2"/>
      <c r="ICW77" s="2"/>
      <c r="ICX77" s="2"/>
      <c r="ICY77" s="2"/>
      <c r="ICZ77" s="2"/>
      <c r="IDA77" s="2"/>
      <c r="IDB77" s="2"/>
      <c r="IDC77" s="2"/>
      <c r="IDD77" s="2"/>
      <c r="IDE77" s="2"/>
      <c r="IDF77" s="2"/>
      <c r="IDG77" s="2"/>
      <c r="IDH77" s="2"/>
      <c r="IDI77" s="2"/>
      <c r="IDJ77" s="2"/>
      <c r="IDK77" s="2"/>
      <c r="IDL77" s="2"/>
      <c r="IDM77" s="2"/>
      <c r="IDN77" s="2"/>
      <c r="IDO77" s="2"/>
      <c r="IDP77" s="2"/>
      <c r="IDQ77" s="2"/>
      <c r="IDR77" s="2"/>
      <c r="IDS77" s="2"/>
      <c r="IDT77" s="2"/>
      <c r="IDU77" s="2"/>
      <c r="IDV77" s="2"/>
      <c r="IDW77" s="2"/>
      <c r="IDX77" s="2"/>
      <c r="IDY77" s="2"/>
      <c r="IDZ77" s="2"/>
      <c r="IEA77" s="2"/>
      <c r="IEB77" s="2"/>
      <c r="IEC77" s="2"/>
      <c r="IED77" s="2"/>
      <c r="IEE77" s="2"/>
      <c r="IEF77" s="2"/>
      <c r="IEG77" s="2"/>
      <c r="IEH77" s="2"/>
      <c r="IEI77" s="2"/>
      <c r="IEJ77" s="2"/>
      <c r="IEK77" s="2"/>
      <c r="IEL77" s="2"/>
      <c r="IEM77" s="2"/>
      <c r="IEN77" s="2"/>
      <c r="IEO77" s="2"/>
      <c r="IEP77" s="2"/>
      <c r="IEQ77" s="2"/>
      <c r="IER77" s="2"/>
      <c r="IES77" s="2"/>
      <c r="IET77" s="2"/>
      <c r="IEU77" s="2"/>
      <c r="IEV77" s="2"/>
      <c r="IEW77" s="2"/>
      <c r="IEX77" s="2"/>
      <c r="IEY77" s="2"/>
      <c r="IEZ77" s="2"/>
      <c r="IFA77" s="2"/>
      <c r="IFB77" s="2"/>
      <c r="IFC77" s="2"/>
      <c r="IFD77" s="2"/>
      <c r="IFE77" s="2"/>
      <c r="IFF77" s="2"/>
      <c r="IFG77" s="2"/>
      <c r="IFH77" s="2"/>
      <c r="IFI77" s="2"/>
      <c r="IFJ77" s="2"/>
      <c r="IFK77" s="2"/>
      <c r="IFL77" s="2"/>
      <c r="IFM77" s="2"/>
      <c r="IFN77" s="2"/>
      <c r="IFO77" s="2"/>
      <c r="IFP77" s="2"/>
      <c r="IFQ77" s="2"/>
      <c r="IFR77" s="2"/>
      <c r="IFS77" s="2"/>
      <c r="IFT77" s="2"/>
      <c r="IFU77" s="2"/>
      <c r="IFV77" s="2"/>
      <c r="IFW77" s="2"/>
      <c r="IFX77" s="2"/>
      <c r="IFY77" s="2"/>
      <c r="IFZ77" s="2"/>
      <c r="IGA77" s="2"/>
      <c r="IGB77" s="2"/>
      <c r="IGC77" s="2"/>
      <c r="IGD77" s="2"/>
      <c r="IGE77" s="2"/>
      <c r="IGF77" s="2"/>
      <c r="IGG77" s="2"/>
      <c r="IGH77" s="2"/>
      <c r="IGI77" s="2"/>
      <c r="IGJ77" s="2"/>
      <c r="IGK77" s="2"/>
      <c r="IGL77" s="2"/>
      <c r="IGM77" s="2"/>
      <c r="IGN77" s="2"/>
      <c r="IGO77" s="2"/>
      <c r="IGP77" s="2"/>
      <c r="IGQ77" s="2"/>
      <c r="IGR77" s="2"/>
      <c r="IGS77" s="2"/>
      <c r="IGT77" s="2"/>
      <c r="IGU77" s="2"/>
      <c r="IGV77" s="2"/>
      <c r="IGW77" s="2"/>
      <c r="IGX77" s="2"/>
      <c r="IGY77" s="2"/>
      <c r="IGZ77" s="2"/>
      <c r="IHA77" s="2"/>
      <c r="IHB77" s="2"/>
      <c r="IHC77" s="2"/>
      <c r="IHD77" s="2"/>
      <c r="IHE77" s="2"/>
      <c r="IHF77" s="2"/>
      <c r="IHG77" s="2"/>
      <c r="IHH77" s="2"/>
      <c r="IHI77" s="2"/>
      <c r="IHJ77" s="2"/>
      <c r="IHK77" s="2"/>
      <c r="IHL77" s="2"/>
      <c r="IHM77" s="2"/>
      <c r="IHN77" s="2"/>
      <c r="IHO77" s="2"/>
      <c r="IHP77" s="2"/>
      <c r="IHQ77" s="2"/>
      <c r="IHR77" s="2"/>
      <c r="IHS77" s="2"/>
      <c r="IHT77" s="2"/>
      <c r="IHU77" s="2"/>
      <c r="IHV77" s="2"/>
      <c r="IHW77" s="2"/>
      <c r="IHX77" s="2"/>
      <c r="IHY77" s="2"/>
      <c r="IHZ77" s="2"/>
      <c r="IIA77" s="2"/>
      <c r="IIB77" s="2"/>
      <c r="IIC77" s="2"/>
      <c r="IID77" s="2"/>
      <c r="IIE77" s="2"/>
      <c r="IIF77" s="2"/>
      <c r="IIG77" s="2"/>
      <c r="IIH77" s="2"/>
      <c r="III77" s="2"/>
      <c r="IIJ77" s="2"/>
      <c r="IIK77" s="2"/>
      <c r="IIL77" s="2"/>
      <c r="IIM77" s="2"/>
      <c r="IIN77" s="2"/>
      <c r="IIO77" s="2"/>
      <c r="IIP77" s="2"/>
      <c r="IIQ77" s="2"/>
      <c r="IIR77" s="2"/>
      <c r="IIS77" s="2"/>
      <c r="IIT77" s="2"/>
      <c r="IIU77" s="2"/>
      <c r="IIV77" s="2"/>
      <c r="IIW77" s="2"/>
      <c r="IIX77" s="2"/>
      <c r="IIY77" s="2"/>
      <c r="IIZ77" s="2"/>
      <c r="IJA77" s="2"/>
      <c r="IJB77" s="2"/>
      <c r="IJC77" s="2"/>
      <c r="IJD77" s="2"/>
      <c r="IJE77" s="2"/>
      <c r="IJF77" s="2"/>
      <c r="IJG77" s="2"/>
      <c r="IJH77" s="2"/>
      <c r="IJI77" s="2"/>
      <c r="IJJ77" s="2"/>
      <c r="IJK77" s="2"/>
      <c r="IJL77" s="2"/>
      <c r="IJM77" s="2"/>
      <c r="IJN77" s="2"/>
      <c r="IJO77" s="2"/>
      <c r="IJP77" s="2"/>
      <c r="IJQ77" s="2"/>
      <c r="IJR77" s="2"/>
      <c r="IJS77" s="2"/>
      <c r="IJT77" s="2"/>
      <c r="IJU77" s="2"/>
      <c r="IJV77" s="2"/>
      <c r="IJW77" s="2"/>
      <c r="IJX77" s="2"/>
      <c r="IJY77" s="2"/>
      <c r="IJZ77" s="2"/>
      <c r="IKA77" s="2"/>
      <c r="IKB77" s="2"/>
      <c r="IKC77" s="2"/>
      <c r="IKD77" s="2"/>
      <c r="IKE77" s="2"/>
      <c r="IKF77" s="2"/>
      <c r="IKG77" s="2"/>
      <c r="IKH77" s="2"/>
      <c r="IKI77" s="2"/>
      <c r="IKJ77" s="2"/>
      <c r="IKK77" s="2"/>
      <c r="IKL77" s="2"/>
      <c r="IKM77" s="2"/>
      <c r="IKN77" s="2"/>
      <c r="IKO77" s="2"/>
      <c r="IKP77" s="2"/>
      <c r="IKQ77" s="2"/>
      <c r="IKR77" s="2"/>
      <c r="IKS77" s="2"/>
      <c r="IKT77" s="2"/>
      <c r="IKU77" s="2"/>
      <c r="IKV77" s="2"/>
      <c r="IKW77" s="2"/>
      <c r="IKX77" s="2"/>
      <c r="IKY77" s="2"/>
      <c r="IKZ77" s="2"/>
      <c r="ILA77" s="2"/>
      <c r="ILB77" s="2"/>
      <c r="ILC77" s="2"/>
      <c r="ILD77" s="2"/>
      <c r="ILE77" s="2"/>
      <c r="ILF77" s="2"/>
      <c r="ILG77" s="2"/>
      <c r="ILH77" s="2"/>
      <c r="ILI77" s="2"/>
      <c r="ILJ77" s="2"/>
      <c r="ILK77" s="2"/>
      <c r="ILL77" s="2"/>
      <c r="ILM77" s="2"/>
      <c r="ILN77" s="2"/>
      <c r="ILO77" s="2"/>
      <c r="ILP77" s="2"/>
      <c r="ILQ77" s="2"/>
      <c r="ILR77" s="2"/>
      <c r="ILS77" s="2"/>
      <c r="ILT77" s="2"/>
      <c r="ILU77" s="2"/>
      <c r="ILV77" s="2"/>
      <c r="ILW77" s="2"/>
      <c r="ILX77" s="2"/>
      <c r="ILY77" s="2"/>
      <c r="ILZ77" s="2"/>
      <c r="IMA77" s="2"/>
      <c r="IMB77" s="2"/>
      <c r="IMC77" s="2"/>
      <c r="IMD77" s="2"/>
      <c r="IME77" s="2"/>
      <c r="IMF77" s="2"/>
      <c r="IMG77" s="2"/>
      <c r="IMH77" s="2"/>
      <c r="IMI77" s="2"/>
      <c r="IMJ77" s="2"/>
      <c r="IMK77" s="2"/>
      <c r="IML77" s="2"/>
      <c r="IMM77" s="2"/>
      <c r="IMN77" s="2"/>
      <c r="IMO77" s="2"/>
      <c r="IMP77" s="2"/>
      <c r="IMQ77" s="2"/>
      <c r="IMR77" s="2"/>
      <c r="IMS77" s="2"/>
      <c r="IMT77" s="2"/>
      <c r="IMU77" s="2"/>
      <c r="IMV77" s="2"/>
      <c r="IMW77" s="2"/>
      <c r="IMX77" s="2"/>
      <c r="IMY77" s="2"/>
      <c r="IMZ77" s="2"/>
      <c r="INA77" s="2"/>
      <c r="INB77" s="2"/>
      <c r="INC77" s="2"/>
      <c r="IND77" s="2"/>
      <c r="INE77" s="2"/>
      <c r="INF77" s="2"/>
      <c r="ING77" s="2"/>
      <c r="INH77" s="2"/>
      <c r="INI77" s="2"/>
      <c r="INJ77" s="2"/>
      <c r="INK77" s="2"/>
      <c r="INL77" s="2"/>
      <c r="INM77" s="2"/>
      <c r="INN77" s="2"/>
      <c r="INO77" s="2"/>
      <c r="INP77" s="2"/>
      <c r="INQ77" s="2"/>
      <c r="INR77" s="2"/>
      <c r="INS77" s="2"/>
      <c r="INT77" s="2"/>
      <c r="INU77" s="2"/>
      <c r="INV77" s="2"/>
      <c r="INW77" s="2"/>
      <c r="INX77" s="2"/>
      <c r="INY77" s="2"/>
      <c r="INZ77" s="2"/>
      <c r="IOA77" s="2"/>
      <c r="IOB77" s="2"/>
      <c r="IOC77" s="2"/>
      <c r="IOD77" s="2"/>
      <c r="IOE77" s="2"/>
      <c r="IOF77" s="2"/>
      <c r="IOG77" s="2"/>
      <c r="IOH77" s="2"/>
      <c r="IOI77" s="2"/>
      <c r="IOJ77" s="2"/>
      <c r="IOK77" s="2"/>
      <c r="IOL77" s="2"/>
      <c r="IOM77" s="2"/>
      <c r="ION77" s="2"/>
      <c r="IOO77" s="2"/>
      <c r="IOP77" s="2"/>
      <c r="IOQ77" s="2"/>
      <c r="IOR77" s="2"/>
      <c r="IOS77" s="2"/>
      <c r="IOT77" s="2"/>
      <c r="IOU77" s="2"/>
      <c r="IOV77" s="2"/>
      <c r="IOW77" s="2"/>
      <c r="IOX77" s="2"/>
      <c r="IOY77" s="2"/>
      <c r="IOZ77" s="2"/>
      <c r="IPA77" s="2"/>
      <c r="IPB77" s="2"/>
      <c r="IPC77" s="2"/>
      <c r="IPD77" s="2"/>
      <c r="IPE77" s="2"/>
      <c r="IPF77" s="2"/>
      <c r="IPG77" s="2"/>
      <c r="IPH77" s="2"/>
      <c r="IPI77" s="2"/>
      <c r="IPJ77" s="2"/>
      <c r="IPK77" s="2"/>
      <c r="IPL77" s="2"/>
      <c r="IPM77" s="2"/>
      <c r="IPN77" s="2"/>
      <c r="IPO77" s="2"/>
      <c r="IPP77" s="2"/>
      <c r="IPQ77" s="2"/>
      <c r="IPR77" s="2"/>
      <c r="IPS77" s="2"/>
      <c r="IPT77" s="2"/>
      <c r="IPU77" s="2"/>
      <c r="IPV77" s="2"/>
      <c r="IPW77" s="2"/>
      <c r="IPX77" s="2"/>
      <c r="IPY77" s="2"/>
      <c r="IPZ77" s="2"/>
      <c r="IQA77" s="2"/>
      <c r="IQB77" s="2"/>
      <c r="IQC77" s="2"/>
      <c r="IQD77" s="2"/>
      <c r="IQE77" s="2"/>
      <c r="IQF77" s="2"/>
      <c r="IQG77" s="2"/>
      <c r="IQH77" s="2"/>
      <c r="IQI77" s="2"/>
      <c r="IQJ77" s="2"/>
      <c r="IQK77" s="2"/>
      <c r="IQL77" s="2"/>
      <c r="IQM77" s="2"/>
      <c r="IQN77" s="2"/>
      <c r="IQO77" s="2"/>
      <c r="IQP77" s="2"/>
      <c r="IQQ77" s="2"/>
      <c r="IQR77" s="2"/>
      <c r="IQS77" s="2"/>
      <c r="IQT77" s="2"/>
      <c r="IQU77" s="2"/>
      <c r="IQV77" s="2"/>
      <c r="IQW77" s="2"/>
      <c r="IQX77" s="2"/>
      <c r="IQY77" s="2"/>
      <c r="IQZ77" s="2"/>
      <c r="IRA77" s="2"/>
      <c r="IRB77" s="2"/>
      <c r="IRC77" s="2"/>
      <c r="IRD77" s="2"/>
      <c r="IRE77" s="2"/>
      <c r="IRF77" s="2"/>
      <c r="IRG77" s="2"/>
      <c r="IRH77" s="2"/>
      <c r="IRI77" s="2"/>
      <c r="IRJ77" s="2"/>
      <c r="IRK77" s="2"/>
      <c r="IRL77" s="2"/>
      <c r="IRM77" s="2"/>
      <c r="IRN77" s="2"/>
      <c r="IRO77" s="2"/>
      <c r="IRP77" s="2"/>
      <c r="IRQ77" s="2"/>
      <c r="IRR77" s="2"/>
      <c r="IRS77" s="2"/>
      <c r="IRT77" s="2"/>
      <c r="IRU77" s="2"/>
      <c r="IRV77" s="2"/>
      <c r="IRW77" s="2"/>
      <c r="IRX77" s="2"/>
      <c r="IRY77" s="2"/>
      <c r="IRZ77" s="2"/>
      <c r="ISA77" s="2"/>
      <c r="ISB77" s="2"/>
      <c r="ISC77" s="2"/>
      <c r="ISD77" s="2"/>
      <c r="ISE77" s="2"/>
      <c r="ISF77" s="2"/>
      <c r="ISG77" s="2"/>
      <c r="ISH77" s="2"/>
      <c r="ISI77" s="2"/>
      <c r="ISJ77" s="2"/>
      <c r="ISK77" s="2"/>
      <c r="ISL77" s="2"/>
      <c r="ISM77" s="2"/>
      <c r="ISN77" s="2"/>
      <c r="ISO77" s="2"/>
      <c r="ISP77" s="2"/>
      <c r="ISQ77" s="2"/>
      <c r="ISR77" s="2"/>
      <c r="ISS77" s="2"/>
      <c r="IST77" s="2"/>
      <c r="ISU77" s="2"/>
      <c r="ISV77" s="2"/>
      <c r="ISW77" s="2"/>
      <c r="ISX77" s="2"/>
      <c r="ISY77" s="2"/>
      <c r="ISZ77" s="2"/>
      <c r="ITA77" s="2"/>
      <c r="ITB77" s="2"/>
      <c r="ITC77" s="2"/>
      <c r="ITD77" s="2"/>
      <c r="ITE77" s="2"/>
      <c r="ITF77" s="2"/>
      <c r="ITG77" s="2"/>
      <c r="ITH77" s="2"/>
      <c r="ITI77" s="2"/>
      <c r="ITJ77" s="2"/>
      <c r="ITK77" s="2"/>
      <c r="ITL77" s="2"/>
      <c r="ITM77" s="2"/>
      <c r="ITN77" s="2"/>
      <c r="ITO77" s="2"/>
      <c r="ITP77" s="2"/>
      <c r="ITQ77" s="2"/>
      <c r="ITR77" s="2"/>
      <c r="ITS77" s="2"/>
      <c r="ITT77" s="2"/>
      <c r="ITU77" s="2"/>
      <c r="ITV77" s="2"/>
      <c r="ITW77" s="2"/>
      <c r="ITX77" s="2"/>
      <c r="ITY77" s="2"/>
      <c r="ITZ77" s="2"/>
      <c r="IUA77" s="2"/>
      <c r="IUB77" s="2"/>
      <c r="IUC77" s="2"/>
      <c r="IUD77" s="2"/>
      <c r="IUE77" s="2"/>
      <c r="IUF77" s="2"/>
      <c r="IUG77" s="2"/>
      <c r="IUH77" s="2"/>
      <c r="IUI77" s="2"/>
      <c r="IUJ77" s="2"/>
      <c r="IUK77" s="2"/>
      <c r="IUL77" s="2"/>
      <c r="IUM77" s="2"/>
      <c r="IUN77" s="2"/>
      <c r="IUO77" s="2"/>
      <c r="IUP77" s="2"/>
      <c r="IUQ77" s="2"/>
      <c r="IUR77" s="2"/>
      <c r="IUS77" s="2"/>
      <c r="IUT77" s="2"/>
      <c r="IUU77" s="2"/>
      <c r="IUV77" s="2"/>
      <c r="IUW77" s="2"/>
      <c r="IUX77" s="2"/>
      <c r="IUY77" s="2"/>
      <c r="IUZ77" s="2"/>
      <c r="IVA77" s="2"/>
      <c r="IVB77" s="2"/>
      <c r="IVC77" s="2"/>
      <c r="IVD77" s="2"/>
      <c r="IVE77" s="2"/>
      <c r="IVF77" s="2"/>
      <c r="IVG77" s="2"/>
      <c r="IVH77" s="2"/>
      <c r="IVI77" s="2"/>
      <c r="IVJ77" s="2"/>
      <c r="IVK77" s="2"/>
      <c r="IVL77" s="2"/>
      <c r="IVM77" s="2"/>
      <c r="IVN77" s="2"/>
      <c r="IVO77" s="2"/>
      <c r="IVP77" s="2"/>
      <c r="IVQ77" s="2"/>
      <c r="IVR77" s="2"/>
      <c r="IVS77" s="2"/>
      <c r="IVT77" s="2"/>
      <c r="IVU77" s="2"/>
      <c r="IVV77" s="2"/>
      <c r="IVW77" s="2"/>
      <c r="IVX77" s="2"/>
      <c r="IVY77" s="2"/>
      <c r="IVZ77" s="2"/>
      <c r="IWA77" s="2"/>
      <c r="IWB77" s="2"/>
      <c r="IWC77" s="2"/>
      <c r="IWD77" s="2"/>
      <c r="IWE77" s="2"/>
      <c r="IWF77" s="2"/>
      <c r="IWG77" s="2"/>
      <c r="IWH77" s="2"/>
      <c r="IWI77" s="2"/>
      <c r="IWJ77" s="2"/>
      <c r="IWK77" s="2"/>
      <c r="IWL77" s="2"/>
      <c r="IWM77" s="2"/>
      <c r="IWN77" s="2"/>
      <c r="IWO77" s="2"/>
      <c r="IWP77" s="2"/>
      <c r="IWQ77" s="2"/>
      <c r="IWR77" s="2"/>
      <c r="IWS77" s="2"/>
      <c r="IWT77" s="2"/>
      <c r="IWU77" s="2"/>
      <c r="IWV77" s="2"/>
      <c r="IWW77" s="2"/>
      <c r="IWX77" s="2"/>
      <c r="IWY77" s="2"/>
      <c r="IWZ77" s="2"/>
      <c r="IXA77" s="2"/>
      <c r="IXB77" s="2"/>
      <c r="IXC77" s="2"/>
      <c r="IXD77" s="2"/>
      <c r="IXE77" s="2"/>
      <c r="IXF77" s="2"/>
      <c r="IXG77" s="2"/>
      <c r="IXH77" s="2"/>
      <c r="IXI77" s="2"/>
      <c r="IXJ77" s="2"/>
      <c r="IXK77" s="2"/>
      <c r="IXL77" s="2"/>
      <c r="IXM77" s="2"/>
      <c r="IXN77" s="2"/>
      <c r="IXO77" s="2"/>
      <c r="IXP77" s="2"/>
      <c r="IXQ77" s="2"/>
      <c r="IXR77" s="2"/>
      <c r="IXS77" s="2"/>
      <c r="IXT77" s="2"/>
      <c r="IXU77" s="2"/>
      <c r="IXV77" s="2"/>
      <c r="IXW77" s="2"/>
      <c r="IXX77" s="2"/>
      <c r="IXY77" s="2"/>
      <c r="IXZ77" s="2"/>
      <c r="IYA77" s="2"/>
      <c r="IYB77" s="2"/>
      <c r="IYC77" s="2"/>
      <c r="IYD77" s="2"/>
      <c r="IYE77" s="2"/>
      <c r="IYF77" s="2"/>
      <c r="IYG77" s="2"/>
      <c r="IYH77" s="2"/>
      <c r="IYI77" s="2"/>
      <c r="IYJ77" s="2"/>
      <c r="IYK77" s="2"/>
      <c r="IYL77" s="2"/>
      <c r="IYM77" s="2"/>
      <c r="IYN77" s="2"/>
      <c r="IYO77" s="2"/>
      <c r="IYP77" s="2"/>
      <c r="IYQ77" s="2"/>
      <c r="IYR77" s="2"/>
      <c r="IYS77" s="2"/>
      <c r="IYT77" s="2"/>
      <c r="IYU77" s="2"/>
      <c r="IYV77" s="2"/>
      <c r="IYW77" s="2"/>
      <c r="IYX77" s="2"/>
      <c r="IYY77" s="2"/>
      <c r="IYZ77" s="2"/>
      <c r="IZA77" s="2"/>
      <c r="IZB77" s="2"/>
      <c r="IZC77" s="2"/>
      <c r="IZD77" s="2"/>
      <c r="IZE77" s="2"/>
      <c r="IZF77" s="2"/>
      <c r="IZG77" s="2"/>
      <c r="IZH77" s="2"/>
      <c r="IZI77" s="2"/>
      <c r="IZJ77" s="2"/>
      <c r="IZK77" s="2"/>
      <c r="IZL77" s="2"/>
      <c r="IZM77" s="2"/>
      <c r="IZN77" s="2"/>
      <c r="IZO77" s="2"/>
      <c r="IZP77" s="2"/>
      <c r="IZQ77" s="2"/>
      <c r="IZR77" s="2"/>
      <c r="IZS77" s="2"/>
      <c r="IZT77" s="2"/>
      <c r="IZU77" s="2"/>
      <c r="IZV77" s="2"/>
      <c r="IZW77" s="2"/>
      <c r="IZX77" s="2"/>
      <c r="IZY77" s="2"/>
      <c r="IZZ77" s="2"/>
      <c r="JAA77" s="2"/>
      <c r="JAB77" s="2"/>
      <c r="JAC77" s="2"/>
      <c r="JAD77" s="2"/>
      <c r="JAE77" s="2"/>
      <c r="JAF77" s="2"/>
      <c r="JAG77" s="2"/>
      <c r="JAH77" s="2"/>
      <c r="JAI77" s="2"/>
      <c r="JAJ77" s="2"/>
      <c r="JAK77" s="2"/>
      <c r="JAL77" s="2"/>
      <c r="JAM77" s="2"/>
      <c r="JAN77" s="2"/>
      <c r="JAO77" s="2"/>
      <c r="JAP77" s="2"/>
      <c r="JAQ77" s="2"/>
      <c r="JAR77" s="2"/>
      <c r="JAS77" s="2"/>
      <c r="JAT77" s="2"/>
      <c r="JAU77" s="2"/>
      <c r="JAV77" s="2"/>
      <c r="JAW77" s="2"/>
      <c r="JAX77" s="2"/>
      <c r="JAY77" s="2"/>
      <c r="JAZ77" s="2"/>
      <c r="JBA77" s="2"/>
      <c r="JBB77" s="2"/>
      <c r="JBC77" s="2"/>
      <c r="JBD77" s="2"/>
      <c r="JBE77" s="2"/>
      <c r="JBF77" s="2"/>
      <c r="JBG77" s="2"/>
      <c r="JBH77" s="2"/>
      <c r="JBI77" s="2"/>
      <c r="JBJ77" s="2"/>
      <c r="JBK77" s="2"/>
      <c r="JBL77" s="2"/>
      <c r="JBM77" s="2"/>
      <c r="JBN77" s="2"/>
      <c r="JBO77" s="2"/>
      <c r="JBP77" s="2"/>
      <c r="JBQ77" s="2"/>
      <c r="JBR77" s="2"/>
      <c r="JBS77" s="2"/>
      <c r="JBT77" s="2"/>
      <c r="JBU77" s="2"/>
      <c r="JBV77" s="2"/>
      <c r="JBW77" s="2"/>
      <c r="JBX77" s="2"/>
      <c r="JBY77" s="2"/>
      <c r="JBZ77" s="2"/>
      <c r="JCA77" s="2"/>
      <c r="JCB77" s="2"/>
      <c r="JCC77" s="2"/>
      <c r="JCD77" s="2"/>
      <c r="JCE77" s="2"/>
      <c r="JCF77" s="2"/>
      <c r="JCG77" s="2"/>
      <c r="JCH77" s="2"/>
      <c r="JCI77" s="2"/>
      <c r="JCJ77" s="2"/>
      <c r="JCK77" s="2"/>
      <c r="JCL77" s="2"/>
      <c r="JCM77" s="2"/>
      <c r="JCN77" s="2"/>
      <c r="JCO77" s="2"/>
      <c r="JCP77" s="2"/>
      <c r="JCQ77" s="2"/>
      <c r="JCR77" s="2"/>
      <c r="JCS77" s="2"/>
      <c r="JCT77" s="2"/>
      <c r="JCU77" s="2"/>
      <c r="JCV77" s="2"/>
      <c r="JCW77" s="2"/>
      <c r="JCX77" s="2"/>
      <c r="JCY77" s="2"/>
      <c r="JCZ77" s="2"/>
      <c r="JDA77" s="2"/>
      <c r="JDB77" s="2"/>
      <c r="JDC77" s="2"/>
      <c r="JDD77" s="2"/>
      <c r="JDE77" s="2"/>
      <c r="JDF77" s="2"/>
      <c r="JDG77" s="2"/>
      <c r="JDH77" s="2"/>
      <c r="JDI77" s="2"/>
      <c r="JDJ77" s="2"/>
      <c r="JDK77" s="2"/>
      <c r="JDL77" s="2"/>
      <c r="JDM77" s="2"/>
      <c r="JDN77" s="2"/>
      <c r="JDO77" s="2"/>
      <c r="JDP77" s="2"/>
      <c r="JDQ77" s="2"/>
      <c r="JDR77" s="2"/>
      <c r="JDS77" s="2"/>
      <c r="JDT77" s="2"/>
      <c r="JDU77" s="2"/>
      <c r="JDV77" s="2"/>
      <c r="JDW77" s="2"/>
      <c r="JDX77" s="2"/>
      <c r="JDY77" s="2"/>
      <c r="JDZ77" s="2"/>
      <c r="JEA77" s="2"/>
      <c r="JEB77" s="2"/>
      <c r="JEC77" s="2"/>
      <c r="JED77" s="2"/>
      <c r="JEE77" s="2"/>
      <c r="JEF77" s="2"/>
      <c r="JEG77" s="2"/>
      <c r="JEH77" s="2"/>
      <c r="JEI77" s="2"/>
      <c r="JEJ77" s="2"/>
      <c r="JEK77" s="2"/>
      <c r="JEL77" s="2"/>
      <c r="JEM77" s="2"/>
      <c r="JEN77" s="2"/>
      <c r="JEO77" s="2"/>
      <c r="JEP77" s="2"/>
      <c r="JEQ77" s="2"/>
      <c r="JER77" s="2"/>
      <c r="JES77" s="2"/>
      <c r="JET77" s="2"/>
      <c r="JEU77" s="2"/>
      <c r="JEV77" s="2"/>
      <c r="JEW77" s="2"/>
      <c r="JEX77" s="2"/>
      <c r="JEY77" s="2"/>
      <c r="JEZ77" s="2"/>
      <c r="JFA77" s="2"/>
      <c r="JFB77" s="2"/>
      <c r="JFC77" s="2"/>
      <c r="JFD77" s="2"/>
      <c r="JFE77" s="2"/>
      <c r="JFF77" s="2"/>
      <c r="JFG77" s="2"/>
      <c r="JFH77" s="2"/>
      <c r="JFI77" s="2"/>
      <c r="JFJ77" s="2"/>
      <c r="JFK77" s="2"/>
      <c r="JFL77" s="2"/>
      <c r="JFM77" s="2"/>
      <c r="JFN77" s="2"/>
      <c r="JFO77" s="2"/>
      <c r="JFP77" s="2"/>
      <c r="JFQ77" s="2"/>
      <c r="JFR77" s="2"/>
      <c r="JFS77" s="2"/>
      <c r="JFT77" s="2"/>
      <c r="JFU77" s="2"/>
      <c r="JFV77" s="2"/>
      <c r="JFW77" s="2"/>
      <c r="JFX77" s="2"/>
      <c r="JFY77" s="2"/>
      <c r="JFZ77" s="2"/>
      <c r="JGA77" s="2"/>
      <c r="JGB77" s="2"/>
      <c r="JGC77" s="2"/>
      <c r="JGD77" s="2"/>
      <c r="JGE77" s="2"/>
      <c r="JGF77" s="2"/>
      <c r="JGG77" s="2"/>
      <c r="JGH77" s="2"/>
      <c r="JGI77" s="2"/>
      <c r="JGJ77" s="2"/>
      <c r="JGK77" s="2"/>
      <c r="JGL77" s="2"/>
      <c r="JGM77" s="2"/>
      <c r="JGN77" s="2"/>
      <c r="JGO77" s="2"/>
      <c r="JGP77" s="2"/>
      <c r="JGQ77" s="2"/>
      <c r="JGR77" s="2"/>
      <c r="JGS77" s="2"/>
      <c r="JGT77" s="2"/>
      <c r="JGU77" s="2"/>
      <c r="JGV77" s="2"/>
      <c r="JGW77" s="2"/>
      <c r="JGX77" s="2"/>
      <c r="JGY77" s="2"/>
      <c r="JGZ77" s="2"/>
      <c r="JHA77" s="2"/>
      <c r="JHB77" s="2"/>
      <c r="JHC77" s="2"/>
      <c r="JHD77" s="2"/>
      <c r="JHE77" s="2"/>
      <c r="JHF77" s="2"/>
      <c r="JHG77" s="2"/>
      <c r="JHH77" s="2"/>
      <c r="JHI77" s="2"/>
      <c r="JHJ77" s="2"/>
      <c r="JHK77" s="2"/>
      <c r="JHL77" s="2"/>
      <c r="JHM77" s="2"/>
      <c r="JHN77" s="2"/>
      <c r="JHO77" s="2"/>
      <c r="JHP77" s="2"/>
      <c r="JHQ77" s="2"/>
      <c r="JHR77" s="2"/>
      <c r="JHS77" s="2"/>
      <c r="JHT77" s="2"/>
      <c r="JHU77" s="2"/>
      <c r="JHV77" s="2"/>
      <c r="JHW77" s="2"/>
      <c r="JHX77" s="2"/>
      <c r="JHY77" s="2"/>
      <c r="JHZ77" s="2"/>
      <c r="JIA77" s="2"/>
      <c r="JIB77" s="2"/>
      <c r="JIC77" s="2"/>
      <c r="JID77" s="2"/>
      <c r="JIE77" s="2"/>
      <c r="JIF77" s="2"/>
      <c r="JIG77" s="2"/>
      <c r="JIH77" s="2"/>
      <c r="JII77" s="2"/>
      <c r="JIJ77" s="2"/>
      <c r="JIK77" s="2"/>
      <c r="JIL77" s="2"/>
      <c r="JIM77" s="2"/>
      <c r="JIN77" s="2"/>
      <c r="JIO77" s="2"/>
      <c r="JIP77" s="2"/>
      <c r="JIQ77" s="2"/>
      <c r="JIR77" s="2"/>
      <c r="JIS77" s="2"/>
      <c r="JIT77" s="2"/>
      <c r="JIU77" s="2"/>
      <c r="JIV77" s="2"/>
      <c r="JIW77" s="2"/>
      <c r="JIX77" s="2"/>
      <c r="JIY77" s="2"/>
      <c r="JIZ77" s="2"/>
      <c r="JJA77" s="2"/>
      <c r="JJB77" s="2"/>
      <c r="JJC77" s="2"/>
      <c r="JJD77" s="2"/>
      <c r="JJE77" s="2"/>
      <c r="JJF77" s="2"/>
      <c r="JJG77" s="2"/>
      <c r="JJH77" s="2"/>
      <c r="JJI77" s="2"/>
      <c r="JJJ77" s="2"/>
      <c r="JJK77" s="2"/>
      <c r="JJL77" s="2"/>
      <c r="JJM77" s="2"/>
      <c r="JJN77" s="2"/>
      <c r="JJO77" s="2"/>
      <c r="JJP77" s="2"/>
      <c r="JJQ77" s="2"/>
      <c r="JJR77" s="2"/>
      <c r="JJS77" s="2"/>
      <c r="JJT77" s="2"/>
      <c r="JJU77" s="2"/>
      <c r="JJV77" s="2"/>
      <c r="JJW77" s="2"/>
      <c r="JJX77" s="2"/>
      <c r="JJY77" s="2"/>
      <c r="JJZ77" s="2"/>
      <c r="JKA77" s="2"/>
      <c r="JKB77" s="2"/>
      <c r="JKC77" s="2"/>
      <c r="JKD77" s="2"/>
      <c r="JKE77" s="2"/>
      <c r="JKF77" s="2"/>
      <c r="JKG77" s="2"/>
      <c r="JKH77" s="2"/>
      <c r="JKI77" s="2"/>
      <c r="JKJ77" s="2"/>
      <c r="JKK77" s="2"/>
      <c r="JKL77" s="2"/>
      <c r="JKM77" s="2"/>
      <c r="JKN77" s="2"/>
      <c r="JKO77" s="2"/>
      <c r="JKP77" s="2"/>
      <c r="JKQ77" s="2"/>
      <c r="JKR77" s="2"/>
      <c r="JKS77" s="2"/>
      <c r="JKT77" s="2"/>
      <c r="JKU77" s="2"/>
      <c r="JKV77" s="2"/>
      <c r="JKW77" s="2"/>
      <c r="JKX77" s="2"/>
      <c r="JKY77" s="2"/>
      <c r="JKZ77" s="2"/>
      <c r="JLA77" s="2"/>
      <c r="JLB77" s="2"/>
      <c r="JLC77" s="2"/>
      <c r="JLD77" s="2"/>
      <c r="JLE77" s="2"/>
      <c r="JLF77" s="2"/>
      <c r="JLG77" s="2"/>
      <c r="JLH77" s="2"/>
      <c r="JLI77" s="2"/>
      <c r="JLJ77" s="2"/>
      <c r="JLK77" s="2"/>
      <c r="JLL77" s="2"/>
      <c r="JLM77" s="2"/>
      <c r="JLN77" s="2"/>
      <c r="JLO77" s="2"/>
      <c r="JLP77" s="2"/>
      <c r="JLQ77" s="2"/>
      <c r="JLR77" s="2"/>
      <c r="JLS77" s="2"/>
      <c r="JLT77" s="2"/>
      <c r="JLU77" s="2"/>
      <c r="JLV77" s="2"/>
      <c r="JLW77" s="2"/>
      <c r="JLX77" s="2"/>
      <c r="JLY77" s="2"/>
      <c r="JLZ77" s="2"/>
      <c r="JMA77" s="2"/>
      <c r="JMB77" s="2"/>
      <c r="JMC77" s="2"/>
      <c r="JMD77" s="2"/>
      <c r="JME77" s="2"/>
      <c r="JMF77" s="2"/>
      <c r="JMG77" s="2"/>
      <c r="JMH77" s="2"/>
      <c r="JMI77" s="2"/>
      <c r="JMJ77" s="2"/>
      <c r="JMK77" s="2"/>
      <c r="JML77" s="2"/>
      <c r="JMM77" s="2"/>
      <c r="JMN77" s="2"/>
      <c r="JMO77" s="2"/>
      <c r="JMP77" s="2"/>
      <c r="JMQ77" s="2"/>
      <c r="JMR77" s="2"/>
      <c r="JMS77" s="2"/>
      <c r="JMT77" s="2"/>
      <c r="JMU77" s="2"/>
      <c r="JMV77" s="2"/>
      <c r="JMW77" s="2"/>
      <c r="JMX77" s="2"/>
      <c r="JMY77" s="2"/>
      <c r="JMZ77" s="2"/>
      <c r="JNA77" s="2"/>
      <c r="JNB77" s="2"/>
      <c r="JNC77" s="2"/>
      <c r="JND77" s="2"/>
      <c r="JNE77" s="2"/>
      <c r="JNF77" s="2"/>
      <c r="JNG77" s="2"/>
      <c r="JNH77" s="2"/>
      <c r="JNI77" s="2"/>
      <c r="JNJ77" s="2"/>
      <c r="JNK77" s="2"/>
      <c r="JNL77" s="2"/>
      <c r="JNM77" s="2"/>
      <c r="JNN77" s="2"/>
      <c r="JNO77" s="2"/>
      <c r="JNP77" s="2"/>
      <c r="JNQ77" s="2"/>
      <c r="JNR77" s="2"/>
      <c r="JNS77" s="2"/>
      <c r="JNT77" s="2"/>
      <c r="JNU77" s="2"/>
      <c r="JNV77" s="2"/>
      <c r="JNW77" s="2"/>
      <c r="JNX77" s="2"/>
      <c r="JNY77" s="2"/>
      <c r="JNZ77" s="2"/>
      <c r="JOA77" s="2"/>
      <c r="JOB77" s="2"/>
      <c r="JOC77" s="2"/>
      <c r="JOD77" s="2"/>
      <c r="JOE77" s="2"/>
      <c r="JOF77" s="2"/>
      <c r="JOG77" s="2"/>
      <c r="JOH77" s="2"/>
      <c r="JOI77" s="2"/>
      <c r="JOJ77" s="2"/>
      <c r="JOK77" s="2"/>
      <c r="JOL77" s="2"/>
      <c r="JOM77" s="2"/>
      <c r="JON77" s="2"/>
      <c r="JOO77" s="2"/>
      <c r="JOP77" s="2"/>
      <c r="JOQ77" s="2"/>
      <c r="JOR77" s="2"/>
      <c r="JOS77" s="2"/>
      <c r="JOT77" s="2"/>
      <c r="JOU77" s="2"/>
      <c r="JOV77" s="2"/>
      <c r="JOW77" s="2"/>
      <c r="JOX77" s="2"/>
      <c r="JOY77" s="2"/>
      <c r="JOZ77" s="2"/>
      <c r="JPA77" s="2"/>
      <c r="JPB77" s="2"/>
      <c r="JPC77" s="2"/>
      <c r="JPD77" s="2"/>
      <c r="JPE77" s="2"/>
      <c r="JPF77" s="2"/>
      <c r="JPG77" s="2"/>
      <c r="JPH77" s="2"/>
      <c r="JPI77" s="2"/>
      <c r="JPJ77" s="2"/>
      <c r="JPK77" s="2"/>
      <c r="JPL77" s="2"/>
      <c r="JPM77" s="2"/>
      <c r="JPN77" s="2"/>
      <c r="JPO77" s="2"/>
      <c r="JPP77" s="2"/>
      <c r="JPQ77" s="2"/>
      <c r="JPR77" s="2"/>
      <c r="JPS77" s="2"/>
      <c r="JPT77" s="2"/>
      <c r="JPU77" s="2"/>
      <c r="JPV77" s="2"/>
      <c r="JPW77" s="2"/>
      <c r="JPX77" s="2"/>
      <c r="JPY77" s="2"/>
      <c r="JPZ77" s="2"/>
      <c r="JQA77" s="2"/>
      <c r="JQB77" s="2"/>
      <c r="JQC77" s="2"/>
      <c r="JQD77" s="2"/>
      <c r="JQE77" s="2"/>
      <c r="JQF77" s="2"/>
      <c r="JQG77" s="2"/>
      <c r="JQH77" s="2"/>
      <c r="JQI77" s="2"/>
      <c r="JQJ77" s="2"/>
      <c r="JQK77" s="2"/>
      <c r="JQL77" s="2"/>
      <c r="JQM77" s="2"/>
      <c r="JQN77" s="2"/>
      <c r="JQO77" s="2"/>
      <c r="JQP77" s="2"/>
      <c r="JQQ77" s="2"/>
      <c r="JQR77" s="2"/>
      <c r="JQS77" s="2"/>
      <c r="JQT77" s="2"/>
      <c r="JQU77" s="2"/>
      <c r="JQV77" s="2"/>
      <c r="JQW77" s="2"/>
      <c r="JQX77" s="2"/>
      <c r="JQY77" s="2"/>
      <c r="JQZ77" s="2"/>
      <c r="JRA77" s="2"/>
      <c r="JRB77" s="2"/>
      <c r="JRC77" s="2"/>
      <c r="JRD77" s="2"/>
      <c r="JRE77" s="2"/>
      <c r="JRF77" s="2"/>
      <c r="JRG77" s="2"/>
      <c r="JRH77" s="2"/>
      <c r="JRI77" s="2"/>
      <c r="JRJ77" s="2"/>
      <c r="JRK77" s="2"/>
      <c r="JRL77" s="2"/>
      <c r="JRM77" s="2"/>
      <c r="JRN77" s="2"/>
      <c r="JRO77" s="2"/>
      <c r="JRP77" s="2"/>
      <c r="JRQ77" s="2"/>
      <c r="JRR77" s="2"/>
      <c r="JRS77" s="2"/>
      <c r="JRT77" s="2"/>
      <c r="JRU77" s="2"/>
      <c r="JRV77" s="2"/>
      <c r="JRW77" s="2"/>
      <c r="JRX77" s="2"/>
      <c r="JRY77" s="2"/>
      <c r="JRZ77" s="2"/>
      <c r="JSA77" s="2"/>
      <c r="JSB77" s="2"/>
      <c r="JSC77" s="2"/>
      <c r="JSD77" s="2"/>
      <c r="JSE77" s="2"/>
      <c r="JSF77" s="2"/>
      <c r="JSG77" s="2"/>
      <c r="JSH77" s="2"/>
      <c r="JSI77" s="2"/>
      <c r="JSJ77" s="2"/>
      <c r="JSK77" s="2"/>
      <c r="JSL77" s="2"/>
      <c r="JSM77" s="2"/>
      <c r="JSN77" s="2"/>
      <c r="JSO77" s="2"/>
      <c r="JSP77" s="2"/>
      <c r="JSQ77" s="2"/>
      <c r="JSR77" s="2"/>
      <c r="JSS77" s="2"/>
      <c r="JST77" s="2"/>
      <c r="JSU77" s="2"/>
      <c r="JSV77" s="2"/>
      <c r="JSW77" s="2"/>
      <c r="JSX77" s="2"/>
      <c r="JSY77" s="2"/>
      <c r="JSZ77" s="2"/>
      <c r="JTA77" s="2"/>
      <c r="JTB77" s="2"/>
      <c r="JTC77" s="2"/>
      <c r="JTD77" s="2"/>
      <c r="JTE77" s="2"/>
      <c r="JTF77" s="2"/>
      <c r="JTG77" s="2"/>
      <c r="JTH77" s="2"/>
      <c r="JTI77" s="2"/>
      <c r="JTJ77" s="2"/>
      <c r="JTK77" s="2"/>
      <c r="JTL77" s="2"/>
      <c r="JTM77" s="2"/>
      <c r="JTN77" s="2"/>
      <c r="JTO77" s="2"/>
      <c r="JTP77" s="2"/>
      <c r="JTQ77" s="2"/>
      <c r="JTR77" s="2"/>
      <c r="JTS77" s="2"/>
      <c r="JTT77" s="2"/>
      <c r="JTU77" s="2"/>
      <c r="JTV77" s="2"/>
      <c r="JTW77" s="2"/>
      <c r="JTX77" s="2"/>
      <c r="JTY77" s="2"/>
      <c r="JTZ77" s="2"/>
      <c r="JUA77" s="2"/>
      <c r="JUB77" s="2"/>
      <c r="JUC77" s="2"/>
      <c r="JUD77" s="2"/>
      <c r="JUE77" s="2"/>
      <c r="JUF77" s="2"/>
      <c r="JUG77" s="2"/>
      <c r="JUH77" s="2"/>
      <c r="JUI77" s="2"/>
      <c r="JUJ77" s="2"/>
      <c r="JUK77" s="2"/>
      <c r="JUL77" s="2"/>
      <c r="JUM77" s="2"/>
      <c r="JUN77" s="2"/>
      <c r="JUO77" s="2"/>
      <c r="JUP77" s="2"/>
      <c r="JUQ77" s="2"/>
      <c r="JUR77" s="2"/>
      <c r="JUS77" s="2"/>
      <c r="JUT77" s="2"/>
      <c r="JUU77" s="2"/>
      <c r="JUV77" s="2"/>
      <c r="JUW77" s="2"/>
      <c r="JUX77" s="2"/>
      <c r="JUY77" s="2"/>
      <c r="JUZ77" s="2"/>
      <c r="JVA77" s="2"/>
      <c r="JVB77" s="2"/>
      <c r="JVC77" s="2"/>
      <c r="JVD77" s="2"/>
      <c r="JVE77" s="2"/>
      <c r="JVF77" s="2"/>
      <c r="JVG77" s="2"/>
      <c r="JVH77" s="2"/>
      <c r="JVI77" s="2"/>
      <c r="JVJ77" s="2"/>
      <c r="JVK77" s="2"/>
      <c r="JVL77" s="2"/>
      <c r="JVM77" s="2"/>
      <c r="JVN77" s="2"/>
      <c r="JVO77" s="2"/>
      <c r="JVP77" s="2"/>
      <c r="JVQ77" s="2"/>
      <c r="JVR77" s="2"/>
      <c r="JVS77" s="2"/>
      <c r="JVT77" s="2"/>
      <c r="JVU77" s="2"/>
      <c r="JVV77" s="2"/>
      <c r="JVW77" s="2"/>
      <c r="JVX77" s="2"/>
      <c r="JVY77" s="2"/>
      <c r="JVZ77" s="2"/>
      <c r="JWA77" s="2"/>
      <c r="JWB77" s="2"/>
      <c r="JWC77" s="2"/>
      <c r="JWD77" s="2"/>
      <c r="JWE77" s="2"/>
      <c r="JWF77" s="2"/>
      <c r="JWG77" s="2"/>
      <c r="JWH77" s="2"/>
      <c r="JWI77" s="2"/>
      <c r="JWJ77" s="2"/>
      <c r="JWK77" s="2"/>
      <c r="JWL77" s="2"/>
      <c r="JWM77" s="2"/>
      <c r="JWN77" s="2"/>
      <c r="JWO77" s="2"/>
      <c r="JWP77" s="2"/>
      <c r="JWQ77" s="2"/>
      <c r="JWR77" s="2"/>
      <c r="JWS77" s="2"/>
      <c r="JWT77" s="2"/>
      <c r="JWU77" s="2"/>
      <c r="JWV77" s="2"/>
      <c r="JWW77" s="2"/>
      <c r="JWX77" s="2"/>
      <c r="JWY77" s="2"/>
      <c r="JWZ77" s="2"/>
      <c r="JXA77" s="2"/>
      <c r="JXB77" s="2"/>
      <c r="JXC77" s="2"/>
      <c r="JXD77" s="2"/>
      <c r="JXE77" s="2"/>
      <c r="JXF77" s="2"/>
      <c r="JXG77" s="2"/>
      <c r="JXH77" s="2"/>
      <c r="JXI77" s="2"/>
      <c r="JXJ77" s="2"/>
      <c r="JXK77" s="2"/>
      <c r="JXL77" s="2"/>
      <c r="JXM77" s="2"/>
      <c r="JXN77" s="2"/>
      <c r="JXO77" s="2"/>
      <c r="JXP77" s="2"/>
      <c r="JXQ77" s="2"/>
      <c r="JXR77" s="2"/>
      <c r="JXS77" s="2"/>
      <c r="JXT77" s="2"/>
      <c r="JXU77" s="2"/>
      <c r="JXV77" s="2"/>
      <c r="JXW77" s="2"/>
      <c r="JXX77" s="2"/>
      <c r="JXY77" s="2"/>
      <c r="JXZ77" s="2"/>
      <c r="JYA77" s="2"/>
      <c r="JYB77" s="2"/>
      <c r="JYC77" s="2"/>
      <c r="JYD77" s="2"/>
      <c r="JYE77" s="2"/>
      <c r="JYF77" s="2"/>
      <c r="JYG77" s="2"/>
      <c r="JYH77" s="2"/>
      <c r="JYI77" s="2"/>
      <c r="JYJ77" s="2"/>
      <c r="JYK77" s="2"/>
      <c r="JYL77" s="2"/>
      <c r="JYM77" s="2"/>
      <c r="JYN77" s="2"/>
      <c r="JYO77" s="2"/>
      <c r="JYP77" s="2"/>
      <c r="JYQ77" s="2"/>
      <c r="JYR77" s="2"/>
      <c r="JYS77" s="2"/>
      <c r="JYT77" s="2"/>
      <c r="JYU77" s="2"/>
      <c r="JYV77" s="2"/>
      <c r="JYW77" s="2"/>
      <c r="JYX77" s="2"/>
      <c r="JYY77" s="2"/>
      <c r="JYZ77" s="2"/>
      <c r="JZA77" s="2"/>
      <c r="JZB77" s="2"/>
      <c r="JZC77" s="2"/>
      <c r="JZD77" s="2"/>
      <c r="JZE77" s="2"/>
      <c r="JZF77" s="2"/>
      <c r="JZG77" s="2"/>
      <c r="JZH77" s="2"/>
      <c r="JZI77" s="2"/>
      <c r="JZJ77" s="2"/>
      <c r="JZK77" s="2"/>
      <c r="JZL77" s="2"/>
      <c r="JZM77" s="2"/>
      <c r="JZN77" s="2"/>
      <c r="JZO77" s="2"/>
      <c r="JZP77" s="2"/>
      <c r="JZQ77" s="2"/>
      <c r="JZR77" s="2"/>
      <c r="JZS77" s="2"/>
      <c r="JZT77" s="2"/>
      <c r="JZU77" s="2"/>
      <c r="JZV77" s="2"/>
      <c r="JZW77" s="2"/>
      <c r="JZX77" s="2"/>
      <c r="JZY77" s="2"/>
      <c r="JZZ77" s="2"/>
      <c r="KAA77" s="2"/>
      <c r="KAB77" s="2"/>
      <c r="KAC77" s="2"/>
      <c r="KAD77" s="2"/>
      <c r="KAE77" s="2"/>
      <c r="KAF77" s="2"/>
      <c r="KAG77" s="2"/>
      <c r="KAH77" s="2"/>
      <c r="KAI77" s="2"/>
      <c r="KAJ77" s="2"/>
      <c r="KAK77" s="2"/>
      <c r="KAL77" s="2"/>
      <c r="KAM77" s="2"/>
      <c r="KAN77" s="2"/>
      <c r="KAO77" s="2"/>
      <c r="KAP77" s="2"/>
      <c r="KAQ77" s="2"/>
      <c r="KAR77" s="2"/>
      <c r="KAS77" s="2"/>
      <c r="KAT77" s="2"/>
      <c r="KAU77" s="2"/>
      <c r="KAV77" s="2"/>
      <c r="KAW77" s="2"/>
      <c r="KAX77" s="2"/>
      <c r="KAY77" s="2"/>
      <c r="KAZ77" s="2"/>
      <c r="KBA77" s="2"/>
      <c r="KBB77" s="2"/>
      <c r="KBC77" s="2"/>
      <c r="KBD77" s="2"/>
      <c r="KBE77" s="2"/>
      <c r="KBF77" s="2"/>
      <c r="KBG77" s="2"/>
      <c r="KBH77" s="2"/>
      <c r="KBI77" s="2"/>
      <c r="KBJ77" s="2"/>
      <c r="KBK77" s="2"/>
      <c r="KBL77" s="2"/>
      <c r="KBM77" s="2"/>
      <c r="KBN77" s="2"/>
      <c r="KBO77" s="2"/>
      <c r="KBP77" s="2"/>
      <c r="KBQ77" s="2"/>
      <c r="KBR77" s="2"/>
      <c r="KBS77" s="2"/>
      <c r="KBT77" s="2"/>
      <c r="KBU77" s="2"/>
      <c r="KBV77" s="2"/>
      <c r="KBW77" s="2"/>
      <c r="KBX77" s="2"/>
      <c r="KBY77" s="2"/>
      <c r="KBZ77" s="2"/>
      <c r="KCA77" s="2"/>
      <c r="KCB77" s="2"/>
      <c r="KCC77" s="2"/>
      <c r="KCD77" s="2"/>
      <c r="KCE77" s="2"/>
      <c r="KCF77" s="2"/>
      <c r="KCG77" s="2"/>
      <c r="KCH77" s="2"/>
      <c r="KCI77" s="2"/>
      <c r="KCJ77" s="2"/>
      <c r="KCK77" s="2"/>
      <c r="KCL77" s="2"/>
      <c r="KCM77" s="2"/>
      <c r="KCN77" s="2"/>
      <c r="KCO77" s="2"/>
      <c r="KCP77" s="2"/>
      <c r="KCQ77" s="2"/>
      <c r="KCR77" s="2"/>
      <c r="KCS77" s="2"/>
      <c r="KCT77" s="2"/>
      <c r="KCU77" s="2"/>
      <c r="KCV77" s="2"/>
      <c r="KCW77" s="2"/>
      <c r="KCX77" s="2"/>
      <c r="KCY77" s="2"/>
      <c r="KCZ77" s="2"/>
      <c r="KDA77" s="2"/>
      <c r="KDB77" s="2"/>
      <c r="KDC77" s="2"/>
      <c r="KDD77" s="2"/>
      <c r="KDE77" s="2"/>
      <c r="KDF77" s="2"/>
      <c r="KDG77" s="2"/>
      <c r="KDH77" s="2"/>
      <c r="KDI77" s="2"/>
      <c r="KDJ77" s="2"/>
      <c r="KDK77" s="2"/>
      <c r="KDL77" s="2"/>
      <c r="KDM77" s="2"/>
      <c r="KDN77" s="2"/>
      <c r="KDO77" s="2"/>
      <c r="KDP77" s="2"/>
      <c r="KDQ77" s="2"/>
      <c r="KDR77" s="2"/>
      <c r="KDS77" s="2"/>
      <c r="KDT77" s="2"/>
      <c r="KDU77" s="2"/>
      <c r="KDV77" s="2"/>
      <c r="KDW77" s="2"/>
      <c r="KDX77" s="2"/>
      <c r="KDY77" s="2"/>
      <c r="KDZ77" s="2"/>
      <c r="KEA77" s="2"/>
      <c r="KEB77" s="2"/>
      <c r="KEC77" s="2"/>
      <c r="KED77" s="2"/>
      <c r="KEE77" s="2"/>
      <c r="KEF77" s="2"/>
      <c r="KEG77" s="2"/>
      <c r="KEH77" s="2"/>
      <c r="KEI77" s="2"/>
      <c r="KEJ77" s="2"/>
      <c r="KEK77" s="2"/>
      <c r="KEL77" s="2"/>
      <c r="KEM77" s="2"/>
      <c r="KEN77" s="2"/>
      <c r="KEO77" s="2"/>
      <c r="KEP77" s="2"/>
      <c r="KEQ77" s="2"/>
      <c r="KER77" s="2"/>
      <c r="KES77" s="2"/>
      <c r="KET77" s="2"/>
      <c r="KEU77" s="2"/>
      <c r="KEV77" s="2"/>
      <c r="KEW77" s="2"/>
      <c r="KEX77" s="2"/>
      <c r="KEY77" s="2"/>
      <c r="KEZ77" s="2"/>
      <c r="KFA77" s="2"/>
      <c r="KFB77" s="2"/>
      <c r="KFC77" s="2"/>
      <c r="KFD77" s="2"/>
      <c r="KFE77" s="2"/>
      <c r="KFF77" s="2"/>
      <c r="KFG77" s="2"/>
      <c r="KFH77" s="2"/>
      <c r="KFI77" s="2"/>
      <c r="KFJ77" s="2"/>
      <c r="KFK77" s="2"/>
      <c r="KFL77" s="2"/>
      <c r="KFM77" s="2"/>
      <c r="KFN77" s="2"/>
      <c r="KFO77" s="2"/>
      <c r="KFP77" s="2"/>
      <c r="KFQ77" s="2"/>
      <c r="KFR77" s="2"/>
      <c r="KFS77" s="2"/>
      <c r="KFT77" s="2"/>
      <c r="KFU77" s="2"/>
      <c r="KFV77" s="2"/>
      <c r="KFW77" s="2"/>
      <c r="KFX77" s="2"/>
      <c r="KFY77" s="2"/>
      <c r="KFZ77" s="2"/>
      <c r="KGA77" s="2"/>
      <c r="KGB77" s="2"/>
      <c r="KGC77" s="2"/>
      <c r="KGD77" s="2"/>
      <c r="KGE77" s="2"/>
      <c r="KGF77" s="2"/>
      <c r="KGG77" s="2"/>
      <c r="KGH77" s="2"/>
      <c r="KGI77" s="2"/>
      <c r="KGJ77" s="2"/>
      <c r="KGK77" s="2"/>
      <c r="KGL77" s="2"/>
      <c r="KGM77" s="2"/>
      <c r="KGN77" s="2"/>
      <c r="KGO77" s="2"/>
      <c r="KGP77" s="2"/>
      <c r="KGQ77" s="2"/>
      <c r="KGR77" s="2"/>
      <c r="KGS77" s="2"/>
      <c r="KGT77" s="2"/>
      <c r="KGU77" s="2"/>
      <c r="KGV77" s="2"/>
      <c r="KGW77" s="2"/>
      <c r="KGX77" s="2"/>
      <c r="KGY77" s="2"/>
      <c r="KGZ77" s="2"/>
      <c r="KHA77" s="2"/>
      <c r="KHB77" s="2"/>
      <c r="KHC77" s="2"/>
      <c r="KHD77" s="2"/>
      <c r="KHE77" s="2"/>
      <c r="KHF77" s="2"/>
      <c r="KHG77" s="2"/>
      <c r="KHH77" s="2"/>
      <c r="KHI77" s="2"/>
      <c r="KHJ77" s="2"/>
      <c r="KHK77" s="2"/>
      <c r="KHL77" s="2"/>
      <c r="KHM77" s="2"/>
      <c r="KHN77" s="2"/>
      <c r="KHO77" s="2"/>
      <c r="KHP77" s="2"/>
      <c r="KHQ77" s="2"/>
      <c r="KHR77" s="2"/>
      <c r="KHS77" s="2"/>
      <c r="KHT77" s="2"/>
      <c r="KHU77" s="2"/>
      <c r="KHV77" s="2"/>
      <c r="KHW77" s="2"/>
      <c r="KHX77" s="2"/>
      <c r="KHY77" s="2"/>
      <c r="KHZ77" s="2"/>
      <c r="KIA77" s="2"/>
      <c r="KIB77" s="2"/>
      <c r="KIC77" s="2"/>
      <c r="KID77" s="2"/>
      <c r="KIE77" s="2"/>
      <c r="KIF77" s="2"/>
      <c r="KIG77" s="2"/>
      <c r="KIH77" s="2"/>
      <c r="KII77" s="2"/>
      <c r="KIJ77" s="2"/>
      <c r="KIK77" s="2"/>
      <c r="KIL77" s="2"/>
      <c r="KIM77" s="2"/>
      <c r="KIN77" s="2"/>
      <c r="KIO77" s="2"/>
      <c r="KIP77" s="2"/>
      <c r="KIQ77" s="2"/>
      <c r="KIR77" s="2"/>
      <c r="KIS77" s="2"/>
      <c r="KIT77" s="2"/>
      <c r="KIU77" s="2"/>
      <c r="KIV77" s="2"/>
      <c r="KIW77" s="2"/>
      <c r="KIX77" s="2"/>
      <c r="KIY77" s="2"/>
      <c r="KIZ77" s="2"/>
      <c r="KJA77" s="2"/>
      <c r="KJB77" s="2"/>
      <c r="KJC77" s="2"/>
      <c r="KJD77" s="2"/>
      <c r="KJE77" s="2"/>
      <c r="KJF77" s="2"/>
      <c r="KJG77" s="2"/>
      <c r="KJH77" s="2"/>
      <c r="KJI77" s="2"/>
      <c r="KJJ77" s="2"/>
      <c r="KJK77" s="2"/>
      <c r="KJL77" s="2"/>
      <c r="KJM77" s="2"/>
      <c r="KJN77" s="2"/>
      <c r="KJO77" s="2"/>
      <c r="KJP77" s="2"/>
      <c r="KJQ77" s="2"/>
      <c r="KJR77" s="2"/>
      <c r="KJS77" s="2"/>
      <c r="KJT77" s="2"/>
      <c r="KJU77" s="2"/>
      <c r="KJV77" s="2"/>
      <c r="KJW77" s="2"/>
      <c r="KJX77" s="2"/>
      <c r="KJY77" s="2"/>
      <c r="KJZ77" s="2"/>
      <c r="KKA77" s="2"/>
      <c r="KKB77" s="2"/>
      <c r="KKC77" s="2"/>
      <c r="KKD77" s="2"/>
      <c r="KKE77" s="2"/>
      <c r="KKF77" s="2"/>
      <c r="KKG77" s="2"/>
      <c r="KKH77" s="2"/>
      <c r="KKI77" s="2"/>
      <c r="KKJ77" s="2"/>
      <c r="KKK77" s="2"/>
      <c r="KKL77" s="2"/>
      <c r="KKM77" s="2"/>
      <c r="KKN77" s="2"/>
      <c r="KKO77" s="2"/>
      <c r="KKP77" s="2"/>
      <c r="KKQ77" s="2"/>
      <c r="KKR77" s="2"/>
      <c r="KKS77" s="2"/>
      <c r="KKT77" s="2"/>
      <c r="KKU77" s="2"/>
      <c r="KKV77" s="2"/>
      <c r="KKW77" s="2"/>
      <c r="KKX77" s="2"/>
      <c r="KKY77" s="2"/>
      <c r="KKZ77" s="2"/>
      <c r="KLA77" s="2"/>
      <c r="KLB77" s="2"/>
      <c r="KLC77" s="2"/>
      <c r="KLD77" s="2"/>
      <c r="KLE77" s="2"/>
      <c r="KLF77" s="2"/>
      <c r="KLG77" s="2"/>
      <c r="KLH77" s="2"/>
      <c r="KLI77" s="2"/>
      <c r="KLJ77" s="2"/>
      <c r="KLK77" s="2"/>
      <c r="KLL77" s="2"/>
      <c r="KLM77" s="2"/>
      <c r="KLN77" s="2"/>
      <c r="KLO77" s="2"/>
      <c r="KLP77" s="2"/>
      <c r="KLQ77" s="2"/>
      <c r="KLR77" s="2"/>
      <c r="KLS77" s="2"/>
      <c r="KLT77" s="2"/>
      <c r="KLU77" s="2"/>
      <c r="KLV77" s="2"/>
      <c r="KLW77" s="2"/>
      <c r="KLX77" s="2"/>
      <c r="KLY77" s="2"/>
      <c r="KLZ77" s="2"/>
      <c r="KMA77" s="2"/>
      <c r="KMB77" s="2"/>
      <c r="KMC77" s="2"/>
      <c r="KMD77" s="2"/>
      <c r="KME77" s="2"/>
      <c r="KMF77" s="2"/>
      <c r="KMG77" s="2"/>
      <c r="KMH77" s="2"/>
      <c r="KMI77" s="2"/>
      <c r="KMJ77" s="2"/>
      <c r="KMK77" s="2"/>
      <c r="KML77" s="2"/>
      <c r="KMM77" s="2"/>
      <c r="KMN77" s="2"/>
      <c r="KMO77" s="2"/>
      <c r="KMP77" s="2"/>
      <c r="KMQ77" s="2"/>
      <c r="KMR77" s="2"/>
      <c r="KMS77" s="2"/>
      <c r="KMT77" s="2"/>
      <c r="KMU77" s="2"/>
      <c r="KMV77" s="2"/>
      <c r="KMW77" s="2"/>
      <c r="KMX77" s="2"/>
      <c r="KMY77" s="2"/>
      <c r="KMZ77" s="2"/>
      <c r="KNA77" s="2"/>
      <c r="KNB77" s="2"/>
      <c r="KNC77" s="2"/>
      <c r="KND77" s="2"/>
      <c r="KNE77" s="2"/>
      <c r="KNF77" s="2"/>
      <c r="KNG77" s="2"/>
      <c r="KNH77" s="2"/>
      <c r="KNI77" s="2"/>
      <c r="KNJ77" s="2"/>
      <c r="KNK77" s="2"/>
      <c r="KNL77" s="2"/>
      <c r="KNM77" s="2"/>
      <c r="KNN77" s="2"/>
      <c r="KNO77" s="2"/>
      <c r="KNP77" s="2"/>
      <c r="KNQ77" s="2"/>
      <c r="KNR77" s="2"/>
      <c r="KNS77" s="2"/>
      <c r="KNT77" s="2"/>
      <c r="KNU77" s="2"/>
      <c r="KNV77" s="2"/>
      <c r="KNW77" s="2"/>
      <c r="KNX77" s="2"/>
      <c r="KNY77" s="2"/>
      <c r="KNZ77" s="2"/>
      <c r="KOA77" s="2"/>
      <c r="KOB77" s="2"/>
      <c r="KOC77" s="2"/>
      <c r="KOD77" s="2"/>
      <c r="KOE77" s="2"/>
      <c r="KOF77" s="2"/>
      <c r="KOG77" s="2"/>
      <c r="KOH77" s="2"/>
      <c r="KOI77" s="2"/>
      <c r="KOJ77" s="2"/>
      <c r="KOK77" s="2"/>
      <c r="KOL77" s="2"/>
      <c r="KOM77" s="2"/>
      <c r="KON77" s="2"/>
      <c r="KOO77" s="2"/>
      <c r="KOP77" s="2"/>
      <c r="KOQ77" s="2"/>
      <c r="KOR77" s="2"/>
      <c r="KOS77" s="2"/>
      <c r="KOT77" s="2"/>
      <c r="KOU77" s="2"/>
      <c r="KOV77" s="2"/>
      <c r="KOW77" s="2"/>
      <c r="KOX77" s="2"/>
      <c r="KOY77" s="2"/>
      <c r="KOZ77" s="2"/>
      <c r="KPA77" s="2"/>
      <c r="KPB77" s="2"/>
      <c r="KPC77" s="2"/>
      <c r="KPD77" s="2"/>
      <c r="KPE77" s="2"/>
      <c r="KPF77" s="2"/>
      <c r="KPG77" s="2"/>
      <c r="KPH77" s="2"/>
      <c r="KPI77" s="2"/>
      <c r="KPJ77" s="2"/>
      <c r="KPK77" s="2"/>
      <c r="KPL77" s="2"/>
      <c r="KPM77" s="2"/>
      <c r="KPN77" s="2"/>
      <c r="KPO77" s="2"/>
      <c r="KPP77" s="2"/>
      <c r="KPQ77" s="2"/>
      <c r="KPR77" s="2"/>
      <c r="KPS77" s="2"/>
      <c r="KPT77" s="2"/>
      <c r="KPU77" s="2"/>
      <c r="KPV77" s="2"/>
      <c r="KPW77" s="2"/>
      <c r="KPX77" s="2"/>
      <c r="KPY77" s="2"/>
      <c r="KPZ77" s="2"/>
      <c r="KQA77" s="2"/>
      <c r="KQB77" s="2"/>
      <c r="KQC77" s="2"/>
      <c r="KQD77" s="2"/>
      <c r="KQE77" s="2"/>
      <c r="KQF77" s="2"/>
      <c r="KQG77" s="2"/>
      <c r="KQH77" s="2"/>
      <c r="KQI77" s="2"/>
      <c r="KQJ77" s="2"/>
      <c r="KQK77" s="2"/>
      <c r="KQL77" s="2"/>
      <c r="KQM77" s="2"/>
      <c r="KQN77" s="2"/>
      <c r="KQO77" s="2"/>
      <c r="KQP77" s="2"/>
      <c r="KQQ77" s="2"/>
      <c r="KQR77" s="2"/>
      <c r="KQS77" s="2"/>
      <c r="KQT77" s="2"/>
      <c r="KQU77" s="2"/>
      <c r="KQV77" s="2"/>
      <c r="KQW77" s="2"/>
      <c r="KQX77" s="2"/>
      <c r="KQY77" s="2"/>
      <c r="KQZ77" s="2"/>
      <c r="KRA77" s="2"/>
      <c r="KRB77" s="2"/>
      <c r="KRC77" s="2"/>
      <c r="KRD77" s="2"/>
      <c r="KRE77" s="2"/>
      <c r="KRF77" s="2"/>
      <c r="KRG77" s="2"/>
      <c r="KRH77" s="2"/>
      <c r="KRI77" s="2"/>
      <c r="KRJ77" s="2"/>
      <c r="KRK77" s="2"/>
      <c r="KRL77" s="2"/>
      <c r="KRM77" s="2"/>
      <c r="KRN77" s="2"/>
      <c r="KRO77" s="2"/>
      <c r="KRP77" s="2"/>
      <c r="KRQ77" s="2"/>
      <c r="KRR77" s="2"/>
      <c r="KRS77" s="2"/>
      <c r="KRT77" s="2"/>
      <c r="KRU77" s="2"/>
      <c r="KRV77" s="2"/>
      <c r="KRW77" s="2"/>
      <c r="KRX77" s="2"/>
      <c r="KRY77" s="2"/>
      <c r="KRZ77" s="2"/>
      <c r="KSA77" s="2"/>
      <c r="KSB77" s="2"/>
      <c r="KSC77" s="2"/>
      <c r="KSD77" s="2"/>
      <c r="KSE77" s="2"/>
      <c r="KSF77" s="2"/>
      <c r="KSG77" s="2"/>
      <c r="KSH77" s="2"/>
      <c r="KSI77" s="2"/>
      <c r="KSJ77" s="2"/>
      <c r="KSK77" s="2"/>
      <c r="KSL77" s="2"/>
      <c r="KSM77" s="2"/>
      <c r="KSN77" s="2"/>
      <c r="KSO77" s="2"/>
      <c r="KSP77" s="2"/>
      <c r="KSQ77" s="2"/>
      <c r="KSR77" s="2"/>
      <c r="KSS77" s="2"/>
      <c r="KST77" s="2"/>
      <c r="KSU77" s="2"/>
      <c r="KSV77" s="2"/>
      <c r="KSW77" s="2"/>
      <c r="KSX77" s="2"/>
      <c r="KSY77" s="2"/>
      <c r="KSZ77" s="2"/>
      <c r="KTA77" s="2"/>
      <c r="KTB77" s="2"/>
      <c r="KTC77" s="2"/>
      <c r="KTD77" s="2"/>
      <c r="KTE77" s="2"/>
      <c r="KTF77" s="2"/>
      <c r="KTG77" s="2"/>
      <c r="KTH77" s="2"/>
      <c r="KTI77" s="2"/>
      <c r="KTJ77" s="2"/>
      <c r="KTK77" s="2"/>
      <c r="KTL77" s="2"/>
      <c r="KTM77" s="2"/>
      <c r="KTN77" s="2"/>
      <c r="KTO77" s="2"/>
      <c r="KTP77" s="2"/>
      <c r="KTQ77" s="2"/>
      <c r="KTR77" s="2"/>
      <c r="KTS77" s="2"/>
      <c r="KTT77" s="2"/>
      <c r="KTU77" s="2"/>
      <c r="KTV77" s="2"/>
      <c r="KTW77" s="2"/>
      <c r="KTX77" s="2"/>
      <c r="KTY77" s="2"/>
      <c r="KTZ77" s="2"/>
      <c r="KUA77" s="2"/>
      <c r="KUB77" s="2"/>
      <c r="KUC77" s="2"/>
      <c r="KUD77" s="2"/>
      <c r="KUE77" s="2"/>
      <c r="KUF77" s="2"/>
      <c r="KUG77" s="2"/>
      <c r="KUH77" s="2"/>
      <c r="KUI77" s="2"/>
      <c r="KUJ77" s="2"/>
      <c r="KUK77" s="2"/>
      <c r="KUL77" s="2"/>
      <c r="KUM77" s="2"/>
      <c r="KUN77" s="2"/>
      <c r="KUO77" s="2"/>
      <c r="KUP77" s="2"/>
      <c r="KUQ77" s="2"/>
      <c r="KUR77" s="2"/>
      <c r="KUS77" s="2"/>
      <c r="KUT77" s="2"/>
      <c r="KUU77" s="2"/>
      <c r="KUV77" s="2"/>
      <c r="KUW77" s="2"/>
      <c r="KUX77" s="2"/>
      <c r="KUY77" s="2"/>
      <c r="KUZ77" s="2"/>
      <c r="KVA77" s="2"/>
      <c r="KVB77" s="2"/>
      <c r="KVC77" s="2"/>
      <c r="KVD77" s="2"/>
      <c r="KVE77" s="2"/>
      <c r="KVF77" s="2"/>
      <c r="KVG77" s="2"/>
      <c r="KVH77" s="2"/>
      <c r="KVI77" s="2"/>
      <c r="KVJ77" s="2"/>
      <c r="KVK77" s="2"/>
      <c r="KVL77" s="2"/>
      <c r="KVM77" s="2"/>
      <c r="KVN77" s="2"/>
      <c r="KVO77" s="2"/>
      <c r="KVP77" s="2"/>
      <c r="KVQ77" s="2"/>
      <c r="KVR77" s="2"/>
      <c r="KVS77" s="2"/>
      <c r="KVT77" s="2"/>
      <c r="KVU77" s="2"/>
      <c r="KVV77" s="2"/>
      <c r="KVW77" s="2"/>
      <c r="KVX77" s="2"/>
      <c r="KVY77" s="2"/>
      <c r="KVZ77" s="2"/>
      <c r="KWA77" s="2"/>
      <c r="KWB77" s="2"/>
      <c r="KWC77" s="2"/>
      <c r="KWD77" s="2"/>
      <c r="KWE77" s="2"/>
      <c r="KWF77" s="2"/>
      <c r="KWG77" s="2"/>
      <c r="KWH77" s="2"/>
      <c r="KWI77" s="2"/>
      <c r="KWJ77" s="2"/>
      <c r="KWK77" s="2"/>
      <c r="KWL77" s="2"/>
      <c r="KWM77" s="2"/>
      <c r="KWN77" s="2"/>
      <c r="KWO77" s="2"/>
      <c r="KWP77" s="2"/>
      <c r="KWQ77" s="2"/>
      <c r="KWR77" s="2"/>
      <c r="KWS77" s="2"/>
      <c r="KWT77" s="2"/>
      <c r="KWU77" s="2"/>
      <c r="KWV77" s="2"/>
      <c r="KWW77" s="2"/>
      <c r="KWX77" s="2"/>
      <c r="KWY77" s="2"/>
      <c r="KWZ77" s="2"/>
      <c r="KXA77" s="2"/>
      <c r="KXB77" s="2"/>
      <c r="KXC77" s="2"/>
      <c r="KXD77" s="2"/>
      <c r="KXE77" s="2"/>
      <c r="KXF77" s="2"/>
      <c r="KXG77" s="2"/>
      <c r="KXH77" s="2"/>
      <c r="KXI77" s="2"/>
      <c r="KXJ77" s="2"/>
      <c r="KXK77" s="2"/>
      <c r="KXL77" s="2"/>
      <c r="KXM77" s="2"/>
      <c r="KXN77" s="2"/>
      <c r="KXO77" s="2"/>
      <c r="KXP77" s="2"/>
      <c r="KXQ77" s="2"/>
      <c r="KXR77" s="2"/>
      <c r="KXS77" s="2"/>
      <c r="KXT77" s="2"/>
      <c r="KXU77" s="2"/>
      <c r="KXV77" s="2"/>
      <c r="KXW77" s="2"/>
      <c r="KXX77" s="2"/>
      <c r="KXY77" s="2"/>
      <c r="KXZ77" s="2"/>
      <c r="KYA77" s="2"/>
      <c r="KYB77" s="2"/>
      <c r="KYC77" s="2"/>
      <c r="KYD77" s="2"/>
      <c r="KYE77" s="2"/>
      <c r="KYF77" s="2"/>
      <c r="KYG77" s="2"/>
      <c r="KYH77" s="2"/>
      <c r="KYI77" s="2"/>
      <c r="KYJ77" s="2"/>
      <c r="KYK77" s="2"/>
      <c r="KYL77" s="2"/>
      <c r="KYM77" s="2"/>
      <c r="KYN77" s="2"/>
      <c r="KYO77" s="2"/>
      <c r="KYP77" s="2"/>
      <c r="KYQ77" s="2"/>
      <c r="KYR77" s="2"/>
      <c r="KYS77" s="2"/>
      <c r="KYT77" s="2"/>
      <c r="KYU77" s="2"/>
      <c r="KYV77" s="2"/>
      <c r="KYW77" s="2"/>
      <c r="KYX77" s="2"/>
      <c r="KYY77" s="2"/>
      <c r="KYZ77" s="2"/>
      <c r="KZA77" s="2"/>
      <c r="KZB77" s="2"/>
      <c r="KZC77" s="2"/>
      <c r="KZD77" s="2"/>
      <c r="KZE77" s="2"/>
      <c r="KZF77" s="2"/>
      <c r="KZG77" s="2"/>
      <c r="KZH77" s="2"/>
      <c r="KZI77" s="2"/>
      <c r="KZJ77" s="2"/>
      <c r="KZK77" s="2"/>
      <c r="KZL77" s="2"/>
      <c r="KZM77" s="2"/>
      <c r="KZN77" s="2"/>
      <c r="KZO77" s="2"/>
      <c r="KZP77" s="2"/>
      <c r="KZQ77" s="2"/>
      <c r="KZR77" s="2"/>
      <c r="KZS77" s="2"/>
      <c r="KZT77" s="2"/>
      <c r="KZU77" s="2"/>
      <c r="KZV77" s="2"/>
      <c r="KZW77" s="2"/>
      <c r="KZX77" s="2"/>
      <c r="KZY77" s="2"/>
      <c r="KZZ77" s="2"/>
      <c r="LAA77" s="2"/>
      <c r="LAB77" s="2"/>
      <c r="LAC77" s="2"/>
      <c r="LAD77" s="2"/>
      <c r="LAE77" s="2"/>
      <c r="LAF77" s="2"/>
      <c r="LAG77" s="2"/>
      <c r="LAH77" s="2"/>
      <c r="LAI77" s="2"/>
      <c r="LAJ77" s="2"/>
      <c r="LAK77" s="2"/>
      <c r="LAL77" s="2"/>
      <c r="LAM77" s="2"/>
      <c r="LAN77" s="2"/>
      <c r="LAO77" s="2"/>
      <c r="LAP77" s="2"/>
      <c r="LAQ77" s="2"/>
      <c r="LAR77" s="2"/>
      <c r="LAS77" s="2"/>
      <c r="LAT77" s="2"/>
      <c r="LAU77" s="2"/>
      <c r="LAV77" s="2"/>
      <c r="LAW77" s="2"/>
      <c r="LAX77" s="2"/>
      <c r="LAY77" s="2"/>
      <c r="LAZ77" s="2"/>
      <c r="LBA77" s="2"/>
      <c r="LBB77" s="2"/>
      <c r="LBC77" s="2"/>
      <c r="LBD77" s="2"/>
      <c r="LBE77" s="2"/>
      <c r="LBF77" s="2"/>
      <c r="LBG77" s="2"/>
      <c r="LBH77" s="2"/>
      <c r="LBI77" s="2"/>
      <c r="LBJ77" s="2"/>
      <c r="LBK77" s="2"/>
      <c r="LBL77" s="2"/>
      <c r="LBM77" s="2"/>
      <c r="LBN77" s="2"/>
      <c r="LBO77" s="2"/>
      <c r="LBP77" s="2"/>
      <c r="LBQ77" s="2"/>
      <c r="LBR77" s="2"/>
      <c r="LBS77" s="2"/>
      <c r="LBT77" s="2"/>
      <c r="LBU77" s="2"/>
      <c r="LBV77" s="2"/>
      <c r="LBW77" s="2"/>
      <c r="LBX77" s="2"/>
      <c r="LBY77" s="2"/>
      <c r="LBZ77" s="2"/>
      <c r="LCA77" s="2"/>
      <c r="LCB77" s="2"/>
      <c r="LCC77" s="2"/>
      <c r="LCD77" s="2"/>
      <c r="LCE77" s="2"/>
      <c r="LCF77" s="2"/>
      <c r="LCG77" s="2"/>
      <c r="LCH77" s="2"/>
      <c r="LCI77" s="2"/>
      <c r="LCJ77" s="2"/>
      <c r="LCK77" s="2"/>
      <c r="LCL77" s="2"/>
      <c r="LCM77" s="2"/>
      <c r="LCN77" s="2"/>
      <c r="LCO77" s="2"/>
      <c r="LCP77" s="2"/>
      <c r="LCQ77" s="2"/>
      <c r="LCR77" s="2"/>
      <c r="LCS77" s="2"/>
      <c r="LCT77" s="2"/>
      <c r="LCU77" s="2"/>
      <c r="LCV77" s="2"/>
      <c r="LCW77" s="2"/>
      <c r="LCX77" s="2"/>
      <c r="LCY77" s="2"/>
      <c r="LCZ77" s="2"/>
      <c r="LDA77" s="2"/>
      <c r="LDB77" s="2"/>
      <c r="LDC77" s="2"/>
      <c r="LDD77" s="2"/>
      <c r="LDE77" s="2"/>
      <c r="LDF77" s="2"/>
      <c r="LDG77" s="2"/>
      <c r="LDH77" s="2"/>
      <c r="LDI77" s="2"/>
      <c r="LDJ77" s="2"/>
      <c r="LDK77" s="2"/>
      <c r="LDL77" s="2"/>
      <c r="LDM77" s="2"/>
      <c r="LDN77" s="2"/>
      <c r="LDO77" s="2"/>
      <c r="LDP77" s="2"/>
      <c r="LDQ77" s="2"/>
      <c r="LDR77" s="2"/>
      <c r="LDS77" s="2"/>
      <c r="LDT77" s="2"/>
      <c r="LDU77" s="2"/>
      <c r="LDV77" s="2"/>
      <c r="LDW77" s="2"/>
      <c r="LDX77" s="2"/>
      <c r="LDY77" s="2"/>
      <c r="LDZ77" s="2"/>
      <c r="LEA77" s="2"/>
      <c r="LEB77" s="2"/>
      <c r="LEC77" s="2"/>
      <c r="LED77" s="2"/>
      <c r="LEE77" s="2"/>
      <c r="LEF77" s="2"/>
      <c r="LEG77" s="2"/>
      <c r="LEH77" s="2"/>
      <c r="LEI77" s="2"/>
      <c r="LEJ77" s="2"/>
      <c r="LEK77" s="2"/>
      <c r="LEL77" s="2"/>
      <c r="LEM77" s="2"/>
      <c r="LEN77" s="2"/>
      <c r="LEO77" s="2"/>
      <c r="LEP77" s="2"/>
      <c r="LEQ77" s="2"/>
      <c r="LER77" s="2"/>
      <c r="LES77" s="2"/>
      <c r="LET77" s="2"/>
      <c r="LEU77" s="2"/>
      <c r="LEV77" s="2"/>
      <c r="LEW77" s="2"/>
      <c r="LEX77" s="2"/>
      <c r="LEY77" s="2"/>
      <c r="LEZ77" s="2"/>
      <c r="LFA77" s="2"/>
      <c r="LFB77" s="2"/>
      <c r="LFC77" s="2"/>
      <c r="LFD77" s="2"/>
      <c r="LFE77" s="2"/>
      <c r="LFF77" s="2"/>
      <c r="LFG77" s="2"/>
      <c r="LFH77" s="2"/>
      <c r="LFI77" s="2"/>
      <c r="LFJ77" s="2"/>
      <c r="LFK77" s="2"/>
      <c r="LFL77" s="2"/>
      <c r="LFM77" s="2"/>
      <c r="LFN77" s="2"/>
      <c r="LFO77" s="2"/>
      <c r="LFP77" s="2"/>
      <c r="LFQ77" s="2"/>
      <c r="LFR77" s="2"/>
      <c r="LFS77" s="2"/>
      <c r="LFT77" s="2"/>
      <c r="LFU77" s="2"/>
      <c r="LFV77" s="2"/>
      <c r="LFW77" s="2"/>
      <c r="LFX77" s="2"/>
      <c r="LFY77" s="2"/>
      <c r="LFZ77" s="2"/>
      <c r="LGA77" s="2"/>
      <c r="LGB77" s="2"/>
      <c r="LGC77" s="2"/>
      <c r="LGD77" s="2"/>
      <c r="LGE77" s="2"/>
      <c r="LGF77" s="2"/>
      <c r="LGG77" s="2"/>
      <c r="LGH77" s="2"/>
      <c r="LGI77" s="2"/>
      <c r="LGJ77" s="2"/>
      <c r="LGK77" s="2"/>
      <c r="LGL77" s="2"/>
      <c r="LGM77" s="2"/>
      <c r="LGN77" s="2"/>
      <c r="LGO77" s="2"/>
      <c r="LGP77" s="2"/>
      <c r="LGQ77" s="2"/>
      <c r="LGR77" s="2"/>
      <c r="LGS77" s="2"/>
      <c r="LGT77" s="2"/>
      <c r="LGU77" s="2"/>
      <c r="LGV77" s="2"/>
      <c r="LGW77" s="2"/>
      <c r="LGX77" s="2"/>
      <c r="LGY77" s="2"/>
      <c r="LGZ77" s="2"/>
      <c r="LHA77" s="2"/>
      <c r="LHB77" s="2"/>
      <c r="LHC77" s="2"/>
      <c r="LHD77" s="2"/>
      <c r="LHE77" s="2"/>
      <c r="LHF77" s="2"/>
      <c r="LHG77" s="2"/>
      <c r="LHH77" s="2"/>
      <c r="LHI77" s="2"/>
      <c r="LHJ77" s="2"/>
      <c r="LHK77" s="2"/>
      <c r="LHL77" s="2"/>
      <c r="LHM77" s="2"/>
      <c r="LHN77" s="2"/>
      <c r="LHO77" s="2"/>
      <c r="LHP77" s="2"/>
      <c r="LHQ77" s="2"/>
      <c r="LHR77" s="2"/>
      <c r="LHS77" s="2"/>
      <c r="LHT77" s="2"/>
      <c r="LHU77" s="2"/>
      <c r="LHV77" s="2"/>
      <c r="LHW77" s="2"/>
      <c r="LHX77" s="2"/>
      <c r="LHY77" s="2"/>
      <c r="LHZ77" s="2"/>
      <c r="LIA77" s="2"/>
      <c r="LIB77" s="2"/>
      <c r="LIC77" s="2"/>
      <c r="LID77" s="2"/>
      <c r="LIE77" s="2"/>
      <c r="LIF77" s="2"/>
      <c r="LIG77" s="2"/>
      <c r="LIH77" s="2"/>
      <c r="LII77" s="2"/>
      <c r="LIJ77" s="2"/>
      <c r="LIK77" s="2"/>
      <c r="LIL77" s="2"/>
      <c r="LIM77" s="2"/>
      <c r="LIN77" s="2"/>
      <c r="LIO77" s="2"/>
      <c r="LIP77" s="2"/>
      <c r="LIQ77" s="2"/>
      <c r="LIR77" s="2"/>
      <c r="LIS77" s="2"/>
      <c r="LIT77" s="2"/>
      <c r="LIU77" s="2"/>
      <c r="LIV77" s="2"/>
      <c r="LIW77" s="2"/>
      <c r="LIX77" s="2"/>
      <c r="LIY77" s="2"/>
      <c r="LIZ77" s="2"/>
      <c r="LJA77" s="2"/>
      <c r="LJB77" s="2"/>
      <c r="LJC77" s="2"/>
      <c r="LJD77" s="2"/>
      <c r="LJE77" s="2"/>
      <c r="LJF77" s="2"/>
      <c r="LJG77" s="2"/>
      <c r="LJH77" s="2"/>
      <c r="LJI77" s="2"/>
      <c r="LJJ77" s="2"/>
      <c r="LJK77" s="2"/>
      <c r="LJL77" s="2"/>
      <c r="LJM77" s="2"/>
      <c r="LJN77" s="2"/>
      <c r="LJO77" s="2"/>
      <c r="LJP77" s="2"/>
      <c r="LJQ77" s="2"/>
      <c r="LJR77" s="2"/>
      <c r="LJS77" s="2"/>
      <c r="LJT77" s="2"/>
      <c r="LJU77" s="2"/>
      <c r="LJV77" s="2"/>
      <c r="LJW77" s="2"/>
      <c r="LJX77" s="2"/>
      <c r="LJY77" s="2"/>
      <c r="LJZ77" s="2"/>
      <c r="LKA77" s="2"/>
      <c r="LKB77" s="2"/>
      <c r="LKC77" s="2"/>
      <c r="LKD77" s="2"/>
      <c r="LKE77" s="2"/>
      <c r="LKF77" s="2"/>
      <c r="LKG77" s="2"/>
      <c r="LKH77" s="2"/>
      <c r="LKI77" s="2"/>
      <c r="LKJ77" s="2"/>
      <c r="LKK77" s="2"/>
      <c r="LKL77" s="2"/>
      <c r="LKM77" s="2"/>
      <c r="LKN77" s="2"/>
      <c r="LKO77" s="2"/>
      <c r="LKP77" s="2"/>
      <c r="LKQ77" s="2"/>
      <c r="LKR77" s="2"/>
      <c r="LKS77" s="2"/>
      <c r="LKT77" s="2"/>
      <c r="LKU77" s="2"/>
      <c r="LKV77" s="2"/>
      <c r="LKW77" s="2"/>
      <c r="LKX77" s="2"/>
      <c r="LKY77" s="2"/>
      <c r="LKZ77" s="2"/>
      <c r="LLA77" s="2"/>
      <c r="LLB77" s="2"/>
      <c r="LLC77" s="2"/>
      <c r="LLD77" s="2"/>
      <c r="LLE77" s="2"/>
      <c r="LLF77" s="2"/>
      <c r="LLG77" s="2"/>
      <c r="LLH77" s="2"/>
      <c r="LLI77" s="2"/>
      <c r="LLJ77" s="2"/>
      <c r="LLK77" s="2"/>
      <c r="LLL77" s="2"/>
      <c r="LLM77" s="2"/>
      <c r="LLN77" s="2"/>
      <c r="LLO77" s="2"/>
      <c r="LLP77" s="2"/>
      <c r="LLQ77" s="2"/>
      <c r="LLR77" s="2"/>
      <c r="LLS77" s="2"/>
      <c r="LLT77" s="2"/>
      <c r="LLU77" s="2"/>
      <c r="LLV77" s="2"/>
      <c r="LLW77" s="2"/>
      <c r="LLX77" s="2"/>
      <c r="LLY77" s="2"/>
      <c r="LLZ77" s="2"/>
      <c r="LMA77" s="2"/>
      <c r="LMB77" s="2"/>
      <c r="LMC77" s="2"/>
      <c r="LMD77" s="2"/>
      <c r="LME77" s="2"/>
      <c r="LMF77" s="2"/>
      <c r="LMG77" s="2"/>
      <c r="LMH77" s="2"/>
      <c r="LMI77" s="2"/>
      <c r="LMJ77" s="2"/>
      <c r="LMK77" s="2"/>
      <c r="LML77" s="2"/>
      <c r="LMM77" s="2"/>
      <c r="LMN77" s="2"/>
      <c r="LMO77" s="2"/>
      <c r="LMP77" s="2"/>
      <c r="LMQ77" s="2"/>
      <c r="LMR77" s="2"/>
      <c r="LMS77" s="2"/>
      <c r="LMT77" s="2"/>
      <c r="LMU77" s="2"/>
      <c r="LMV77" s="2"/>
      <c r="LMW77" s="2"/>
      <c r="LMX77" s="2"/>
      <c r="LMY77" s="2"/>
      <c r="LMZ77" s="2"/>
      <c r="LNA77" s="2"/>
      <c r="LNB77" s="2"/>
      <c r="LNC77" s="2"/>
      <c r="LND77" s="2"/>
      <c r="LNE77" s="2"/>
      <c r="LNF77" s="2"/>
      <c r="LNG77" s="2"/>
      <c r="LNH77" s="2"/>
      <c r="LNI77" s="2"/>
      <c r="LNJ77" s="2"/>
      <c r="LNK77" s="2"/>
      <c r="LNL77" s="2"/>
      <c r="LNM77" s="2"/>
      <c r="LNN77" s="2"/>
      <c r="LNO77" s="2"/>
      <c r="LNP77" s="2"/>
      <c r="LNQ77" s="2"/>
      <c r="LNR77" s="2"/>
      <c r="LNS77" s="2"/>
      <c r="LNT77" s="2"/>
      <c r="LNU77" s="2"/>
      <c r="LNV77" s="2"/>
      <c r="LNW77" s="2"/>
      <c r="LNX77" s="2"/>
      <c r="LNY77" s="2"/>
      <c r="LNZ77" s="2"/>
      <c r="LOA77" s="2"/>
      <c r="LOB77" s="2"/>
      <c r="LOC77" s="2"/>
      <c r="LOD77" s="2"/>
      <c r="LOE77" s="2"/>
      <c r="LOF77" s="2"/>
      <c r="LOG77" s="2"/>
      <c r="LOH77" s="2"/>
      <c r="LOI77" s="2"/>
      <c r="LOJ77" s="2"/>
      <c r="LOK77" s="2"/>
      <c r="LOL77" s="2"/>
      <c r="LOM77" s="2"/>
      <c r="LON77" s="2"/>
      <c r="LOO77" s="2"/>
      <c r="LOP77" s="2"/>
      <c r="LOQ77" s="2"/>
      <c r="LOR77" s="2"/>
      <c r="LOS77" s="2"/>
      <c r="LOT77" s="2"/>
      <c r="LOU77" s="2"/>
      <c r="LOV77" s="2"/>
      <c r="LOW77" s="2"/>
      <c r="LOX77" s="2"/>
      <c r="LOY77" s="2"/>
      <c r="LOZ77" s="2"/>
      <c r="LPA77" s="2"/>
      <c r="LPB77" s="2"/>
      <c r="LPC77" s="2"/>
      <c r="LPD77" s="2"/>
      <c r="LPE77" s="2"/>
      <c r="LPF77" s="2"/>
      <c r="LPG77" s="2"/>
      <c r="LPH77" s="2"/>
      <c r="LPI77" s="2"/>
      <c r="LPJ77" s="2"/>
      <c r="LPK77" s="2"/>
      <c r="LPL77" s="2"/>
      <c r="LPM77" s="2"/>
      <c r="LPN77" s="2"/>
      <c r="LPO77" s="2"/>
      <c r="LPP77" s="2"/>
      <c r="LPQ77" s="2"/>
      <c r="LPR77" s="2"/>
      <c r="LPS77" s="2"/>
      <c r="LPT77" s="2"/>
      <c r="LPU77" s="2"/>
      <c r="LPV77" s="2"/>
      <c r="LPW77" s="2"/>
      <c r="LPX77" s="2"/>
      <c r="LPY77" s="2"/>
      <c r="LPZ77" s="2"/>
      <c r="LQA77" s="2"/>
      <c r="LQB77" s="2"/>
      <c r="LQC77" s="2"/>
      <c r="LQD77" s="2"/>
      <c r="LQE77" s="2"/>
      <c r="LQF77" s="2"/>
      <c r="LQG77" s="2"/>
      <c r="LQH77" s="2"/>
      <c r="LQI77" s="2"/>
      <c r="LQJ77" s="2"/>
      <c r="LQK77" s="2"/>
      <c r="LQL77" s="2"/>
      <c r="LQM77" s="2"/>
      <c r="LQN77" s="2"/>
      <c r="LQO77" s="2"/>
      <c r="LQP77" s="2"/>
      <c r="LQQ77" s="2"/>
      <c r="LQR77" s="2"/>
      <c r="LQS77" s="2"/>
      <c r="LQT77" s="2"/>
      <c r="LQU77" s="2"/>
      <c r="LQV77" s="2"/>
      <c r="LQW77" s="2"/>
      <c r="LQX77" s="2"/>
      <c r="LQY77" s="2"/>
      <c r="LQZ77" s="2"/>
      <c r="LRA77" s="2"/>
      <c r="LRB77" s="2"/>
      <c r="LRC77" s="2"/>
      <c r="LRD77" s="2"/>
      <c r="LRE77" s="2"/>
      <c r="LRF77" s="2"/>
      <c r="LRG77" s="2"/>
      <c r="LRH77" s="2"/>
      <c r="LRI77" s="2"/>
      <c r="LRJ77" s="2"/>
      <c r="LRK77" s="2"/>
      <c r="LRL77" s="2"/>
      <c r="LRM77" s="2"/>
      <c r="LRN77" s="2"/>
      <c r="LRO77" s="2"/>
      <c r="LRP77" s="2"/>
      <c r="LRQ77" s="2"/>
      <c r="LRR77" s="2"/>
      <c r="LRS77" s="2"/>
      <c r="LRT77" s="2"/>
      <c r="LRU77" s="2"/>
      <c r="LRV77" s="2"/>
      <c r="LRW77" s="2"/>
      <c r="LRX77" s="2"/>
      <c r="LRY77" s="2"/>
      <c r="LRZ77" s="2"/>
      <c r="LSA77" s="2"/>
      <c r="LSB77" s="2"/>
      <c r="LSC77" s="2"/>
      <c r="LSD77" s="2"/>
      <c r="LSE77" s="2"/>
      <c r="LSF77" s="2"/>
      <c r="LSG77" s="2"/>
      <c r="LSH77" s="2"/>
      <c r="LSI77" s="2"/>
      <c r="LSJ77" s="2"/>
      <c r="LSK77" s="2"/>
      <c r="LSL77" s="2"/>
      <c r="LSM77" s="2"/>
      <c r="LSN77" s="2"/>
      <c r="LSO77" s="2"/>
      <c r="LSP77" s="2"/>
      <c r="LSQ77" s="2"/>
      <c r="LSR77" s="2"/>
      <c r="LSS77" s="2"/>
      <c r="LST77" s="2"/>
      <c r="LSU77" s="2"/>
      <c r="LSV77" s="2"/>
      <c r="LSW77" s="2"/>
      <c r="LSX77" s="2"/>
      <c r="LSY77" s="2"/>
      <c r="LSZ77" s="2"/>
      <c r="LTA77" s="2"/>
      <c r="LTB77" s="2"/>
      <c r="LTC77" s="2"/>
      <c r="LTD77" s="2"/>
      <c r="LTE77" s="2"/>
      <c r="LTF77" s="2"/>
      <c r="LTG77" s="2"/>
      <c r="LTH77" s="2"/>
      <c r="LTI77" s="2"/>
      <c r="LTJ77" s="2"/>
      <c r="LTK77" s="2"/>
      <c r="LTL77" s="2"/>
      <c r="LTM77" s="2"/>
      <c r="LTN77" s="2"/>
      <c r="LTO77" s="2"/>
      <c r="LTP77" s="2"/>
      <c r="LTQ77" s="2"/>
      <c r="LTR77" s="2"/>
      <c r="LTS77" s="2"/>
      <c r="LTT77" s="2"/>
      <c r="LTU77" s="2"/>
      <c r="LTV77" s="2"/>
      <c r="LTW77" s="2"/>
      <c r="LTX77" s="2"/>
      <c r="LTY77" s="2"/>
      <c r="LTZ77" s="2"/>
      <c r="LUA77" s="2"/>
      <c r="LUB77" s="2"/>
      <c r="LUC77" s="2"/>
      <c r="LUD77" s="2"/>
      <c r="LUE77" s="2"/>
      <c r="LUF77" s="2"/>
      <c r="LUG77" s="2"/>
      <c r="LUH77" s="2"/>
      <c r="LUI77" s="2"/>
      <c r="LUJ77" s="2"/>
      <c r="LUK77" s="2"/>
      <c r="LUL77" s="2"/>
      <c r="LUM77" s="2"/>
      <c r="LUN77" s="2"/>
      <c r="LUO77" s="2"/>
      <c r="LUP77" s="2"/>
      <c r="LUQ77" s="2"/>
      <c r="LUR77" s="2"/>
      <c r="LUS77" s="2"/>
      <c r="LUT77" s="2"/>
      <c r="LUU77" s="2"/>
      <c r="LUV77" s="2"/>
      <c r="LUW77" s="2"/>
      <c r="LUX77" s="2"/>
      <c r="LUY77" s="2"/>
      <c r="LUZ77" s="2"/>
      <c r="LVA77" s="2"/>
      <c r="LVB77" s="2"/>
      <c r="LVC77" s="2"/>
      <c r="LVD77" s="2"/>
      <c r="LVE77" s="2"/>
      <c r="LVF77" s="2"/>
      <c r="LVG77" s="2"/>
      <c r="LVH77" s="2"/>
      <c r="LVI77" s="2"/>
      <c r="LVJ77" s="2"/>
      <c r="LVK77" s="2"/>
      <c r="LVL77" s="2"/>
      <c r="LVM77" s="2"/>
      <c r="LVN77" s="2"/>
      <c r="LVO77" s="2"/>
      <c r="LVP77" s="2"/>
      <c r="LVQ77" s="2"/>
      <c r="LVR77" s="2"/>
      <c r="LVS77" s="2"/>
      <c r="LVT77" s="2"/>
      <c r="LVU77" s="2"/>
      <c r="LVV77" s="2"/>
      <c r="LVW77" s="2"/>
      <c r="LVX77" s="2"/>
      <c r="LVY77" s="2"/>
      <c r="LVZ77" s="2"/>
      <c r="LWA77" s="2"/>
      <c r="LWB77" s="2"/>
      <c r="LWC77" s="2"/>
      <c r="LWD77" s="2"/>
      <c r="LWE77" s="2"/>
      <c r="LWF77" s="2"/>
      <c r="LWG77" s="2"/>
      <c r="LWH77" s="2"/>
      <c r="LWI77" s="2"/>
      <c r="LWJ77" s="2"/>
      <c r="LWK77" s="2"/>
      <c r="LWL77" s="2"/>
      <c r="LWM77" s="2"/>
      <c r="LWN77" s="2"/>
      <c r="LWO77" s="2"/>
      <c r="LWP77" s="2"/>
      <c r="LWQ77" s="2"/>
      <c r="LWR77" s="2"/>
      <c r="LWS77" s="2"/>
      <c r="LWT77" s="2"/>
      <c r="LWU77" s="2"/>
      <c r="LWV77" s="2"/>
      <c r="LWW77" s="2"/>
      <c r="LWX77" s="2"/>
      <c r="LWY77" s="2"/>
      <c r="LWZ77" s="2"/>
      <c r="LXA77" s="2"/>
      <c r="LXB77" s="2"/>
      <c r="LXC77" s="2"/>
      <c r="LXD77" s="2"/>
      <c r="LXE77" s="2"/>
      <c r="LXF77" s="2"/>
      <c r="LXG77" s="2"/>
      <c r="LXH77" s="2"/>
      <c r="LXI77" s="2"/>
      <c r="LXJ77" s="2"/>
      <c r="LXK77" s="2"/>
      <c r="LXL77" s="2"/>
      <c r="LXM77" s="2"/>
      <c r="LXN77" s="2"/>
      <c r="LXO77" s="2"/>
      <c r="LXP77" s="2"/>
      <c r="LXQ77" s="2"/>
      <c r="LXR77" s="2"/>
      <c r="LXS77" s="2"/>
      <c r="LXT77" s="2"/>
      <c r="LXU77" s="2"/>
      <c r="LXV77" s="2"/>
      <c r="LXW77" s="2"/>
      <c r="LXX77" s="2"/>
      <c r="LXY77" s="2"/>
      <c r="LXZ77" s="2"/>
      <c r="LYA77" s="2"/>
      <c r="LYB77" s="2"/>
      <c r="LYC77" s="2"/>
      <c r="LYD77" s="2"/>
      <c r="LYE77" s="2"/>
      <c r="LYF77" s="2"/>
      <c r="LYG77" s="2"/>
      <c r="LYH77" s="2"/>
      <c r="LYI77" s="2"/>
      <c r="LYJ77" s="2"/>
      <c r="LYK77" s="2"/>
      <c r="LYL77" s="2"/>
      <c r="LYM77" s="2"/>
      <c r="LYN77" s="2"/>
      <c r="LYO77" s="2"/>
      <c r="LYP77" s="2"/>
      <c r="LYQ77" s="2"/>
      <c r="LYR77" s="2"/>
      <c r="LYS77" s="2"/>
      <c r="LYT77" s="2"/>
      <c r="LYU77" s="2"/>
      <c r="LYV77" s="2"/>
      <c r="LYW77" s="2"/>
      <c r="LYX77" s="2"/>
      <c r="LYY77" s="2"/>
      <c r="LYZ77" s="2"/>
      <c r="LZA77" s="2"/>
      <c r="LZB77" s="2"/>
      <c r="LZC77" s="2"/>
      <c r="LZD77" s="2"/>
      <c r="LZE77" s="2"/>
      <c r="LZF77" s="2"/>
      <c r="LZG77" s="2"/>
      <c r="LZH77" s="2"/>
      <c r="LZI77" s="2"/>
      <c r="LZJ77" s="2"/>
      <c r="LZK77" s="2"/>
      <c r="LZL77" s="2"/>
      <c r="LZM77" s="2"/>
      <c r="LZN77" s="2"/>
      <c r="LZO77" s="2"/>
      <c r="LZP77" s="2"/>
      <c r="LZQ77" s="2"/>
      <c r="LZR77" s="2"/>
      <c r="LZS77" s="2"/>
      <c r="LZT77" s="2"/>
      <c r="LZU77" s="2"/>
      <c r="LZV77" s="2"/>
      <c r="LZW77" s="2"/>
      <c r="LZX77" s="2"/>
      <c r="LZY77" s="2"/>
      <c r="LZZ77" s="2"/>
      <c r="MAA77" s="2"/>
      <c r="MAB77" s="2"/>
      <c r="MAC77" s="2"/>
      <c r="MAD77" s="2"/>
      <c r="MAE77" s="2"/>
      <c r="MAF77" s="2"/>
      <c r="MAG77" s="2"/>
      <c r="MAH77" s="2"/>
      <c r="MAI77" s="2"/>
      <c r="MAJ77" s="2"/>
      <c r="MAK77" s="2"/>
      <c r="MAL77" s="2"/>
      <c r="MAM77" s="2"/>
      <c r="MAN77" s="2"/>
      <c r="MAO77" s="2"/>
      <c r="MAP77" s="2"/>
      <c r="MAQ77" s="2"/>
      <c r="MAR77" s="2"/>
      <c r="MAS77" s="2"/>
      <c r="MAT77" s="2"/>
      <c r="MAU77" s="2"/>
      <c r="MAV77" s="2"/>
      <c r="MAW77" s="2"/>
      <c r="MAX77" s="2"/>
      <c r="MAY77" s="2"/>
      <c r="MAZ77" s="2"/>
      <c r="MBA77" s="2"/>
      <c r="MBB77" s="2"/>
      <c r="MBC77" s="2"/>
      <c r="MBD77" s="2"/>
      <c r="MBE77" s="2"/>
      <c r="MBF77" s="2"/>
      <c r="MBG77" s="2"/>
      <c r="MBH77" s="2"/>
      <c r="MBI77" s="2"/>
      <c r="MBJ77" s="2"/>
      <c r="MBK77" s="2"/>
      <c r="MBL77" s="2"/>
      <c r="MBM77" s="2"/>
      <c r="MBN77" s="2"/>
      <c r="MBO77" s="2"/>
      <c r="MBP77" s="2"/>
      <c r="MBQ77" s="2"/>
      <c r="MBR77" s="2"/>
      <c r="MBS77" s="2"/>
      <c r="MBT77" s="2"/>
      <c r="MBU77" s="2"/>
      <c r="MBV77" s="2"/>
      <c r="MBW77" s="2"/>
      <c r="MBX77" s="2"/>
      <c r="MBY77" s="2"/>
      <c r="MBZ77" s="2"/>
      <c r="MCA77" s="2"/>
      <c r="MCB77" s="2"/>
      <c r="MCC77" s="2"/>
      <c r="MCD77" s="2"/>
      <c r="MCE77" s="2"/>
      <c r="MCF77" s="2"/>
      <c r="MCG77" s="2"/>
      <c r="MCH77" s="2"/>
      <c r="MCI77" s="2"/>
      <c r="MCJ77" s="2"/>
      <c r="MCK77" s="2"/>
      <c r="MCL77" s="2"/>
      <c r="MCM77" s="2"/>
      <c r="MCN77" s="2"/>
      <c r="MCO77" s="2"/>
      <c r="MCP77" s="2"/>
      <c r="MCQ77" s="2"/>
      <c r="MCR77" s="2"/>
      <c r="MCS77" s="2"/>
      <c r="MCT77" s="2"/>
      <c r="MCU77" s="2"/>
      <c r="MCV77" s="2"/>
      <c r="MCW77" s="2"/>
      <c r="MCX77" s="2"/>
      <c r="MCY77" s="2"/>
      <c r="MCZ77" s="2"/>
      <c r="MDA77" s="2"/>
      <c r="MDB77" s="2"/>
      <c r="MDC77" s="2"/>
      <c r="MDD77" s="2"/>
      <c r="MDE77" s="2"/>
      <c r="MDF77" s="2"/>
      <c r="MDG77" s="2"/>
      <c r="MDH77" s="2"/>
      <c r="MDI77" s="2"/>
      <c r="MDJ77" s="2"/>
      <c r="MDK77" s="2"/>
      <c r="MDL77" s="2"/>
      <c r="MDM77" s="2"/>
      <c r="MDN77" s="2"/>
      <c r="MDO77" s="2"/>
      <c r="MDP77" s="2"/>
      <c r="MDQ77" s="2"/>
      <c r="MDR77" s="2"/>
      <c r="MDS77" s="2"/>
      <c r="MDT77" s="2"/>
      <c r="MDU77" s="2"/>
      <c r="MDV77" s="2"/>
      <c r="MDW77" s="2"/>
      <c r="MDX77" s="2"/>
      <c r="MDY77" s="2"/>
      <c r="MDZ77" s="2"/>
      <c r="MEA77" s="2"/>
      <c r="MEB77" s="2"/>
      <c r="MEC77" s="2"/>
      <c r="MED77" s="2"/>
      <c r="MEE77" s="2"/>
      <c r="MEF77" s="2"/>
      <c r="MEG77" s="2"/>
      <c r="MEH77" s="2"/>
      <c r="MEI77" s="2"/>
      <c r="MEJ77" s="2"/>
      <c r="MEK77" s="2"/>
      <c r="MEL77" s="2"/>
      <c r="MEM77" s="2"/>
      <c r="MEN77" s="2"/>
      <c r="MEO77" s="2"/>
      <c r="MEP77" s="2"/>
      <c r="MEQ77" s="2"/>
      <c r="MER77" s="2"/>
      <c r="MES77" s="2"/>
      <c r="MET77" s="2"/>
      <c r="MEU77" s="2"/>
      <c r="MEV77" s="2"/>
      <c r="MEW77" s="2"/>
      <c r="MEX77" s="2"/>
      <c r="MEY77" s="2"/>
      <c r="MEZ77" s="2"/>
      <c r="MFA77" s="2"/>
      <c r="MFB77" s="2"/>
      <c r="MFC77" s="2"/>
      <c r="MFD77" s="2"/>
      <c r="MFE77" s="2"/>
      <c r="MFF77" s="2"/>
      <c r="MFG77" s="2"/>
      <c r="MFH77" s="2"/>
      <c r="MFI77" s="2"/>
      <c r="MFJ77" s="2"/>
      <c r="MFK77" s="2"/>
      <c r="MFL77" s="2"/>
      <c r="MFM77" s="2"/>
      <c r="MFN77" s="2"/>
      <c r="MFO77" s="2"/>
      <c r="MFP77" s="2"/>
      <c r="MFQ77" s="2"/>
      <c r="MFR77" s="2"/>
      <c r="MFS77" s="2"/>
      <c r="MFT77" s="2"/>
      <c r="MFU77" s="2"/>
      <c r="MFV77" s="2"/>
      <c r="MFW77" s="2"/>
      <c r="MFX77" s="2"/>
      <c r="MFY77" s="2"/>
      <c r="MFZ77" s="2"/>
      <c r="MGA77" s="2"/>
      <c r="MGB77" s="2"/>
      <c r="MGC77" s="2"/>
      <c r="MGD77" s="2"/>
      <c r="MGE77" s="2"/>
      <c r="MGF77" s="2"/>
      <c r="MGG77" s="2"/>
      <c r="MGH77" s="2"/>
      <c r="MGI77" s="2"/>
      <c r="MGJ77" s="2"/>
      <c r="MGK77" s="2"/>
      <c r="MGL77" s="2"/>
      <c r="MGM77" s="2"/>
      <c r="MGN77" s="2"/>
      <c r="MGO77" s="2"/>
      <c r="MGP77" s="2"/>
      <c r="MGQ77" s="2"/>
      <c r="MGR77" s="2"/>
      <c r="MGS77" s="2"/>
      <c r="MGT77" s="2"/>
      <c r="MGU77" s="2"/>
      <c r="MGV77" s="2"/>
      <c r="MGW77" s="2"/>
      <c r="MGX77" s="2"/>
      <c r="MGY77" s="2"/>
      <c r="MGZ77" s="2"/>
      <c r="MHA77" s="2"/>
      <c r="MHB77" s="2"/>
      <c r="MHC77" s="2"/>
      <c r="MHD77" s="2"/>
      <c r="MHE77" s="2"/>
      <c r="MHF77" s="2"/>
      <c r="MHG77" s="2"/>
      <c r="MHH77" s="2"/>
      <c r="MHI77" s="2"/>
      <c r="MHJ77" s="2"/>
      <c r="MHK77" s="2"/>
      <c r="MHL77" s="2"/>
      <c r="MHM77" s="2"/>
      <c r="MHN77" s="2"/>
      <c r="MHO77" s="2"/>
      <c r="MHP77" s="2"/>
      <c r="MHQ77" s="2"/>
      <c r="MHR77" s="2"/>
      <c r="MHS77" s="2"/>
      <c r="MHT77" s="2"/>
      <c r="MHU77" s="2"/>
      <c r="MHV77" s="2"/>
      <c r="MHW77" s="2"/>
      <c r="MHX77" s="2"/>
      <c r="MHY77" s="2"/>
      <c r="MHZ77" s="2"/>
      <c r="MIA77" s="2"/>
      <c r="MIB77" s="2"/>
      <c r="MIC77" s="2"/>
      <c r="MID77" s="2"/>
      <c r="MIE77" s="2"/>
      <c r="MIF77" s="2"/>
      <c r="MIG77" s="2"/>
      <c r="MIH77" s="2"/>
      <c r="MII77" s="2"/>
      <c r="MIJ77" s="2"/>
      <c r="MIK77" s="2"/>
      <c r="MIL77" s="2"/>
      <c r="MIM77" s="2"/>
      <c r="MIN77" s="2"/>
      <c r="MIO77" s="2"/>
      <c r="MIP77" s="2"/>
      <c r="MIQ77" s="2"/>
      <c r="MIR77" s="2"/>
      <c r="MIS77" s="2"/>
      <c r="MIT77" s="2"/>
      <c r="MIU77" s="2"/>
      <c r="MIV77" s="2"/>
      <c r="MIW77" s="2"/>
      <c r="MIX77" s="2"/>
      <c r="MIY77" s="2"/>
      <c r="MIZ77" s="2"/>
      <c r="MJA77" s="2"/>
      <c r="MJB77" s="2"/>
      <c r="MJC77" s="2"/>
      <c r="MJD77" s="2"/>
      <c r="MJE77" s="2"/>
      <c r="MJF77" s="2"/>
      <c r="MJG77" s="2"/>
      <c r="MJH77" s="2"/>
      <c r="MJI77" s="2"/>
      <c r="MJJ77" s="2"/>
      <c r="MJK77" s="2"/>
      <c r="MJL77" s="2"/>
      <c r="MJM77" s="2"/>
      <c r="MJN77" s="2"/>
      <c r="MJO77" s="2"/>
      <c r="MJP77" s="2"/>
      <c r="MJQ77" s="2"/>
      <c r="MJR77" s="2"/>
      <c r="MJS77" s="2"/>
      <c r="MJT77" s="2"/>
      <c r="MJU77" s="2"/>
      <c r="MJV77" s="2"/>
      <c r="MJW77" s="2"/>
      <c r="MJX77" s="2"/>
      <c r="MJY77" s="2"/>
      <c r="MJZ77" s="2"/>
      <c r="MKA77" s="2"/>
      <c r="MKB77" s="2"/>
      <c r="MKC77" s="2"/>
      <c r="MKD77" s="2"/>
      <c r="MKE77" s="2"/>
      <c r="MKF77" s="2"/>
      <c r="MKG77" s="2"/>
      <c r="MKH77" s="2"/>
      <c r="MKI77" s="2"/>
      <c r="MKJ77" s="2"/>
      <c r="MKK77" s="2"/>
      <c r="MKL77" s="2"/>
      <c r="MKM77" s="2"/>
      <c r="MKN77" s="2"/>
      <c r="MKO77" s="2"/>
      <c r="MKP77" s="2"/>
      <c r="MKQ77" s="2"/>
      <c r="MKR77" s="2"/>
      <c r="MKS77" s="2"/>
      <c r="MKT77" s="2"/>
      <c r="MKU77" s="2"/>
      <c r="MKV77" s="2"/>
      <c r="MKW77" s="2"/>
      <c r="MKX77" s="2"/>
      <c r="MKY77" s="2"/>
      <c r="MKZ77" s="2"/>
      <c r="MLA77" s="2"/>
      <c r="MLB77" s="2"/>
      <c r="MLC77" s="2"/>
      <c r="MLD77" s="2"/>
      <c r="MLE77" s="2"/>
      <c r="MLF77" s="2"/>
      <c r="MLG77" s="2"/>
      <c r="MLH77" s="2"/>
      <c r="MLI77" s="2"/>
      <c r="MLJ77" s="2"/>
      <c r="MLK77" s="2"/>
      <c r="MLL77" s="2"/>
      <c r="MLM77" s="2"/>
      <c r="MLN77" s="2"/>
      <c r="MLO77" s="2"/>
      <c r="MLP77" s="2"/>
      <c r="MLQ77" s="2"/>
      <c r="MLR77" s="2"/>
      <c r="MLS77" s="2"/>
      <c r="MLT77" s="2"/>
      <c r="MLU77" s="2"/>
      <c r="MLV77" s="2"/>
      <c r="MLW77" s="2"/>
      <c r="MLX77" s="2"/>
      <c r="MLY77" s="2"/>
      <c r="MLZ77" s="2"/>
      <c r="MMA77" s="2"/>
      <c r="MMB77" s="2"/>
      <c r="MMC77" s="2"/>
      <c r="MMD77" s="2"/>
      <c r="MME77" s="2"/>
      <c r="MMF77" s="2"/>
      <c r="MMG77" s="2"/>
      <c r="MMH77" s="2"/>
      <c r="MMI77" s="2"/>
      <c r="MMJ77" s="2"/>
      <c r="MMK77" s="2"/>
      <c r="MML77" s="2"/>
      <c r="MMM77" s="2"/>
      <c r="MMN77" s="2"/>
      <c r="MMO77" s="2"/>
      <c r="MMP77" s="2"/>
      <c r="MMQ77" s="2"/>
      <c r="MMR77" s="2"/>
      <c r="MMS77" s="2"/>
      <c r="MMT77" s="2"/>
      <c r="MMU77" s="2"/>
      <c r="MMV77" s="2"/>
      <c r="MMW77" s="2"/>
      <c r="MMX77" s="2"/>
      <c r="MMY77" s="2"/>
      <c r="MMZ77" s="2"/>
      <c r="MNA77" s="2"/>
      <c r="MNB77" s="2"/>
      <c r="MNC77" s="2"/>
      <c r="MND77" s="2"/>
      <c r="MNE77" s="2"/>
      <c r="MNF77" s="2"/>
      <c r="MNG77" s="2"/>
      <c r="MNH77" s="2"/>
      <c r="MNI77" s="2"/>
      <c r="MNJ77" s="2"/>
      <c r="MNK77" s="2"/>
      <c r="MNL77" s="2"/>
      <c r="MNM77" s="2"/>
      <c r="MNN77" s="2"/>
      <c r="MNO77" s="2"/>
      <c r="MNP77" s="2"/>
      <c r="MNQ77" s="2"/>
      <c r="MNR77" s="2"/>
      <c r="MNS77" s="2"/>
      <c r="MNT77" s="2"/>
      <c r="MNU77" s="2"/>
      <c r="MNV77" s="2"/>
      <c r="MNW77" s="2"/>
      <c r="MNX77" s="2"/>
      <c r="MNY77" s="2"/>
      <c r="MNZ77" s="2"/>
      <c r="MOA77" s="2"/>
      <c r="MOB77" s="2"/>
      <c r="MOC77" s="2"/>
      <c r="MOD77" s="2"/>
      <c r="MOE77" s="2"/>
      <c r="MOF77" s="2"/>
      <c r="MOG77" s="2"/>
      <c r="MOH77" s="2"/>
      <c r="MOI77" s="2"/>
      <c r="MOJ77" s="2"/>
      <c r="MOK77" s="2"/>
      <c r="MOL77" s="2"/>
      <c r="MOM77" s="2"/>
      <c r="MON77" s="2"/>
      <c r="MOO77" s="2"/>
      <c r="MOP77" s="2"/>
      <c r="MOQ77" s="2"/>
      <c r="MOR77" s="2"/>
      <c r="MOS77" s="2"/>
      <c r="MOT77" s="2"/>
      <c r="MOU77" s="2"/>
      <c r="MOV77" s="2"/>
      <c r="MOW77" s="2"/>
      <c r="MOX77" s="2"/>
      <c r="MOY77" s="2"/>
      <c r="MOZ77" s="2"/>
      <c r="MPA77" s="2"/>
      <c r="MPB77" s="2"/>
      <c r="MPC77" s="2"/>
      <c r="MPD77" s="2"/>
      <c r="MPE77" s="2"/>
      <c r="MPF77" s="2"/>
      <c r="MPG77" s="2"/>
      <c r="MPH77" s="2"/>
      <c r="MPI77" s="2"/>
      <c r="MPJ77" s="2"/>
      <c r="MPK77" s="2"/>
      <c r="MPL77" s="2"/>
      <c r="MPM77" s="2"/>
      <c r="MPN77" s="2"/>
      <c r="MPO77" s="2"/>
      <c r="MPP77" s="2"/>
      <c r="MPQ77" s="2"/>
      <c r="MPR77" s="2"/>
      <c r="MPS77" s="2"/>
      <c r="MPT77" s="2"/>
      <c r="MPU77" s="2"/>
      <c r="MPV77" s="2"/>
      <c r="MPW77" s="2"/>
      <c r="MPX77" s="2"/>
      <c r="MPY77" s="2"/>
      <c r="MPZ77" s="2"/>
      <c r="MQA77" s="2"/>
      <c r="MQB77" s="2"/>
      <c r="MQC77" s="2"/>
      <c r="MQD77" s="2"/>
      <c r="MQE77" s="2"/>
      <c r="MQF77" s="2"/>
      <c r="MQG77" s="2"/>
      <c r="MQH77" s="2"/>
      <c r="MQI77" s="2"/>
      <c r="MQJ77" s="2"/>
      <c r="MQK77" s="2"/>
      <c r="MQL77" s="2"/>
      <c r="MQM77" s="2"/>
      <c r="MQN77" s="2"/>
      <c r="MQO77" s="2"/>
      <c r="MQP77" s="2"/>
      <c r="MQQ77" s="2"/>
      <c r="MQR77" s="2"/>
      <c r="MQS77" s="2"/>
      <c r="MQT77" s="2"/>
      <c r="MQU77" s="2"/>
      <c r="MQV77" s="2"/>
      <c r="MQW77" s="2"/>
      <c r="MQX77" s="2"/>
      <c r="MQY77" s="2"/>
      <c r="MQZ77" s="2"/>
      <c r="MRA77" s="2"/>
      <c r="MRB77" s="2"/>
      <c r="MRC77" s="2"/>
      <c r="MRD77" s="2"/>
      <c r="MRE77" s="2"/>
      <c r="MRF77" s="2"/>
      <c r="MRG77" s="2"/>
      <c r="MRH77" s="2"/>
      <c r="MRI77" s="2"/>
      <c r="MRJ77" s="2"/>
      <c r="MRK77" s="2"/>
      <c r="MRL77" s="2"/>
      <c r="MRM77" s="2"/>
      <c r="MRN77" s="2"/>
      <c r="MRO77" s="2"/>
      <c r="MRP77" s="2"/>
      <c r="MRQ77" s="2"/>
      <c r="MRR77" s="2"/>
      <c r="MRS77" s="2"/>
      <c r="MRT77" s="2"/>
      <c r="MRU77" s="2"/>
      <c r="MRV77" s="2"/>
      <c r="MRW77" s="2"/>
      <c r="MRX77" s="2"/>
      <c r="MRY77" s="2"/>
      <c r="MRZ77" s="2"/>
      <c r="MSA77" s="2"/>
      <c r="MSB77" s="2"/>
      <c r="MSC77" s="2"/>
      <c r="MSD77" s="2"/>
      <c r="MSE77" s="2"/>
      <c r="MSF77" s="2"/>
      <c r="MSG77" s="2"/>
      <c r="MSH77" s="2"/>
      <c r="MSI77" s="2"/>
      <c r="MSJ77" s="2"/>
      <c r="MSK77" s="2"/>
      <c r="MSL77" s="2"/>
      <c r="MSM77" s="2"/>
      <c r="MSN77" s="2"/>
      <c r="MSO77" s="2"/>
      <c r="MSP77" s="2"/>
      <c r="MSQ77" s="2"/>
      <c r="MSR77" s="2"/>
      <c r="MSS77" s="2"/>
      <c r="MST77" s="2"/>
      <c r="MSU77" s="2"/>
      <c r="MSV77" s="2"/>
      <c r="MSW77" s="2"/>
      <c r="MSX77" s="2"/>
      <c r="MSY77" s="2"/>
      <c r="MSZ77" s="2"/>
      <c r="MTA77" s="2"/>
      <c r="MTB77" s="2"/>
      <c r="MTC77" s="2"/>
      <c r="MTD77" s="2"/>
      <c r="MTE77" s="2"/>
      <c r="MTF77" s="2"/>
      <c r="MTG77" s="2"/>
      <c r="MTH77" s="2"/>
      <c r="MTI77" s="2"/>
      <c r="MTJ77" s="2"/>
      <c r="MTK77" s="2"/>
      <c r="MTL77" s="2"/>
      <c r="MTM77" s="2"/>
      <c r="MTN77" s="2"/>
      <c r="MTO77" s="2"/>
      <c r="MTP77" s="2"/>
      <c r="MTQ77" s="2"/>
      <c r="MTR77" s="2"/>
      <c r="MTS77" s="2"/>
      <c r="MTT77" s="2"/>
      <c r="MTU77" s="2"/>
      <c r="MTV77" s="2"/>
      <c r="MTW77" s="2"/>
      <c r="MTX77" s="2"/>
      <c r="MTY77" s="2"/>
      <c r="MTZ77" s="2"/>
      <c r="MUA77" s="2"/>
      <c r="MUB77" s="2"/>
      <c r="MUC77" s="2"/>
      <c r="MUD77" s="2"/>
      <c r="MUE77" s="2"/>
      <c r="MUF77" s="2"/>
      <c r="MUG77" s="2"/>
      <c r="MUH77" s="2"/>
      <c r="MUI77" s="2"/>
      <c r="MUJ77" s="2"/>
      <c r="MUK77" s="2"/>
      <c r="MUL77" s="2"/>
      <c r="MUM77" s="2"/>
      <c r="MUN77" s="2"/>
      <c r="MUO77" s="2"/>
      <c r="MUP77" s="2"/>
      <c r="MUQ77" s="2"/>
      <c r="MUR77" s="2"/>
      <c r="MUS77" s="2"/>
      <c r="MUT77" s="2"/>
      <c r="MUU77" s="2"/>
      <c r="MUV77" s="2"/>
      <c r="MUW77" s="2"/>
      <c r="MUX77" s="2"/>
      <c r="MUY77" s="2"/>
      <c r="MUZ77" s="2"/>
      <c r="MVA77" s="2"/>
      <c r="MVB77" s="2"/>
      <c r="MVC77" s="2"/>
      <c r="MVD77" s="2"/>
      <c r="MVE77" s="2"/>
      <c r="MVF77" s="2"/>
      <c r="MVG77" s="2"/>
      <c r="MVH77" s="2"/>
      <c r="MVI77" s="2"/>
      <c r="MVJ77" s="2"/>
      <c r="MVK77" s="2"/>
      <c r="MVL77" s="2"/>
      <c r="MVM77" s="2"/>
      <c r="MVN77" s="2"/>
      <c r="MVO77" s="2"/>
      <c r="MVP77" s="2"/>
      <c r="MVQ77" s="2"/>
      <c r="MVR77" s="2"/>
      <c r="MVS77" s="2"/>
      <c r="MVT77" s="2"/>
      <c r="MVU77" s="2"/>
      <c r="MVV77" s="2"/>
      <c r="MVW77" s="2"/>
      <c r="MVX77" s="2"/>
      <c r="MVY77" s="2"/>
      <c r="MVZ77" s="2"/>
      <c r="MWA77" s="2"/>
      <c r="MWB77" s="2"/>
      <c r="MWC77" s="2"/>
      <c r="MWD77" s="2"/>
      <c r="MWE77" s="2"/>
      <c r="MWF77" s="2"/>
      <c r="MWG77" s="2"/>
      <c r="MWH77" s="2"/>
      <c r="MWI77" s="2"/>
      <c r="MWJ77" s="2"/>
      <c r="MWK77" s="2"/>
      <c r="MWL77" s="2"/>
      <c r="MWM77" s="2"/>
      <c r="MWN77" s="2"/>
      <c r="MWO77" s="2"/>
      <c r="MWP77" s="2"/>
      <c r="MWQ77" s="2"/>
      <c r="MWR77" s="2"/>
      <c r="MWS77" s="2"/>
      <c r="MWT77" s="2"/>
      <c r="MWU77" s="2"/>
      <c r="MWV77" s="2"/>
      <c r="MWW77" s="2"/>
      <c r="MWX77" s="2"/>
      <c r="MWY77" s="2"/>
      <c r="MWZ77" s="2"/>
      <c r="MXA77" s="2"/>
      <c r="MXB77" s="2"/>
      <c r="MXC77" s="2"/>
      <c r="MXD77" s="2"/>
      <c r="MXE77" s="2"/>
      <c r="MXF77" s="2"/>
      <c r="MXG77" s="2"/>
      <c r="MXH77" s="2"/>
      <c r="MXI77" s="2"/>
      <c r="MXJ77" s="2"/>
      <c r="MXK77" s="2"/>
      <c r="MXL77" s="2"/>
      <c r="MXM77" s="2"/>
      <c r="MXN77" s="2"/>
      <c r="MXO77" s="2"/>
      <c r="MXP77" s="2"/>
      <c r="MXQ77" s="2"/>
      <c r="MXR77" s="2"/>
      <c r="MXS77" s="2"/>
      <c r="MXT77" s="2"/>
      <c r="MXU77" s="2"/>
      <c r="MXV77" s="2"/>
      <c r="MXW77" s="2"/>
      <c r="MXX77" s="2"/>
      <c r="MXY77" s="2"/>
      <c r="MXZ77" s="2"/>
      <c r="MYA77" s="2"/>
      <c r="MYB77" s="2"/>
      <c r="MYC77" s="2"/>
      <c r="MYD77" s="2"/>
      <c r="MYE77" s="2"/>
      <c r="MYF77" s="2"/>
      <c r="MYG77" s="2"/>
      <c r="MYH77" s="2"/>
      <c r="MYI77" s="2"/>
      <c r="MYJ77" s="2"/>
      <c r="MYK77" s="2"/>
      <c r="MYL77" s="2"/>
      <c r="MYM77" s="2"/>
      <c r="MYN77" s="2"/>
      <c r="MYO77" s="2"/>
      <c r="MYP77" s="2"/>
      <c r="MYQ77" s="2"/>
      <c r="MYR77" s="2"/>
      <c r="MYS77" s="2"/>
      <c r="MYT77" s="2"/>
      <c r="MYU77" s="2"/>
      <c r="MYV77" s="2"/>
      <c r="MYW77" s="2"/>
      <c r="MYX77" s="2"/>
      <c r="MYY77" s="2"/>
      <c r="MYZ77" s="2"/>
      <c r="MZA77" s="2"/>
      <c r="MZB77" s="2"/>
      <c r="MZC77" s="2"/>
      <c r="MZD77" s="2"/>
      <c r="MZE77" s="2"/>
      <c r="MZF77" s="2"/>
      <c r="MZG77" s="2"/>
      <c r="MZH77" s="2"/>
      <c r="MZI77" s="2"/>
      <c r="MZJ77" s="2"/>
      <c r="MZK77" s="2"/>
      <c r="MZL77" s="2"/>
      <c r="MZM77" s="2"/>
      <c r="MZN77" s="2"/>
      <c r="MZO77" s="2"/>
      <c r="MZP77" s="2"/>
      <c r="MZQ77" s="2"/>
      <c r="MZR77" s="2"/>
      <c r="MZS77" s="2"/>
      <c r="MZT77" s="2"/>
      <c r="MZU77" s="2"/>
      <c r="MZV77" s="2"/>
      <c r="MZW77" s="2"/>
      <c r="MZX77" s="2"/>
      <c r="MZY77" s="2"/>
      <c r="MZZ77" s="2"/>
      <c r="NAA77" s="2"/>
      <c r="NAB77" s="2"/>
      <c r="NAC77" s="2"/>
      <c r="NAD77" s="2"/>
      <c r="NAE77" s="2"/>
      <c r="NAF77" s="2"/>
      <c r="NAG77" s="2"/>
      <c r="NAH77" s="2"/>
      <c r="NAI77" s="2"/>
      <c r="NAJ77" s="2"/>
      <c r="NAK77" s="2"/>
      <c r="NAL77" s="2"/>
      <c r="NAM77" s="2"/>
      <c r="NAN77" s="2"/>
      <c r="NAO77" s="2"/>
      <c r="NAP77" s="2"/>
      <c r="NAQ77" s="2"/>
      <c r="NAR77" s="2"/>
      <c r="NAS77" s="2"/>
      <c r="NAT77" s="2"/>
      <c r="NAU77" s="2"/>
      <c r="NAV77" s="2"/>
      <c r="NAW77" s="2"/>
      <c r="NAX77" s="2"/>
      <c r="NAY77" s="2"/>
      <c r="NAZ77" s="2"/>
      <c r="NBA77" s="2"/>
      <c r="NBB77" s="2"/>
      <c r="NBC77" s="2"/>
      <c r="NBD77" s="2"/>
      <c r="NBE77" s="2"/>
      <c r="NBF77" s="2"/>
      <c r="NBG77" s="2"/>
      <c r="NBH77" s="2"/>
      <c r="NBI77" s="2"/>
      <c r="NBJ77" s="2"/>
      <c r="NBK77" s="2"/>
      <c r="NBL77" s="2"/>
      <c r="NBM77" s="2"/>
      <c r="NBN77" s="2"/>
      <c r="NBO77" s="2"/>
      <c r="NBP77" s="2"/>
      <c r="NBQ77" s="2"/>
      <c r="NBR77" s="2"/>
      <c r="NBS77" s="2"/>
      <c r="NBT77" s="2"/>
      <c r="NBU77" s="2"/>
      <c r="NBV77" s="2"/>
      <c r="NBW77" s="2"/>
      <c r="NBX77" s="2"/>
      <c r="NBY77" s="2"/>
      <c r="NBZ77" s="2"/>
      <c r="NCA77" s="2"/>
      <c r="NCB77" s="2"/>
      <c r="NCC77" s="2"/>
      <c r="NCD77" s="2"/>
      <c r="NCE77" s="2"/>
      <c r="NCF77" s="2"/>
      <c r="NCG77" s="2"/>
      <c r="NCH77" s="2"/>
      <c r="NCI77" s="2"/>
      <c r="NCJ77" s="2"/>
      <c r="NCK77" s="2"/>
      <c r="NCL77" s="2"/>
      <c r="NCM77" s="2"/>
      <c r="NCN77" s="2"/>
      <c r="NCO77" s="2"/>
      <c r="NCP77" s="2"/>
      <c r="NCQ77" s="2"/>
      <c r="NCR77" s="2"/>
      <c r="NCS77" s="2"/>
      <c r="NCT77" s="2"/>
      <c r="NCU77" s="2"/>
      <c r="NCV77" s="2"/>
      <c r="NCW77" s="2"/>
      <c r="NCX77" s="2"/>
      <c r="NCY77" s="2"/>
      <c r="NCZ77" s="2"/>
      <c r="NDA77" s="2"/>
      <c r="NDB77" s="2"/>
      <c r="NDC77" s="2"/>
      <c r="NDD77" s="2"/>
      <c r="NDE77" s="2"/>
      <c r="NDF77" s="2"/>
      <c r="NDG77" s="2"/>
      <c r="NDH77" s="2"/>
      <c r="NDI77" s="2"/>
      <c r="NDJ77" s="2"/>
      <c r="NDK77" s="2"/>
      <c r="NDL77" s="2"/>
      <c r="NDM77" s="2"/>
      <c r="NDN77" s="2"/>
      <c r="NDO77" s="2"/>
      <c r="NDP77" s="2"/>
      <c r="NDQ77" s="2"/>
      <c r="NDR77" s="2"/>
      <c r="NDS77" s="2"/>
      <c r="NDT77" s="2"/>
      <c r="NDU77" s="2"/>
      <c r="NDV77" s="2"/>
      <c r="NDW77" s="2"/>
      <c r="NDX77" s="2"/>
      <c r="NDY77" s="2"/>
      <c r="NDZ77" s="2"/>
      <c r="NEA77" s="2"/>
      <c r="NEB77" s="2"/>
      <c r="NEC77" s="2"/>
      <c r="NED77" s="2"/>
      <c r="NEE77" s="2"/>
      <c r="NEF77" s="2"/>
      <c r="NEG77" s="2"/>
      <c r="NEH77" s="2"/>
      <c r="NEI77" s="2"/>
      <c r="NEJ77" s="2"/>
      <c r="NEK77" s="2"/>
      <c r="NEL77" s="2"/>
      <c r="NEM77" s="2"/>
      <c r="NEN77" s="2"/>
      <c r="NEO77" s="2"/>
      <c r="NEP77" s="2"/>
      <c r="NEQ77" s="2"/>
      <c r="NER77" s="2"/>
      <c r="NES77" s="2"/>
      <c r="NET77" s="2"/>
      <c r="NEU77" s="2"/>
      <c r="NEV77" s="2"/>
      <c r="NEW77" s="2"/>
      <c r="NEX77" s="2"/>
      <c r="NEY77" s="2"/>
      <c r="NEZ77" s="2"/>
      <c r="NFA77" s="2"/>
      <c r="NFB77" s="2"/>
      <c r="NFC77" s="2"/>
      <c r="NFD77" s="2"/>
      <c r="NFE77" s="2"/>
      <c r="NFF77" s="2"/>
      <c r="NFG77" s="2"/>
      <c r="NFH77" s="2"/>
      <c r="NFI77" s="2"/>
      <c r="NFJ77" s="2"/>
      <c r="NFK77" s="2"/>
      <c r="NFL77" s="2"/>
      <c r="NFM77" s="2"/>
      <c r="NFN77" s="2"/>
      <c r="NFO77" s="2"/>
      <c r="NFP77" s="2"/>
      <c r="NFQ77" s="2"/>
      <c r="NFR77" s="2"/>
      <c r="NFS77" s="2"/>
      <c r="NFT77" s="2"/>
      <c r="NFU77" s="2"/>
      <c r="NFV77" s="2"/>
      <c r="NFW77" s="2"/>
      <c r="NFX77" s="2"/>
      <c r="NFY77" s="2"/>
      <c r="NFZ77" s="2"/>
      <c r="NGA77" s="2"/>
      <c r="NGB77" s="2"/>
      <c r="NGC77" s="2"/>
      <c r="NGD77" s="2"/>
      <c r="NGE77" s="2"/>
      <c r="NGF77" s="2"/>
      <c r="NGG77" s="2"/>
      <c r="NGH77" s="2"/>
      <c r="NGI77" s="2"/>
      <c r="NGJ77" s="2"/>
      <c r="NGK77" s="2"/>
      <c r="NGL77" s="2"/>
      <c r="NGM77" s="2"/>
      <c r="NGN77" s="2"/>
      <c r="NGO77" s="2"/>
      <c r="NGP77" s="2"/>
      <c r="NGQ77" s="2"/>
      <c r="NGR77" s="2"/>
      <c r="NGS77" s="2"/>
      <c r="NGT77" s="2"/>
      <c r="NGU77" s="2"/>
      <c r="NGV77" s="2"/>
      <c r="NGW77" s="2"/>
      <c r="NGX77" s="2"/>
      <c r="NGY77" s="2"/>
      <c r="NGZ77" s="2"/>
      <c r="NHA77" s="2"/>
      <c r="NHB77" s="2"/>
      <c r="NHC77" s="2"/>
      <c r="NHD77" s="2"/>
      <c r="NHE77" s="2"/>
      <c r="NHF77" s="2"/>
      <c r="NHG77" s="2"/>
      <c r="NHH77" s="2"/>
      <c r="NHI77" s="2"/>
      <c r="NHJ77" s="2"/>
      <c r="NHK77" s="2"/>
      <c r="NHL77" s="2"/>
      <c r="NHM77" s="2"/>
      <c r="NHN77" s="2"/>
      <c r="NHO77" s="2"/>
      <c r="NHP77" s="2"/>
      <c r="NHQ77" s="2"/>
      <c r="NHR77" s="2"/>
      <c r="NHS77" s="2"/>
      <c r="NHT77" s="2"/>
      <c r="NHU77" s="2"/>
      <c r="NHV77" s="2"/>
      <c r="NHW77" s="2"/>
      <c r="NHX77" s="2"/>
      <c r="NHY77" s="2"/>
      <c r="NHZ77" s="2"/>
      <c r="NIA77" s="2"/>
      <c r="NIB77" s="2"/>
      <c r="NIC77" s="2"/>
      <c r="NID77" s="2"/>
      <c r="NIE77" s="2"/>
      <c r="NIF77" s="2"/>
      <c r="NIG77" s="2"/>
      <c r="NIH77" s="2"/>
      <c r="NII77" s="2"/>
      <c r="NIJ77" s="2"/>
      <c r="NIK77" s="2"/>
      <c r="NIL77" s="2"/>
      <c r="NIM77" s="2"/>
      <c r="NIN77" s="2"/>
      <c r="NIO77" s="2"/>
      <c r="NIP77" s="2"/>
      <c r="NIQ77" s="2"/>
      <c r="NIR77" s="2"/>
      <c r="NIS77" s="2"/>
      <c r="NIT77" s="2"/>
      <c r="NIU77" s="2"/>
      <c r="NIV77" s="2"/>
      <c r="NIW77" s="2"/>
      <c r="NIX77" s="2"/>
      <c r="NIY77" s="2"/>
      <c r="NIZ77" s="2"/>
      <c r="NJA77" s="2"/>
      <c r="NJB77" s="2"/>
      <c r="NJC77" s="2"/>
      <c r="NJD77" s="2"/>
      <c r="NJE77" s="2"/>
      <c r="NJF77" s="2"/>
      <c r="NJG77" s="2"/>
      <c r="NJH77" s="2"/>
      <c r="NJI77" s="2"/>
      <c r="NJJ77" s="2"/>
      <c r="NJK77" s="2"/>
      <c r="NJL77" s="2"/>
      <c r="NJM77" s="2"/>
      <c r="NJN77" s="2"/>
      <c r="NJO77" s="2"/>
      <c r="NJP77" s="2"/>
      <c r="NJQ77" s="2"/>
      <c r="NJR77" s="2"/>
      <c r="NJS77" s="2"/>
      <c r="NJT77" s="2"/>
      <c r="NJU77" s="2"/>
      <c r="NJV77" s="2"/>
      <c r="NJW77" s="2"/>
      <c r="NJX77" s="2"/>
      <c r="NJY77" s="2"/>
      <c r="NJZ77" s="2"/>
      <c r="NKA77" s="2"/>
      <c r="NKB77" s="2"/>
      <c r="NKC77" s="2"/>
      <c r="NKD77" s="2"/>
      <c r="NKE77" s="2"/>
      <c r="NKF77" s="2"/>
      <c r="NKG77" s="2"/>
      <c r="NKH77" s="2"/>
      <c r="NKI77" s="2"/>
      <c r="NKJ77" s="2"/>
      <c r="NKK77" s="2"/>
      <c r="NKL77" s="2"/>
      <c r="NKM77" s="2"/>
      <c r="NKN77" s="2"/>
      <c r="NKO77" s="2"/>
      <c r="NKP77" s="2"/>
      <c r="NKQ77" s="2"/>
      <c r="NKR77" s="2"/>
      <c r="NKS77" s="2"/>
      <c r="NKT77" s="2"/>
      <c r="NKU77" s="2"/>
      <c r="NKV77" s="2"/>
      <c r="NKW77" s="2"/>
      <c r="NKX77" s="2"/>
      <c r="NKY77" s="2"/>
      <c r="NKZ77" s="2"/>
      <c r="NLA77" s="2"/>
      <c r="NLB77" s="2"/>
      <c r="NLC77" s="2"/>
      <c r="NLD77" s="2"/>
      <c r="NLE77" s="2"/>
      <c r="NLF77" s="2"/>
      <c r="NLG77" s="2"/>
      <c r="NLH77" s="2"/>
      <c r="NLI77" s="2"/>
      <c r="NLJ77" s="2"/>
      <c r="NLK77" s="2"/>
      <c r="NLL77" s="2"/>
      <c r="NLM77" s="2"/>
      <c r="NLN77" s="2"/>
      <c r="NLO77" s="2"/>
      <c r="NLP77" s="2"/>
      <c r="NLQ77" s="2"/>
      <c r="NLR77" s="2"/>
      <c r="NLS77" s="2"/>
      <c r="NLT77" s="2"/>
      <c r="NLU77" s="2"/>
      <c r="NLV77" s="2"/>
      <c r="NLW77" s="2"/>
      <c r="NLX77" s="2"/>
      <c r="NLY77" s="2"/>
      <c r="NLZ77" s="2"/>
      <c r="NMA77" s="2"/>
      <c r="NMB77" s="2"/>
      <c r="NMC77" s="2"/>
      <c r="NMD77" s="2"/>
      <c r="NME77" s="2"/>
      <c r="NMF77" s="2"/>
      <c r="NMG77" s="2"/>
      <c r="NMH77" s="2"/>
      <c r="NMI77" s="2"/>
      <c r="NMJ77" s="2"/>
      <c r="NMK77" s="2"/>
      <c r="NML77" s="2"/>
      <c r="NMM77" s="2"/>
      <c r="NMN77" s="2"/>
      <c r="NMO77" s="2"/>
      <c r="NMP77" s="2"/>
      <c r="NMQ77" s="2"/>
      <c r="NMR77" s="2"/>
      <c r="NMS77" s="2"/>
      <c r="NMT77" s="2"/>
      <c r="NMU77" s="2"/>
      <c r="NMV77" s="2"/>
      <c r="NMW77" s="2"/>
      <c r="NMX77" s="2"/>
      <c r="NMY77" s="2"/>
      <c r="NMZ77" s="2"/>
      <c r="NNA77" s="2"/>
      <c r="NNB77" s="2"/>
      <c r="NNC77" s="2"/>
      <c r="NND77" s="2"/>
      <c r="NNE77" s="2"/>
      <c r="NNF77" s="2"/>
      <c r="NNG77" s="2"/>
      <c r="NNH77" s="2"/>
      <c r="NNI77" s="2"/>
      <c r="NNJ77" s="2"/>
      <c r="NNK77" s="2"/>
      <c r="NNL77" s="2"/>
      <c r="NNM77" s="2"/>
      <c r="NNN77" s="2"/>
      <c r="NNO77" s="2"/>
      <c r="NNP77" s="2"/>
      <c r="NNQ77" s="2"/>
      <c r="NNR77" s="2"/>
      <c r="NNS77" s="2"/>
      <c r="NNT77" s="2"/>
      <c r="NNU77" s="2"/>
      <c r="NNV77" s="2"/>
      <c r="NNW77" s="2"/>
      <c r="NNX77" s="2"/>
      <c r="NNY77" s="2"/>
      <c r="NNZ77" s="2"/>
      <c r="NOA77" s="2"/>
      <c r="NOB77" s="2"/>
      <c r="NOC77" s="2"/>
      <c r="NOD77" s="2"/>
      <c r="NOE77" s="2"/>
      <c r="NOF77" s="2"/>
      <c r="NOG77" s="2"/>
      <c r="NOH77" s="2"/>
      <c r="NOI77" s="2"/>
      <c r="NOJ77" s="2"/>
      <c r="NOK77" s="2"/>
      <c r="NOL77" s="2"/>
      <c r="NOM77" s="2"/>
      <c r="NON77" s="2"/>
      <c r="NOO77" s="2"/>
      <c r="NOP77" s="2"/>
      <c r="NOQ77" s="2"/>
      <c r="NOR77" s="2"/>
      <c r="NOS77" s="2"/>
      <c r="NOT77" s="2"/>
      <c r="NOU77" s="2"/>
      <c r="NOV77" s="2"/>
      <c r="NOW77" s="2"/>
      <c r="NOX77" s="2"/>
      <c r="NOY77" s="2"/>
      <c r="NOZ77" s="2"/>
      <c r="NPA77" s="2"/>
      <c r="NPB77" s="2"/>
      <c r="NPC77" s="2"/>
      <c r="NPD77" s="2"/>
      <c r="NPE77" s="2"/>
      <c r="NPF77" s="2"/>
      <c r="NPG77" s="2"/>
      <c r="NPH77" s="2"/>
      <c r="NPI77" s="2"/>
      <c r="NPJ77" s="2"/>
      <c r="NPK77" s="2"/>
      <c r="NPL77" s="2"/>
      <c r="NPM77" s="2"/>
      <c r="NPN77" s="2"/>
      <c r="NPO77" s="2"/>
      <c r="NPP77" s="2"/>
      <c r="NPQ77" s="2"/>
      <c r="NPR77" s="2"/>
      <c r="NPS77" s="2"/>
      <c r="NPT77" s="2"/>
      <c r="NPU77" s="2"/>
      <c r="NPV77" s="2"/>
      <c r="NPW77" s="2"/>
      <c r="NPX77" s="2"/>
      <c r="NPY77" s="2"/>
      <c r="NPZ77" s="2"/>
      <c r="NQA77" s="2"/>
      <c r="NQB77" s="2"/>
      <c r="NQC77" s="2"/>
      <c r="NQD77" s="2"/>
      <c r="NQE77" s="2"/>
      <c r="NQF77" s="2"/>
      <c r="NQG77" s="2"/>
      <c r="NQH77" s="2"/>
      <c r="NQI77" s="2"/>
      <c r="NQJ77" s="2"/>
      <c r="NQK77" s="2"/>
      <c r="NQL77" s="2"/>
      <c r="NQM77" s="2"/>
      <c r="NQN77" s="2"/>
      <c r="NQO77" s="2"/>
      <c r="NQP77" s="2"/>
      <c r="NQQ77" s="2"/>
      <c r="NQR77" s="2"/>
      <c r="NQS77" s="2"/>
      <c r="NQT77" s="2"/>
      <c r="NQU77" s="2"/>
      <c r="NQV77" s="2"/>
      <c r="NQW77" s="2"/>
      <c r="NQX77" s="2"/>
      <c r="NQY77" s="2"/>
      <c r="NQZ77" s="2"/>
      <c r="NRA77" s="2"/>
      <c r="NRB77" s="2"/>
      <c r="NRC77" s="2"/>
      <c r="NRD77" s="2"/>
      <c r="NRE77" s="2"/>
      <c r="NRF77" s="2"/>
      <c r="NRG77" s="2"/>
      <c r="NRH77" s="2"/>
      <c r="NRI77" s="2"/>
      <c r="NRJ77" s="2"/>
      <c r="NRK77" s="2"/>
      <c r="NRL77" s="2"/>
      <c r="NRM77" s="2"/>
      <c r="NRN77" s="2"/>
      <c r="NRO77" s="2"/>
      <c r="NRP77" s="2"/>
      <c r="NRQ77" s="2"/>
      <c r="NRR77" s="2"/>
      <c r="NRS77" s="2"/>
      <c r="NRT77" s="2"/>
      <c r="NRU77" s="2"/>
      <c r="NRV77" s="2"/>
      <c r="NRW77" s="2"/>
      <c r="NRX77" s="2"/>
      <c r="NRY77" s="2"/>
      <c r="NRZ77" s="2"/>
      <c r="NSA77" s="2"/>
      <c r="NSB77" s="2"/>
      <c r="NSC77" s="2"/>
      <c r="NSD77" s="2"/>
      <c r="NSE77" s="2"/>
      <c r="NSF77" s="2"/>
      <c r="NSG77" s="2"/>
      <c r="NSH77" s="2"/>
      <c r="NSI77" s="2"/>
      <c r="NSJ77" s="2"/>
      <c r="NSK77" s="2"/>
      <c r="NSL77" s="2"/>
      <c r="NSM77" s="2"/>
      <c r="NSN77" s="2"/>
      <c r="NSO77" s="2"/>
      <c r="NSP77" s="2"/>
      <c r="NSQ77" s="2"/>
      <c r="NSR77" s="2"/>
      <c r="NSS77" s="2"/>
      <c r="NST77" s="2"/>
      <c r="NSU77" s="2"/>
      <c r="NSV77" s="2"/>
      <c r="NSW77" s="2"/>
      <c r="NSX77" s="2"/>
      <c r="NSY77" s="2"/>
      <c r="NSZ77" s="2"/>
      <c r="NTA77" s="2"/>
      <c r="NTB77" s="2"/>
      <c r="NTC77" s="2"/>
      <c r="NTD77" s="2"/>
      <c r="NTE77" s="2"/>
      <c r="NTF77" s="2"/>
      <c r="NTG77" s="2"/>
      <c r="NTH77" s="2"/>
      <c r="NTI77" s="2"/>
      <c r="NTJ77" s="2"/>
      <c r="NTK77" s="2"/>
      <c r="NTL77" s="2"/>
      <c r="NTM77" s="2"/>
      <c r="NTN77" s="2"/>
      <c r="NTO77" s="2"/>
      <c r="NTP77" s="2"/>
      <c r="NTQ77" s="2"/>
      <c r="NTR77" s="2"/>
      <c r="NTS77" s="2"/>
      <c r="NTT77" s="2"/>
      <c r="NTU77" s="2"/>
      <c r="NTV77" s="2"/>
      <c r="NTW77" s="2"/>
      <c r="NTX77" s="2"/>
      <c r="NTY77" s="2"/>
      <c r="NTZ77" s="2"/>
      <c r="NUA77" s="2"/>
      <c r="NUB77" s="2"/>
      <c r="NUC77" s="2"/>
      <c r="NUD77" s="2"/>
      <c r="NUE77" s="2"/>
      <c r="NUF77" s="2"/>
      <c r="NUG77" s="2"/>
      <c r="NUH77" s="2"/>
      <c r="NUI77" s="2"/>
      <c r="NUJ77" s="2"/>
      <c r="NUK77" s="2"/>
      <c r="NUL77" s="2"/>
      <c r="NUM77" s="2"/>
      <c r="NUN77" s="2"/>
      <c r="NUO77" s="2"/>
      <c r="NUP77" s="2"/>
      <c r="NUQ77" s="2"/>
      <c r="NUR77" s="2"/>
      <c r="NUS77" s="2"/>
      <c r="NUT77" s="2"/>
      <c r="NUU77" s="2"/>
      <c r="NUV77" s="2"/>
      <c r="NUW77" s="2"/>
      <c r="NUX77" s="2"/>
      <c r="NUY77" s="2"/>
      <c r="NUZ77" s="2"/>
      <c r="NVA77" s="2"/>
      <c r="NVB77" s="2"/>
      <c r="NVC77" s="2"/>
      <c r="NVD77" s="2"/>
      <c r="NVE77" s="2"/>
      <c r="NVF77" s="2"/>
      <c r="NVG77" s="2"/>
      <c r="NVH77" s="2"/>
      <c r="NVI77" s="2"/>
      <c r="NVJ77" s="2"/>
      <c r="NVK77" s="2"/>
      <c r="NVL77" s="2"/>
      <c r="NVM77" s="2"/>
      <c r="NVN77" s="2"/>
      <c r="NVO77" s="2"/>
      <c r="NVP77" s="2"/>
      <c r="NVQ77" s="2"/>
      <c r="NVR77" s="2"/>
      <c r="NVS77" s="2"/>
      <c r="NVT77" s="2"/>
      <c r="NVU77" s="2"/>
      <c r="NVV77" s="2"/>
      <c r="NVW77" s="2"/>
      <c r="NVX77" s="2"/>
      <c r="NVY77" s="2"/>
      <c r="NVZ77" s="2"/>
      <c r="NWA77" s="2"/>
      <c r="NWB77" s="2"/>
      <c r="NWC77" s="2"/>
      <c r="NWD77" s="2"/>
      <c r="NWE77" s="2"/>
      <c r="NWF77" s="2"/>
      <c r="NWG77" s="2"/>
      <c r="NWH77" s="2"/>
      <c r="NWI77" s="2"/>
      <c r="NWJ77" s="2"/>
      <c r="NWK77" s="2"/>
      <c r="NWL77" s="2"/>
      <c r="NWM77" s="2"/>
      <c r="NWN77" s="2"/>
      <c r="NWO77" s="2"/>
      <c r="NWP77" s="2"/>
      <c r="NWQ77" s="2"/>
      <c r="NWR77" s="2"/>
      <c r="NWS77" s="2"/>
      <c r="NWT77" s="2"/>
      <c r="NWU77" s="2"/>
      <c r="NWV77" s="2"/>
      <c r="NWW77" s="2"/>
      <c r="NWX77" s="2"/>
      <c r="NWY77" s="2"/>
      <c r="NWZ77" s="2"/>
      <c r="NXA77" s="2"/>
      <c r="NXB77" s="2"/>
      <c r="NXC77" s="2"/>
      <c r="NXD77" s="2"/>
      <c r="NXE77" s="2"/>
      <c r="NXF77" s="2"/>
      <c r="NXG77" s="2"/>
      <c r="NXH77" s="2"/>
      <c r="NXI77" s="2"/>
      <c r="NXJ77" s="2"/>
      <c r="NXK77" s="2"/>
      <c r="NXL77" s="2"/>
      <c r="NXM77" s="2"/>
      <c r="NXN77" s="2"/>
      <c r="NXO77" s="2"/>
      <c r="NXP77" s="2"/>
      <c r="NXQ77" s="2"/>
      <c r="NXR77" s="2"/>
      <c r="NXS77" s="2"/>
      <c r="NXT77" s="2"/>
      <c r="NXU77" s="2"/>
      <c r="NXV77" s="2"/>
      <c r="NXW77" s="2"/>
      <c r="NXX77" s="2"/>
      <c r="NXY77" s="2"/>
      <c r="NXZ77" s="2"/>
      <c r="NYA77" s="2"/>
      <c r="NYB77" s="2"/>
      <c r="NYC77" s="2"/>
      <c r="NYD77" s="2"/>
      <c r="NYE77" s="2"/>
      <c r="NYF77" s="2"/>
      <c r="NYG77" s="2"/>
      <c r="NYH77" s="2"/>
      <c r="NYI77" s="2"/>
      <c r="NYJ77" s="2"/>
      <c r="NYK77" s="2"/>
      <c r="NYL77" s="2"/>
      <c r="NYM77" s="2"/>
      <c r="NYN77" s="2"/>
      <c r="NYO77" s="2"/>
      <c r="NYP77" s="2"/>
      <c r="NYQ77" s="2"/>
      <c r="NYR77" s="2"/>
      <c r="NYS77" s="2"/>
      <c r="NYT77" s="2"/>
      <c r="NYU77" s="2"/>
      <c r="NYV77" s="2"/>
      <c r="NYW77" s="2"/>
      <c r="NYX77" s="2"/>
      <c r="NYY77" s="2"/>
      <c r="NYZ77" s="2"/>
      <c r="NZA77" s="2"/>
      <c r="NZB77" s="2"/>
      <c r="NZC77" s="2"/>
      <c r="NZD77" s="2"/>
      <c r="NZE77" s="2"/>
      <c r="NZF77" s="2"/>
      <c r="NZG77" s="2"/>
      <c r="NZH77" s="2"/>
      <c r="NZI77" s="2"/>
      <c r="NZJ77" s="2"/>
      <c r="NZK77" s="2"/>
      <c r="NZL77" s="2"/>
      <c r="NZM77" s="2"/>
      <c r="NZN77" s="2"/>
      <c r="NZO77" s="2"/>
      <c r="NZP77" s="2"/>
      <c r="NZQ77" s="2"/>
      <c r="NZR77" s="2"/>
      <c r="NZS77" s="2"/>
      <c r="NZT77" s="2"/>
      <c r="NZU77" s="2"/>
      <c r="NZV77" s="2"/>
      <c r="NZW77" s="2"/>
      <c r="NZX77" s="2"/>
      <c r="NZY77" s="2"/>
      <c r="NZZ77" s="2"/>
      <c r="OAA77" s="2"/>
      <c r="OAB77" s="2"/>
      <c r="OAC77" s="2"/>
      <c r="OAD77" s="2"/>
      <c r="OAE77" s="2"/>
      <c r="OAF77" s="2"/>
      <c r="OAG77" s="2"/>
      <c r="OAH77" s="2"/>
      <c r="OAI77" s="2"/>
      <c r="OAJ77" s="2"/>
      <c r="OAK77" s="2"/>
      <c r="OAL77" s="2"/>
      <c r="OAM77" s="2"/>
      <c r="OAN77" s="2"/>
      <c r="OAO77" s="2"/>
      <c r="OAP77" s="2"/>
      <c r="OAQ77" s="2"/>
      <c r="OAR77" s="2"/>
      <c r="OAS77" s="2"/>
      <c r="OAT77" s="2"/>
      <c r="OAU77" s="2"/>
      <c r="OAV77" s="2"/>
      <c r="OAW77" s="2"/>
      <c r="OAX77" s="2"/>
      <c r="OAY77" s="2"/>
      <c r="OAZ77" s="2"/>
      <c r="OBA77" s="2"/>
      <c r="OBB77" s="2"/>
      <c r="OBC77" s="2"/>
      <c r="OBD77" s="2"/>
      <c r="OBE77" s="2"/>
      <c r="OBF77" s="2"/>
      <c r="OBG77" s="2"/>
      <c r="OBH77" s="2"/>
      <c r="OBI77" s="2"/>
      <c r="OBJ77" s="2"/>
      <c r="OBK77" s="2"/>
      <c r="OBL77" s="2"/>
      <c r="OBM77" s="2"/>
      <c r="OBN77" s="2"/>
      <c r="OBO77" s="2"/>
      <c r="OBP77" s="2"/>
      <c r="OBQ77" s="2"/>
      <c r="OBR77" s="2"/>
      <c r="OBS77" s="2"/>
      <c r="OBT77" s="2"/>
      <c r="OBU77" s="2"/>
      <c r="OBV77" s="2"/>
      <c r="OBW77" s="2"/>
      <c r="OBX77" s="2"/>
      <c r="OBY77" s="2"/>
      <c r="OBZ77" s="2"/>
      <c r="OCA77" s="2"/>
      <c r="OCB77" s="2"/>
      <c r="OCC77" s="2"/>
      <c r="OCD77" s="2"/>
      <c r="OCE77" s="2"/>
      <c r="OCF77" s="2"/>
      <c r="OCG77" s="2"/>
      <c r="OCH77" s="2"/>
      <c r="OCI77" s="2"/>
      <c r="OCJ77" s="2"/>
      <c r="OCK77" s="2"/>
      <c r="OCL77" s="2"/>
      <c r="OCM77" s="2"/>
      <c r="OCN77" s="2"/>
      <c r="OCO77" s="2"/>
      <c r="OCP77" s="2"/>
      <c r="OCQ77" s="2"/>
      <c r="OCR77" s="2"/>
      <c r="OCS77" s="2"/>
      <c r="OCT77" s="2"/>
      <c r="OCU77" s="2"/>
      <c r="OCV77" s="2"/>
      <c r="OCW77" s="2"/>
      <c r="OCX77" s="2"/>
      <c r="OCY77" s="2"/>
      <c r="OCZ77" s="2"/>
      <c r="ODA77" s="2"/>
      <c r="ODB77" s="2"/>
      <c r="ODC77" s="2"/>
      <c r="ODD77" s="2"/>
      <c r="ODE77" s="2"/>
      <c r="ODF77" s="2"/>
      <c r="ODG77" s="2"/>
      <c r="ODH77" s="2"/>
      <c r="ODI77" s="2"/>
      <c r="ODJ77" s="2"/>
      <c r="ODK77" s="2"/>
      <c r="ODL77" s="2"/>
      <c r="ODM77" s="2"/>
      <c r="ODN77" s="2"/>
      <c r="ODO77" s="2"/>
      <c r="ODP77" s="2"/>
      <c r="ODQ77" s="2"/>
      <c r="ODR77" s="2"/>
      <c r="ODS77" s="2"/>
      <c r="ODT77" s="2"/>
      <c r="ODU77" s="2"/>
      <c r="ODV77" s="2"/>
      <c r="ODW77" s="2"/>
      <c r="ODX77" s="2"/>
      <c r="ODY77" s="2"/>
      <c r="ODZ77" s="2"/>
      <c r="OEA77" s="2"/>
      <c r="OEB77" s="2"/>
      <c r="OEC77" s="2"/>
      <c r="OED77" s="2"/>
      <c r="OEE77" s="2"/>
      <c r="OEF77" s="2"/>
      <c r="OEG77" s="2"/>
      <c r="OEH77" s="2"/>
      <c r="OEI77" s="2"/>
      <c r="OEJ77" s="2"/>
      <c r="OEK77" s="2"/>
      <c r="OEL77" s="2"/>
      <c r="OEM77" s="2"/>
      <c r="OEN77" s="2"/>
      <c r="OEO77" s="2"/>
      <c r="OEP77" s="2"/>
      <c r="OEQ77" s="2"/>
      <c r="OER77" s="2"/>
      <c r="OES77" s="2"/>
      <c r="OET77" s="2"/>
      <c r="OEU77" s="2"/>
      <c r="OEV77" s="2"/>
      <c r="OEW77" s="2"/>
      <c r="OEX77" s="2"/>
      <c r="OEY77" s="2"/>
      <c r="OEZ77" s="2"/>
      <c r="OFA77" s="2"/>
      <c r="OFB77" s="2"/>
      <c r="OFC77" s="2"/>
      <c r="OFD77" s="2"/>
      <c r="OFE77" s="2"/>
      <c r="OFF77" s="2"/>
      <c r="OFG77" s="2"/>
      <c r="OFH77" s="2"/>
      <c r="OFI77" s="2"/>
      <c r="OFJ77" s="2"/>
      <c r="OFK77" s="2"/>
      <c r="OFL77" s="2"/>
      <c r="OFM77" s="2"/>
      <c r="OFN77" s="2"/>
      <c r="OFO77" s="2"/>
      <c r="OFP77" s="2"/>
      <c r="OFQ77" s="2"/>
      <c r="OFR77" s="2"/>
      <c r="OFS77" s="2"/>
      <c r="OFT77" s="2"/>
      <c r="OFU77" s="2"/>
      <c r="OFV77" s="2"/>
      <c r="OFW77" s="2"/>
      <c r="OFX77" s="2"/>
      <c r="OFY77" s="2"/>
      <c r="OFZ77" s="2"/>
      <c r="OGA77" s="2"/>
      <c r="OGB77" s="2"/>
      <c r="OGC77" s="2"/>
      <c r="OGD77" s="2"/>
      <c r="OGE77" s="2"/>
      <c r="OGF77" s="2"/>
      <c r="OGG77" s="2"/>
      <c r="OGH77" s="2"/>
      <c r="OGI77" s="2"/>
      <c r="OGJ77" s="2"/>
      <c r="OGK77" s="2"/>
      <c r="OGL77" s="2"/>
      <c r="OGM77" s="2"/>
      <c r="OGN77" s="2"/>
      <c r="OGO77" s="2"/>
      <c r="OGP77" s="2"/>
      <c r="OGQ77" s="2"/>
      <c r="OGR77" s="2"/>
      <c r="OGS77" s="2"/>
      <c r="OGT77" s="2"/>
      <c r="OGU77" s="2"/>
      <c r="OGV77" s="2"/>
      <c r="OGW77" s="2"/>
      <c r="OGX77" s="2"/>
      <c r="OGY77" s="2"/>
      <c r="OGZ77" s="2"/>
      <c r="OHA77" s="2"/>
      <c r="OHB77" s="2"/>
      <c r="OHC77" s="2"/>
      <c r="OHD77" s="2"/>
      <c r="OHE77" s="2"/>
      <c r="OHF77" s="2"/>
      <c r="OHG77" s="2"/>
      <c r="OHH77" s="2"/>
      <c r="OHI77" s="2"/>
      <c r="OHJ77" s="2"/>
      <c r="OHK77" s="2"/>
      <c r="OHL77" s="2"/>
      <c r="OHM77" s="2"/>
      <c r="OHN77" s="2"/>
      <c r="OHO77" s="2"/>
      <c r="OHP77" s="2"/>
      <c r="OHQ77" s="2"/>
      <c r="OHR77" s="2"/>
      <c r="OHS77" s="2"/>
      <c r="OHT77" s="2"/>
      <c r="OHU77" s="2"/>
      <c r="OHV77" s="2"/>
      <c r="OHW77" s="2"/>
      <c r="OHX77" s="2"/>
      <c r="OHY77" s="2"/>
      <c r="OHZ77" s="2"/>
      <c r="OIA77" s="2"/>
      <c r="OIB77" s="2"/>
      <c r="OIC77" s="2"/>
      <c r="OID77" s="2"/>
      <c r="OIE77" s="2"/>
      <c r="OIF77" s="2"/>
      <c r="OIG77" s="2"/>
      <c r="OIH77" s="2"/>
      <c r="OII77" s="2"/>
      <c r="OIJ77" s="2"/>
      <c r="OIK77" s="2"/>
      <c r="OIL77" s="2"/>
      <c r="OIM77" s="2"/>
      <c r="OIN77" s="2"/>
      <c r="OIO77" s="2"/>
      <c r="OIP77" s="2"/>
      <c r="OIQ77" s="2"/>
      <c r="OIR77" s="2"/>
      <c r="OIS77" s="2"/>
      <c r="OIT77" s="2"/>
      <c r="OIU77" s="2"/>
      <c r="OIV77" s="2"/>
      <c r="OIW77" s="2"/>
      <c r="OIX77" s="2"/>
      <c r="OIY77" s="2"/>
      <c r="OIZ77" s="2"/>
      <c r="OJA77" s="2"/>
      <c r="OJB77" s="2"/>
      <c r="OJC77" s="2"/>
      <c r="OJD77" s="2"/>
      <c r="OJE77" s="2"/>
      <c r="OJF77" s="2"/>
      <c r="OJG77" s="2"/>
      <c r="OJH77" s="2"/>
      <c r="OJI77" s="2"/>
      <c r="OJJ77" s="2"/>
      <c r="OJK77" s="2"/>
      <c r="OJL77" s="2"/>
      <c r="OJM77" s="2"/>
      <c r="OJN77" s="2"/>
      <c r="OJO77" s="2"/>
      <c r="OJP77" s="2"/>
      <c r="OJQ77" s="2"/>
      <c r="OJR77" s="2"/>
      <c r="OJS77" s="2"/>
      <c r="OJT77" s="2"/>
      <c r="OJU77" s="2"/>
      <c r="OJV77" s="2"/>
      <c r="OJW77" s="2"/>
      <c r="OJX77" s="2"/>
      <c r="OJY77" s="2"/>
      <c r="OJZ77" s="2"/>
      <c r="OKA77" s="2"/>
      <c r="OKB77" s="2"/>
      <c r="OKC77" s="2"/>
      <c r="OKD77" s="2"/>
      <c r="OKE77" s="2"/>
      <c r="OKF77" s="2"/>
      <c r="OKG77" s="2"/>
      <c r="OKH77" s="2"/>
      <c r="OKI77" s="2"/>
      <c r="OKJ77" s="2"/>
      <c r="OKK77" s="2"/>
      <c r="OKL77" s="2"/>
      <c r="OKM77" s="2"/>
      <c r="OKN77" s="2"/>
      <c r="OKO77" s="2"/>
      <c r="OKP77" s="2"/>
      <c r="OKQ77" s="2"/>
      <c r="OKR77" s="2"/>
      <c r="OKS77" s="2"/>
      <c r="OKT77" s="2"/>
      <c r="OKU77" s="2"/>
      <c r="OKV77" s="2"/>
      <c r="OKW77" s="2"/>
      <c r="OKX77" s="2"/>
      <c r="OKY77" s="2"/>
      <c r="OKZ77" s="2"/>
      <c r="OLA77" s="2"/>
      <c r="OLB77" s="2"/>
      <c r="OLC77" s="2"/>
      <c r="OLD77" s="2"/>
      <c r="OLE77" s="2"/>
      <c r="OLF77" s="2"/>
      <c r="OLG77" s="2"/>
      <c r="OLH77" s="2"/>
      <c r="OLI77" s="2"/>
      <c r="OLJ77" s="2"/>
      <c r="OLK77" s="2"/>
      <c r="OLL77" s="2"/>
      <c r="OLM77" s="2"/>
      <c r="OLN77" s="2"/>
      <c r="OLO77" s="2"/>
      <c r="OLP77" s="2"/>
      <c r="OLQ77" s="2"/>
      <c r="OLR77" s="2"/>
      <c r="OLS77" s="2"/>
      <c r="OLT77" s="2"/>
      <c r="OLU77" s="2"/>
      <c r="OLV77" s="2"/>
      <c r="OLW77" s="2"/>
      <c r="OLX77" s="2"/>
      <c r="OLY77" s="2"/>
      <c r="OLZ77" s="2"/>
      <c r="OMA77" s="2"/>
      <c r="OMB77" s="2"/>
      <c r="OMC77" s="2"/>
      <c r="OMD77" s="2"/>
      <c r="OME77" s="2"/>
      <c r="OMF77" s="2"/>
      <c r="OMG77" s="2"/>
      <c r="OMH77" s="2"/>
      <c r="OMI77" s="2"/>
      <c r="OMJ77" s="2"/>
      <c r="OMK77" s="2"/>
      <c r="OML77" s="2"/>
      <c r="OMM77" s="2"/>
      <c r="OMN77" s="2"/>
      <c r="OMO77" s="2"/>
      <c r="OMP77" s="2"/>
      <c r="OMQ77" s="2"/>
      <c r="OMR77" s="2"/>
      <c r="OMS77" s="2"/>
      <c r="OMT77" s="2"/>
      <c r="OMU77" s="2"/>
      <c r="OMV77" s="2"/>
      <c r="OMW77" s="2"/>
      <c r="OMX77" s="2"/>
      <c r="OMY77" s="2"/>
      <c r="OMZ77" s="2"/>
      <c r="ONA77" s="2"/>
      <c r="ONB77" s="2"/>
      <c r="ONC77" s="2"/>
      <c r="OND77" s="2"/>
      <c r="ONE77" s="2"/>
      <c r="ONF77" s="2"/>
      <c r="ONG77" s="2"/>
      <c r="ONH77" s="2"/>
      <c r="ONI77" s="2"/>
      <c r="ONJ77" s="2"/>
      <c r="ONK77" s="2"/>
      <c r="ONL77" s="2"/>
      <c r="ONM77" s="2"/>
      <c r="ONN77" s="2"/>
      <c r="ONO77" s="2"/>
      <c r="ONP77" s="2"/>
      <c r="ONQ77" s="2"/>
      <c r="ONR77" s="2"/>
      <c r="ONS77" s="2"/>
      <c r="ONT77" s="2"/>
      <c r="ONU77" s="2"/>
      <c r="ONV77" s="2"/>
      <c r="ONW77" s="2"/>
      <c r="ONX77" s="2"/>
      <c r="ONY77" s="2"/>
      <c r="ONZ77" s="2"/>
      <c r="OOA77" s="2"/>
      <c r="OOB77" s="2"/>
      <c r="OOC77" s="2"/>
      <c r="OOD77" s="2"/>
      <c r="OOE77" s="2"/>
      <c r="OOF77" s="2"/>
      <c r="OOG77" s="2"/>
      <c r="OOH77" s="2"/>
      <c r="OOI77" s="2"/>
      <c r="OOJ77" s="2"/>
      <c r="OOK77" s="2"/>
      <c r="OOL77" s="2"/>
      <c r="OOM77" s="2"/>
      <c r="OON77" s="2"/>
      <c r="OOO77" s="2"/>
      <c r="OOP77" s="2"/>
      <c r="OOQ77" s="2"/>
      <c r="OOR77" s="2"/>
      <c r="OOS77" s="2"/>
      <c r="OOT77" s="2"/>
      <c r="OOU77" s="2"/>
      <c r="OOV77" s="2"/>
      <c r="OOW77" s="2"/>
      <c r="OOX77" s="2"/>
      <c r="OOY77" s="2"/>
      <c r="OOZ77" s="2"/>
      <c r="OPA77" s="2"/>
      <c r="OPB77" s="2"/>
      <c r="OPC77" s="2"/>
      <c r="OPD77" s="2"/>
      <c r="OPE77" s="2"/>
      <c r="OPF77" s="2"/>
      <c r="OPG77" s="2"/>
      <c r="OPH77" s="2"/>
      <c r="OPI77" s="2"/>
      <c r="OPJ77" s="2"/>
      <c r="OPK77" s="2"/>
      <c r="OPL77" s="2"/>
      <c r="OPM77" s="2"/>
      <c r="OPN77" s="2"/>
      <c r="OPO77" s="2"/>
      <c r="OPP77" s="2"/>
      <c r="OPQ77" s="2"/>
      <c r="OPR77" s="2"/>
      <c r="OPS77" s="2"/>
      <c r="OPT77" s="2"/>
      <c r="OPU77" s="2"/>
      <c r="OPV77" s="2"/>
      <c r="OPW77" s="2"/>
      <c r="OPX77" s="2"/>
      <c r="OPY77" s="2"/>
      <c r="OPZ77" s="2"/>
      <c r="OQA77" s="2"/>
      <c r="OQB77" s="2"/>
      <c r="OQC77" s="2"/>
      <c r="OQD77" s="2"/>
      <c r="OQE77" s="2"/>
      <c r="OQF77" s="2"/>
      <c r="OQG77" s="2"/>
      <c r="OQH77" s="2"/>
      <c r="OQI77" s="2"/>
      <c r="OQJ77" s="2"/>
      <c r="OQK77" s="2"/>
      <c r="OQL77" s="2"/>
      <c r="OQM77" s="2"/>
      <c r="OQN77" s="2"/>
      <c r="OQO77" s="2"/>
      <c r="OQP77" s="2"/>
      <c r="OQQ77" s="2"/>
      <c r="OQR77" s="2"/>
      <c r="OQS77" s="2"/>
      <c r="OQT77" s="2"/>
      <c r="OQU77" s="2"/>
      <c r="OQV77" s="2"/>
      <c r="OQW77" s="2"/>
      <c r="OQX77" s="2"/>
      <c r="OQY77" s="2"/>
      <c r="OQZ77" s="2"/>
      <c r="ORA77" s="2"/>
      <c r="ORB77" s="2"/>
      <c r="ORC77" s="2"/>
      <c r="ORD77" s="2"/>
      <c r="ORE77" s="2"/>
      <c r="ORF77" s="2"/>
      <c r="ORG77" s="2"/>
      <c r="ORH77" s="2"/>
      <c r="ORI77" s="2"/>
      <c r="ORJ77" s="2"/>
      <c r="ORK77" s="2"/>
      <c r="ORL77" s="2"/>
      <c r="ORM77" s="2"/>
      <c r="ORN77" s="2"/>
      <c r="ORO77" s="2"/>
      <c r="ORP77" s="2"/>
      <c r="ORQ77" s="2"/>
      <c r="ORR77" s="2"/>
      <c r="ORS77" s="2"/>
      <c r="ORT77" s="2"/>
      <c r="ORU77" s="2"/>
      <c r="ORV77" s="2"/>
      <c r="ORW77" s="2"/>
      <c r="ORX77" s="2"/>
      <c r="ORY77" s="2"/>
      <c r="ORZ77" s="2"/>
      <c r="OSA77" s="2"/>
      <c r="OSB77" s="2"/>
      <c r="OSC77" s="2"/>
      <c r="OSD77" s="2"/>
      <c r="OSE77" s="2"/>
      <c r="OSF77" s="2"/>
      <c r="OSG77" s="2"/>
      <c r="OSH77" s="2"/>
      <c r="OSI77" s="2"/>
      <c r="OSJ77" s="2"/>
      <c r="OSK77" s="2"/>
      <c r="OSL77" s="2"/>
      <c r="OSM77" s="2"/>
      <c r="OSN77" s="2"/>
      <c r="OSO77" s="2"/>
      <c r="OSP77" s="2"/>
      <c r="OSQ77" s="2"/>
      <c r="OSR77" s="2"/>
      <c r="OSS77" s="2"/>
      <c r="OST77" s="2"/>
      <c r="OSU77" s="2"/>
      <c r="OSV77" s="2"/>
      <c r="OSW77" s="2"/>
      <c r="OSX77" s="2"/>
      <c r="OSY77" s="2"/>
      <c r="OSZ77" s="2"/>
      <c r="OTA77" s="2"/>
      <c r="OTB77" s="2"/>
      <c r="OTC77" s="2"/>
      <c r="OTD77" s="2"/>
      <c r="OTE77" s="2"/>
      <c r="OTF77" s="2"/>
      <c r="OTG77" s="2"/>
      <c r="OTH77" s="2"/>
      <c r="OTI77" s="2"/>
      <c r="OTJ77" s="2"/>
      <c r="OTK77" s="2"/>
      <c r="OTL77" s="2"/>
      <c r="OTM77" s="2"/>
      <c r="OTN77" s="2"/>
      <c r="OTO77" s="2"/>
      <c r="OTP77" s="2"/>
      <c r="OTQ77" s="2"/>
      <c r="OTR77" s="2"/>
      <c r="OTS77" s="2"/>
      <c r="OTT77" s="2"/>
      <c r="OTU77" s="2"/>
      <c r="OTV77" s="2"/>
      <c r="OTW77" s="2"/>
      <c r="OTX77" s="2"/>
      <c r="OTY77" s="2"/>
      <c r="OTZ77" s="2"/>
      <c r="OUA77" s="2"/>
      <c r="OUB77" s="2"/>
      <c r="OUC77" s="2"/>
      <c r="OUD77" s="2"/>
      <c r="OUE77" s="2"/>
      <c r="OUF77" s="2"/>
      <c r="OUG77" s="2"/>
      <c r="OUH77" s="2"/>
      <c r="OUI77" s="2"/>
      <c r="OUJ77" s="2"/>
      <c r="OUK77" s="2"/>
      <c r="OUL77" s="2"/>
      <c r="OUM77" s="2"/>
      <c r="OUN77" s="2"/>
      <c r="OUO77" s="2"/>
      <c r="OUP77" s="2"/>
      <c r="OUQ77" s="2"/>
      <c r="OUR77" s="2"/>
      <c r="OUS77" s="2"/>
      <c r="OUT77" s="2"/>
      <c r="OUU77" s="2"/>
      <c r="OUV77" s="2"/>
      <c r="OUW77" s="2"/>
      <c r="OUX77" s="2"/>
      <c r="OUY77" s="2"/>
      <c r="OUZ77" s="2"/>
      <c r="OVA77" s="2"/>
      <c r="OVB77" s="2"/>
      <c r="OVC77" s="2"/>
      <c r="OVD77" s="2"/>
      <c r="OVE77" s="2"/>
      <c r="OVF77" s="2"/>
      <c r="OVG77" s="2"/>
      <c r="OVH77" s="2"/>
      <c r="OVI77" s="2"/>
      <c r="OVJ77" s="2"/>
      <c r="OVK77" s="2"/>
      <c r="OVL77" s="2"/>
      <c r="OVM77" s="2"/>
      <c r="OVN77" s="2"/>
      <c r="OVO77" s="2"/>
      <c r="OVP77" s="2"/>
      <c r="OVQ77" s="2"/>
      <c r="OVR77" s="2"/>
      <c r="OVS77" s="2"/>
      <c r="OVT77" s="2"/>
      <c r="OVU77" s="2"/>
      <c r="OVV77" s="2"/>
      <c r="OVW77" s="2"/>
      <c r="OVX77" s="2"/>
      <c r="OVY77" s="2"/>
      <c r="OVZ77" s="2"/>
      <c r="OWA77" s="2"/>
      <c r="OWB77" s="2"/>
      <c r="OWC77" s="2"/>
      <c r="OWD77" s="2"/>
      <c r="OWE77" s="2"/>
      <c r="OWF77" s="2"/>
      <c r="OWG77" s="2"/>
      <c r="OWH77" s="2"/>
      <c r="OWI77" s="2"/>
      <c r="OWJ77" s="2"/>
      <c r="OWK77" s="2"/>
      <c r="OWL77" s="2"/>
      <c r="OWM77" s="2"/>
      <c r="OWN77" s="2"/>
      <c r="OWO77" s="2"/>
      <c r="OWP77" s="2"/>
      <c r="OWQ77" s="2"/>
      <c r="OWR77" s="2"/>
      <c r="OWS77" s="2"/>
      <c r="OWT77" s="2"/>
      <c r="OWU77" s="2"/>
      <c r="OWV77" s="2"/>
      <c r="OWW77" s="2"/>
      <c r="OWX77" s="2"/>
      <c r="OWY77" s="2"/>
      <c r="OWZ77" s="2"/>
      <c r="OXA77" s="2"/>
      <c r="OXB77" s="2"/>
      <c r="OXC77" s="2"/>
      <c r="OXD77" s="2"/>
      <c r="OXE77" s="2"/>
      <c r="OXF77" s="2"/>
      <c r="OXG77" s="2"/>
      <c r="OXH77" s="2"/>
      <c r="OXI77" s="2"/>
      <c r="OXJ77" s="2"/>
      <c r="OXK77" s="2"/>
      <c r="OXL77" s="2"/>
      <c r="OXM77" s="2"/>
      <c r="OXN77" s="2"/>
      <c r="OXO77" s="2"/>
      <c r="OXP77" s="2"/>
      <c r="OXQ77" s="2"/>
      <c r="OXR77" s="2"/>
      <c r="OXS77" s="2"/>
      <c r="OXT77" s="2"/>
      <c r="OXU77" s="2"/>
      <c r="OXV77" s="2"/>
      <c r="OXW77" s="2"/>
      <c r="OXX77" s="2"/>
      <c r="OXY77" s="2"/>
      <c r="OXZ77" s="2"/>
      <c r="OYA77" s="2"/>
      <c r="OYB77" s="2"/>
      <c r="OYC77" s="2"/>
      <c r="OYD77" s="2"/>
      <c r="OYE77" s="2"/>
      <c r="OYF77" s="2"/>
      <c r="OYG77" s="2"/>
      <c r="OYH77" s="2"/>
      <c r="OYI77" s="2"/>
      <c r="OYJ77" s="2"/>
      <c r="OYK77" s="2"/>
      <c r="OYL77" s="2"/>
      <c r="OYM77" s="2"/>
      <c r="OYN77" s="2"/>
      <c r="OYO77" s="2"/>
      <c r="OYP77" s="2"/>
      <c r="OYQ77" s="2"/>
      <c r="OYR77" s="2"/>
      <c r="OYS77" s="2"/>
      <c r="OYT77" s="2"/>
      <c r="OYU77" s="2"/>
      <c r="OYV77" s="2"/>
      <c r="OYW77" s="2"/>
      <c r="OYX77" s="2"/>
      <c r="OYY77" s="2"/>
      <c r="OYZ77" s="2"/>
      <c r="OZA77" s="2"/>
      <c r="OZB77" s="2"/>
      <c r="OZC77" s="2"/>
      <c r="OZD77" s="2"/>
      <c r="OZE77" s="2"/>
      <c r="OZF77" s="2"/>
      <c r="OZG77" s="2"/>
      <c r="OZH77" s="2"/>
      <c r="OZI77" s="2"/>
      <c r="OZJ77" s="2"/>
      <c r="OZK77" s="2"/>
      <c r="OZL77" s="2"/>
      <c r="OZM77" s="2"/>
      <c r="OZN77" s="2"/>
      <c r="OZO77" s="2"/>
      <c r="OZP77" s="2"/>
      <c r="OZQ77" s="2"/>
      <c r="OZR77" s="2"/>
      <c r="OZS77" s="2"/>
      <c r="OZT77" s="2"/>
      <c r="OZU77" s="2"/>
      <c r="OZV77" s="2"/>
      <c r="OZW77" s="2"/>
      <c r="OZX77" s="2"/>
      <c r="OZY77" s="2"/>
      <c r="OZZ77" s="2"/>
      <c r="PAA77" s="2"/>
      <c r="PAB77" s="2"/>
      <c r="PAC77" s="2"/>
      <c r="PAD77" s="2"/>
      <c r="PAE77" s="2"/>
      <c r="PAF77" s="2"/>
      <c r="PAG77" s="2"/>
      <c r="PAH77" s="2"/>
      <c r="PAI77" s="2"/>
      <c r="PAJ77" s="2"/>
      <c r="PAK77" s="2"/>
      <c r="PAL77" s="2"/>
      <c r="PAM77" s="2"/>
      <c r="PAN77" s="2"/>
      <c r="PAO77" s="2"/>
      <c r="PAP77" s="2"/>
      <c r="PAQ77" s="2"/>
      <c r="PAR77" s="2"/>
      <c r="PAS77" s="2"/>
      <c r="PAT77" s="2"/>
      <c r="PAU77" s="2"/>
      <c r="PAV77" s="2"/>
      <c r="PAW77" s="2"/>
      <c r="PAX77" s="2"/>
      <c r="PAY77" s="2"/>
      <c r="PAZ77" s="2"/>
      <c r="PBA77" s="2"/>
      <c r="PBB77" s="2"/>
      <c r="PBC77" s="2"/>
      <c r="PBD77" s="2"/>
      <c r="PBE77" s="2"/>
      <c r="PBF77" s="2"/>
      <c r="PBG77" s="2"/>
      <c r="PBH77" s="2"/>
      <c r="PBI77" s="2"/>
      <c r="PBJ77" s="2"/>
      <c r="PBK77" s="2"/>
      <c r="PBL77" s="2"/>
      <c r="PBM77" s="2"/>
      <c r="PBN77" s="2"/>
      <c r="PBO77" s="2"/>
      <c r="PBP77" s="2"/>
      <c r="PBQ77" s="2"/>
      <c r="PBR77" s="2"/>
      <c r="PBS77" s="2"/>
      <c r="PBT77" s="2"/>
      <c r="PBU77" s="2"/>
      <c r="PBV77" s="2"/>
      <c r="PBW77" s="2"/>
      <c r="PBX77" s="2"/>
      <c r="PBY77" s="2"/>
      <c r="PBZ77" s="2"/>
      <c r="PCA77" s="2"/>
      <c r="PCB77" s="2"/>
      <c r="PCC77" s="2"/>
      <c r="PCD77" s="2"/>
      <c r="PCE77" s="2"/>
      <c r="PCF77" s="2"/>
      <c r="PCG77" s="2"/>
      <c r="PCH77" s="2"/>
      <c r="PCI77" s="2"/>
      <c r="PCJ77" s="2"/>
      <c r="PCK77" s="2"/>
      <c r="PCL77" s="2"/>
      <c r="PCM77" s="2"/>
      <c r="PCN77" s="2"/>
      <c r="PCO77" s="2"/>
      <c r="PCP77" s="2"/>
      <c r="PCQ77" s="2"/>
      <c r="PCR77" s="2"/>
      <c r="PCS77" s="2"/>
      <c r="PCT77" s="2"/>
      <c r="PCU77" s="2"/>
      <c r="PCV77" s="2"/>
      <c r="PCW77" s="2"/>
      <c r="PCX77" s="2"/>
      <c r="PCY77" s="2"/>
      <c r="PCZ77" s="2"/>
      <c r="PDA77" s="2"/>
      <c r="PDB77" s="2"/>
      <c r="PDC77" s="2"/>
      <c r="PDD77" s="2"/>
      <c r="PDE77" s="2"/>
      <c r="PDF77" s="2"/>
      <c r="PDG77" s="2"/>
      <c r="PDH77" s="2"/>
      <c r="PDI77" s="2"/>
      <c r="PDJ77" s="2"/>
      <c r="PDK77" s="2"/>
      <c r="PDL77" s="2"/>
      <c r="PDM77" s="2"/>
      <c r="PDN77" s="2"/>
      <c r="PDO77" s="2"/>
      <c r="PDP77" s="2"/>
      <c r="PDQ77" s="2"/>
      <c r="PDR77" s="2"/>
      <c r="PDS77" s="2"/>
      <c r="PDT77" s="2"/>
      <c r="PDU77" s="2"/>
      <c r="PDV77" s="2"/>
      <c r="PDW77" s="2"/>
      <c r="PDX77" s="2"/>
      <c r="PDY77" s="2"/>
      <c r="PDZ77" s="2"/>
      <c r="PEA77" s="2"/>
      <c r="PEB77" s="2"/>
      <c r="PEC77" s="2"/>
      <c r="PED77" s="2"/>
      <c r="PEE77" s="2"/>
      <c r="PEF77" s="2"/>
      <c r="PEG77" s="2"/>
      <c r="PEH77" s="2"/>
      <c r="PEI77" s="2"/>
      <c r="PEJ77" s="2"/>
      <c r="PEK77" s="2"/>
      <c r="PEL77" s="2"/>
      <c r="PEM77" s="2"/>
      <c r="PEN77" s="2"/>
      <c r="PEO77" s="2"/>
      <c r="PEP77" s="2"/>
      <c r="PEQ77" s="2"/>
      <c r="PER77" s="2"/>
      <c r="PES77" s="2"/>
      <c r="PET77" s="2"/>
      <c r="PEU77" s="2"/>
      <c r="PEV77" s="2"/>
      <c r="PEW77" s="2"/>
      <c r="PEX77" s="2"/>
      <c r="PEY77" s="2"/>
      <c r="PEZ77" s="2"/>
      <c r="PFA77" s="2"/>
      <c r="PFB77" s="2"/>
      <c r="PFC77" s="2"/>
      <c r="PFD77" s="2"/>
      <c r="PFE77" s="2"/>
      <c r="PFF77" s="2"/>
      <c r="PFG77" s="2"/>
      <c r="PFH77" s="2"/>
      <c r="PFI77" s="2"/>
      <c r="PFJ77" s="2"/>
      <c r="PFK77" s="2"/>
      <c r="PFL77" s="2"/>
      <c r="PFM77" s="2"/>
      <c r="PFN77" s="2"/>
      <c r="PFO77" s="2"/>
      <c r="PFP77" s="2"/>
      <c r="PFQ77" s="2"/>
      <c r="PFR77" s="2"/>
      <c r="PFS77" s="2"/>
      <c r="PFT77" s="2"/>
      <c r="PFU77" s="2"/>
      <c r="PFV77" s="2"/>
      <c r="PFW77" s="2"/>
      <c r="PFX77" s="2"/>
      <c r="PFY77" s="2"/>
      <c r="PFZ77" s="2"/>
      <c r="PGA77" s="2"/>
      <c r="PGB77" s="2"/>
      <c r="PGC77" s="2"/>
      <c r="PGD77" s="2"/>
      <c r="PGE77" s="2"/>
      <c r="PGF77" s="2"/>
      <c r="PGG77" s="2"/>
      <c r="PGH77" s="2"/>
      <c r="PGI77" s="2"/>
      <c r="PGJ77" s="2"/>
      <c r="PGK77" s="2"/>
      <c r="PGL77" s="2"/>
      <c r="PGM77" s="2"/>
      <c r="PGN77" s="2"/>
      <c r="PGO77" s="2"/>
      <c r="PGP77" s="2"/>
      <c r="PGQ77" s="2"/>
      <c r="PGR77" s="2"/>
      <c r="PGS77" s="2"/>
      <c r="PGT77" s="2"/>
      <c r="PGU77" s="2"/>
      <c r="PGV77" s="2"/>
      <c r="PGW77" s="2"/>
      <c r="PGX77" s="2"/>
      <c r="PGY77" s="2"/>
      <c r="PGZ77" s="2"/>
      <c r="PHA77" s="2"/>
      <c r="PHB77" s="2"/>
      <c r="PHC77" s="2"/>
      <c r="PHD77" s="2"/>
      <c r="PHE77" s="2"/>
      <c r="PHF77" s="2"/>
      <c r="PHG77" s="2"/>
      <c r="PHH77" s="2"/>
      <c r="PHI77" s="2"/>
      <c r="PHJ77" s="2"/>
      <c r="PHK77" s="2"/>
      <c r="PHL77" s="2"/>
      <c r="PHM77" s="2"/>
      <c r="PHN77" s="2"/>
      <c r="PHO77" s="2"/>
      <c r="PHP77" s="2"/>
      <c r="PHQ77" s="2"/>
      <c r="PHR77" s="2"/>
      <c r="PHS77" s="2"/>
      <c r="PHT77" s="2"/>
      <c r="PHU77" s="2"/>
      <c r="PHV77" s="2"/>
      <c r="PHW77" s="2"/>
      <c r="PHX77" s="2"/>
      <c r="PHY77" s="2"/>
      <c r="PHZ77" s="2"/>
      <c r="PIA77" s="2"/>
      <c r="PIB77" s="2"/>
      <c r="PIC77" s="2"/>
      <c r="PID77" s="2"/>
      <c r="PIE77" s="2"/>
      <c r="PIF77" s="2"/>
      <c r="PIG77" s="2"/>
      <c r="PIH77" s="2"/>
      <c r="PII77" s="2"/>
      <c r="PIJ77" s="2"/>
      <c r="PIK77" s="2"/>
      <c r="PIL77" s="2"/>
      <c r="PIM77" s="2"/>
      <c r="PIN77" s="2"/>
      <c r="PIO77" s="2"/>
      <c r="PIP77" s="2"/>
      <c r="PIQ77" s="2"/>
      <c r="PIR77" s="2"/>
      <c r="PIS77" s="2"/>
      <c r="PIT77" s="2"/>
      <c r="PIU77" s="2"/>
      <c r="PIV77" s="2"/>
      <c r="PIW77" s="2"/>
      <c r="PIX77" s="2"/>
      <c r="PIY77" s="2"/>
      <c r="PIZ77" s="2"/>
      <c r="PJA77" s="2"/>
      <c r="PJB77" s="2"/>
      <c r="PJC77" s="2"/>
      <c r="PJD77" s="2"/>
      <c r="PJE77" s="2"/>
      <c r="PJF77" s="2"/>
      <c r="PJG77" s="2"/>
      <c r="PJH77" s="2"/>
      <c r="PJI77" s="2"/>
      <c r="PJJ77" s="2"/>
      <c r="PJK77" s="2"/>
      <c r="PJL77" s="2"/>
      <c r="PJM77" s="2"/>
      <c r="PJN77" s="2"/>
      <c r="PJO77" s="2"/>
      <c r="PJP77" s="2"/>
      <c r="PJQ77" s="2"/>
      <c r="PJR77" s="2"/>
      <c r="PJS77" s="2"/>
      <c r="PJT77" s="2"/>
      <c r="PJU77" s="2"/>
      <c r="PJV77" s="2"/>
      <c r="PJW77" s="2"/>
      <c r="PJX77" s="2"/>
      <c r="PJY77" s="2"/>
      <c r="PJZ77" s="2"/>
      <c r="PKA77" s="2"/>
      <c r="PKB77" s="2"/>
      <c r="PKC77" s="2"/>
      <c r="PKD77" s="2"/>
      <c r="PKE77" s="2"/>
      <c r="PKF77" s="2"/>
      <c r="PKG77" s="2"/>
      <c r="PKH77" s="2"/>
      <c r="PKI77" s="2"/>
      <c r="PKJ77" s="2"/>
      <c r="PKK77" s="2"/>
      <c r="PKL77" s="2"/>
      <c r="PKM77" s="2"/>
      <c r="PKN77" s="2"/>
      <c r="PKO77" s="2"/>
      <c r="PKP77" s="2"/>
      <c r="PKQ77" s="2"/>
      <c r="PKR77" s="2"/>
      <c r="PKS77" s="2"/>
      <c r="PKT77" s="2"/>
      <c r="PKU77" s="2"/>
      <c r="PKV77" s="2"/>
      <c r="PKW77" s="2"/>
      <c r="PKX77" s="2"/>
      <c r="PKY77" s="2"/>
      <c r="PKZ77" s="2"/>
      <c r="PLA77" s="2"/>
      <c r="PLB77" s="2"/>
      <c r="PLC77" s="2"/>
      <c r="PLD77" s="2"/>
      <c r="PLE77" s="2"/>
      <c r="PLF77" s="2"/>
      <c r="PLG77" s="2"/>
      <c r="PLH77" s="2"/>
      <c r="PLI77" s="2"/>
      <c r="PLJ77" s="2"/>
      <c r="PLK77" s="2"/>
      <c r="PLL77" s="2"/>
      <c r="PLM77" s="2"/>
      <c r="PLN77" s="2"/>
      <c r="PLO77" s="2"/>
      <c r="PLP77" s="2"/>
      <c r="PLQ77" s="2"/>
      <c r="PLR77" s="2"/>
      <c r="PLS77" s="2"/>
      <c r="PLT77" s="2"/>
      <c r="PLU77" s="2"/>
      <c r="PLV77" s="2"/>
      <c r="PLW77" s="2"/>
      <c r="PLX77" s="2"/>
      <c r="PLY77" s="2"/>
      <c r="PLZ77" s="2"/>
      <c r="PMA77" s="2"/>
      <c r="PMB77" s="2"/>
      <c r="PMC77" s="2"/>
      <c r="PMD77" s="2"/>
      <c r="PME77" s="2"/>
      <c r="PMF77" s="2"/>
      <c r="PMG77" s="2"/>
      <c r="PMH77" s="2"/>
      <c r="PMI77" s="2"/>
      <c r="PMJ77" s="2"/>
      <c r="PMK77" s="2"/>
      <c r="PML77" s="2"/>
      <c r="PMM77" s="2"/>
      <c r="PMN77" s="2"/>
      <c r="PMO77" s="2"/>
      <c r="PMP77" s="2"/>
      <c r="PMQ77" s="2"/>
      <c r="PMR77" s="2"/>
      <c r="PMS77" s="2"/>
      <c r="PMT77" s="2"/>
      <c r="PMU77" s="2"/>
      <c r="PMV77" s="2"/>
      <c r="PMW77" s="2"/>
      <c r="PMX77" s="2"/>
      <c r="PMY77" s="2"/>
      <c r="PMZ77" s="2"/>
      <c r="PNA77" s="2"/>
      <c r="PNB77" s="2"/>
      <c r="PNC77" s="2"/>
      <c r="PND77" s="2"/>
      <c r="PNE77" s="2"/>
      <c r="PNF77" s="2"/>
      <c r="PNG77" s="2"/>
      <c r="PNH77" s="2"/>
      <c r="PNI77" s="2"/>
      <c r="PNJ77" s="2"/>
      <c r="PNK77" s="2"/>
      <c r="PNL77" s="2"/>
      <c r="PNM77" s="2"/>
      <c r="PNN77" s="2"/>
      <c r="PNO77" s="2"/>
      <c r="PNP77" s="2"/>
      <c r="PNQ77" s="2"/>
      <c r="PNR77" s="2"/>
      <c r="PNS77" s="2"/>
      <c r="PNT77" s="2"/>
      <c r="PNU77" s="2"/>
      <c r="PNV77" s="2"/>
      <c r="PNW77" s="2"/>
      <c r="PNX77" s="2"/>
      <c r="PNY77" s="2"/>
      <c r="PNZ77" s="2"/>
      <c r="POA77" s="2"/>
      <c r="POB77" s="2"/>
      <c r="POC77" s="2"/>
      <c r="POD77" s="2"/>
      <c r="POE77" s="2"/>
      <c r="POF77" s="2"/>
      <c r="POG77" s="2"/>
      <c r="POH77" s="2"/>
      <c r="POI77" s="2"/>
      <c r="POJ77" s="2"/>
      <c r="POK77" s="2"/>
      <c r="POL77" s="2"/>
      <c r="POM77" s="2"/>
      <c r="PON77" s="2"/>
      <c r="POO77" s="2"/>
      <c r="POP77" s="2"/>
      <c r="POQ77" s="2"/>
      <c r="POR77" s="2"/>
      <c r="POS77" s="2"/>
      <c r="POT77" s="2"/>
      <c r="POU77" s="2"/>
      <c r="POV77" s="2"/>
      <c r="POW77" s="2"/>
      <c r="POX77" s="2"/>
      <c r="POY77" s="2"/>
      <c r="POZ77" s="2"/>
      <c r="PPA77" s="2"/>
      <c r="PPB77" s="2"/>
      <c r="PPC77" s="2"/>
      <c r="PPD77" s="2"/>
      <c r="PPE77" s="2"/>
      <c r="PPF77" s="2"/>
      <c r="PPG77" s="2"/>
      <c r="PPH77" s="2"/>
      <c r="PPI77" s="2"/>
      <c r="PPJ77" s="2"/>
      <c r="PPK77" s="2"/>
      <c r="PPL77" s="2"/>
      <c r="PPM77" s="2"/>
      <c r="PPN77" s="2"/>
      <c r="PPO77" s="2"/>
      <c r="PPP77" s="2"/>
      <c r="PPQ77" s="2"/>
      <c r="PPR77" s="2"/>
      <c r="PPS77" s="2"/>
      <c r="PPT77" s="2"/>
      <c r="PPU77" s="2"/>
      <c r="PPV77" s="2"/>
      <c r="PPW77" s="2"/>
      <c r="PPX77" s="2"/>
      <c r="PPY77" s="2"/>
      <c r="PPZ77" s="2"/>
      <c r="PQA77" s="2"/>
      <c r="PQB77" s="2"/>
      <c r="PQC77" s="2"/>
      <c r="PQD77" s="2"/>
      <c r="PQE77" s="2"/>
      <c r="PQF77" s="2"/>
      <c r="PQG77" s="2"/>
      <c r="PQH77" s="2"/>
      <c r="PQI77" s="2"/>
      <c r="PQJ77" s="2"/>
      <c r="PQK77" s="2"/>
      <c r="PQL77" s="2"/>
      <c r="PQM77" s="2"/>
      <c r="PQN77" s="2"/>
      <c r="PQO77" s="2"/>
      <c r="PQP77" s="2"/>
      <c r="PQQ77" s="2"/>
      <c r="PQR77" s="2"/>
      <c r="PQS77" s="2"/>
      <c r="PQT77" s="2"/>
      <c r="PQU77" s="2"/>
      <c r="PQV77" s="2"/>
      <c r="PQW77" s="2"/>
      <c r="PQX77" s="2"/>
      <c r="PQY77" s="2"/>
      <c r="PQZ77" s="2"/>
      <c r="PRA77" s="2"/>
      <c r="PRB77" s="2"/>
      <c r="PRC77" s="2"/>
      <c r="PRD77" s="2"/>
      <c r="PRE77" s="2"/>
      <c r="PRF77" s="2"/>
      <c r="PRG77" s="2"/>
      <c r="PRH77" s="2"/>
      <c r="PRI77" s="2"/>
      <c r="PRJ77" s="2"/>
      <c r="PRK77" s="2"/>
      <c r="PRL77" s="2"/>
      <c r="PRM77" s="2"/>
      <c r="PRN77" s="2"/>
      <c r="PRO77" s="2"/>
      <c r="PRP77" s="2"/>
      <c r="PRQ77" s="2"/>
      <c r="PRR77" s="2"/>
      <c r="PRS77" s="2"/>
      <c r="PRT77" s="2"/>
      <c r="PRU77" s="2"/>
      <c r="PRV77" s="2"/>
      <c r="PRW77" s="2"/>
      <c r="PRX77" s="2"/>
      <c r="PRY77" s="2"/>
      <c r="PRZ77" s="2"/>
      <c r="PSA77" s="2"/>
      <c r="PSB77" s="2"/>
      <c r="PSC77" s="2"/>
      <c r="PSD77" s="2"/>
      <c r="PSE77" s="2"/>
      <c r="PSF77" s="2"/>
      <c r="PSG77" s="2"/>
      <c r="PSH77" s="2"/>
      <c r="PSI77" s="2"/>
      <c r="PSJ77" s="2"/>
      <c r="PSK77" s="2"/>
      <c r="PSL77" s="2"/>
      <c r="PSM77" s="2"/>
      <c r="PSN77" s="2"/>
      <c r="PSO77" s="2"/>
      <c r="PSP77" s="2"/>
      <c r="PSQ77" s="2"/>
      <c r="PSR77" s="2"/>
      <c r="PSS77" s="2"/>
      <c r="PST77" s="2"/>
      <c r="PSU77" s="2"/>
      <c r="PSV77" s="2"/>
      <c r="PSW77" s="2"/>
      <c r="PSX77" s="2"/>
      <c r="PSY77" s="2"/>
      <c r="PSZ77" s="2"/>
      <c r="PTA77" s="2"/>
      <c r="PTB77" s="2"/>
      <c r="PTC77" s="2"/>
      <c r="PTD77" s="2"/>
      <c r="PTE77" s="2"/>
      <c r="PTF77" s="2"/>
      <c r="PTG77" s="2"/>
      <c r="PTH77" s="2"/>
      <c r="PTI77" s="2"/>
      <c r="PTJ77" s="2"/>
      <c r="PTK77" s="2"/>
      <c r="PTL77" s="2"/>
      <c r="PTM77" s="2"/>
      <c r="PTN77" s="2"/>
      <c r="PTO77" s="2"/>
      <c r="PTP77" s="2"/>
      <c r="PTQ77" s="2"/>
      <c r="PTR77" s="2"/>
      <c r="PTS77" s="2"/>
      <c r="PTT77" s="2"/>
      <c r="PTU77" s="2"/>
      <c r="PTV77" s="2"/>
      <c r="PTW77" s="2"/>
      <c r="PTX77" s="2"/>
      <c r="PTY77" s="2"/>
      <c r="PTZ77" s="2"/>
      <c r="PUA77" s="2"/>
      <c r="PUB77" s="2"/>
      <c r="PUC77" s="2"/>
      <c r="PUD77" s="2"/>
      <c r="PUE77" s="2"/>
      <c r="PUF77" s="2"/>
      <c r="PUG77" s="2"/>
      <c r="PUH77" s="2"/>
      <c r="PUI77" s="2"/>
      <c r="PUJ77" s="2"/>
      <c r="PUK77" s="2"/>
      <c r="PUL77" s="2"/>
      <c r="PUM77" s="2"/>
      <c r="PUN77" s="2"/>
      <c r="PUO77" s="2"/>
      <c r="PUP77" s="2"/>
      <c r="PUQ77" s="2"/>
      <c r="PUR77" s="2"/>
      <c r="PUS77" s="2"/>
      <c r="PUT77" s="2"/>
      <c r="PUU77" s="2"/>
      <c r="PUV77" s="2"/>
      <c r="PUW77" s="2"/>
      <c r="PUX77" s="2"/>
      <c r="PUY77" s="2"/>
      <c r="PUZ77" s="2"/>
      <c r="PVA77" s="2"/>
      <c r="PVB77" s="2"/>
      <c r="PVC77" s="2"/>
      <c r="PVD77" s="2"/>
      <c r="PVE77" s="2"/>
      <c r="PVF77" s="2"/>
      <c r="PVG77" s="2"/>
      <c r="PVH77" s="2"/>
      <c r="PVI77" s="2"/>
      <c r="PVJ77" s="2"/>
      <c r="PVK77" s="2"/>
      <c r="PVL77" s="2"/>
      <c r="PVM77" s="2"/>
      <c r="PVN77" s="2"/>
      <c r="PVO77" s="2"/>
      <c r="PVP77" s="2"/>
      <c r="PVQ77" s="2"/>
      <c r="PVR77" s="2"/>
      <c r="PVS77" s="2"/>
      <c r="PVT77" s="2"/>
      <c r="PVU77" s="2"/>
      <c r="PVV77" s="2"/>
      <c r="PVW77" s="2"/>
      <c r="PVX77" s="2"/>
      <c r="PVY77" s="2"/>
      <c r="PVZ77" s="2"/>
      <c r="PWA77" s="2"/>
      <c r="PWB77" s="2"/>
      <c r="PWC77" s="2"/>
      <c r="PWD77" s="2"/>
      <c r="PWE77" s="2"/>
      <c r="PWF77" s="2"/>
      <c r="PWG77" s="2"/>
      <c r="PWH77" s="2"/>
      <c r="PWI77" s="2"/>
      <c r="PWJ77" s="2"/>
      <c r="PWK77" s="2"/>
      <c r="PWL77" s="2"/>
      <c r="PWM77" s="2"/>
      <c r="PWN77" s="2"/>
      <c r="PWO77" s="2"/>
      <c r="PWP77" s="2"/>
      <c r="PWQ77" s="2"/>
      <c r="PWR77" s="2"/>
      <c r="PWS77" s="2"/>
      <c r="PWT77" s="2"/>
      <c r="PWU77" s="2"/>
      <c r="PWV77" s="2"/>
      <c r="PWW77" s="2"/>
      <c r="PWX77" s="2"/>
      <c r="PWY77" s="2"/>
      <c r="PWZ77" s="2"/>
      <c r="PXA77" s="2"/>
      <c r="PXB77" s="2"/>
      <c r="PXC77" s="2"/>
      <c r="PXD77" s="2"/>
      <c r="PXE77" s="2"/>
      <c r="PXF77" s="2"/>
      <c r="PXG77" s="2"/>
      <c r="PXH77" s="2"/>
      <c r="PXI77" s="2"/>
      <c r="PXJ77" s="2"/>
      <c r="PXK77" s="2"/>
      <c r="PXL77" s="2"/>
      <c r="PXM77" s="2"/>
      <c r="PXN77" s="2"/>
      <c r="PXO77" s="2"/>
      <c r="PXP77" s="2"/>
      <c r="PXQ77" s="2"/>
      <c r="PXR77" s="2"/>
      <c r="PXS77" s="2"/>
      <c r="PXT77" s="2"/>
      <c r="PXU77" s="2"/>
      <c r="PXV77" s="2"/>
      <c r="PXW77" s="2"/>
      <c r="PXX77" s="2"/>
      <c r="PXY77" s="2"/>
      <c r="PXZ77" s="2"/>
      <c r="PYA77" s="2"/>
      <c r="PYB77" s="2"/>
      <c r="PYC77" s="2"/>
      <c r="PYD77" s="2"/>
      <c r="PYE77" s="2"/>
      <c r="PYF77" s="2"/>
      <c r="PYG77" s="2"/>
      <c r="PYH77" s="2"/>
      <c r="PYI77" s="2"/>
      <c r="PYJ77" s="2"/>
      <c r="PYK77" s="2"/>
      <c r="PYL77" s="2"/>
      <c r="PYM77" s="2"/>
      <c r="PYN77" s="2"/>
      <c r="PYO77" s="2"/>
      <c r="PYP77" s="2"/>
      <c r="PYQ77" s="2"/>
      <c r="PYR77" s="2"/>
      <c r="PYS77" s="2"/>
      <c r="PYT77" s="2"/>
      <c r="PYU77" s="2"/>
      <c r="PYV77" s="2"/>
      <c r="PYW77" s="2"/>
      <c r="PYX77" s="2"/>
      <c r="PYY77" s="2"/>
      <c r="PYZ77" s="2"/>
      <c r="PZA77" s="2"/>
      <c r="PZB77" s="2"/>
      <c r="PZC77" s="2"/>
      <c r="PZD77" s="2"/>
      <c r="PZE77" s="2"/>
      <c r="PZF77" s="2"/>
      <c r="PZG77" s="2"/>
      <c r="PZH77" s="2"/>
      <c r="PZI77" s="2"/>
      <c r="PZJ77" s="2"/>
      <c r="PZK77" s="2"/>
      <c r="PZL77" s="2"/>
      <c r="PZM77" s="2"/>
      <c r="PZN77" s="2"/>
      <c r="PZO77" s="2"/>
      <c r="PZP77" s="2"/>
      <c r="PZQ77" s="2"/>
      <c r="PZR77" s="2"/>
      <c r="PZS77" s="2"/>
      <c r="PZT77" s="2"/>
      <c r="PZU77" s="2"/>
      <c r="PZV77" s="2"/>
      <c r="PZW77" s="2"/>
      <c r="PZX77" s="2"/>
      <c r="PZY77" s="2"/>
      <c r="PZZ77" s="2"/>
      <c r="QAA77" s="2"/>
      <c r="QAB77" s="2"/>
      <c r="QAC77" s="2"/>
      <c r="QAD77" s="2"/>
      <c r="QAE77" s="2"/>
      <c r="QAF77" s="2"/>
      <c r="QAG77" s="2"/>
      <c r="QAH77" s="2"/>
      <c r="QAI77" s="2"/>
      <c r="QAJ77" s="2"/>
      <c r="QAK77" s="2"/>
      <c r="QAL77" s="2"/>
      <c r="QAM77" s="2"/>
      <c r="QAN77" s="2"/>
      <c r="QAO77" s="2"/>
      <c r="QAP77" s="2"/>
      <c r="QAQ77" s="2"/>
      <c r="QAR77" s="2"/>
      <c r="QAS77" s="2"/>
      <c r="QAT77" s="2"/>
      <c r="QAU77" s="2"/>
      <c r="QAV77" s="2"/>
      <c r="QAW77" s="2"/>
      <c r="QAX77" s="2"/>
      <c r="QAY77" s="2"/>
      <c r="QAZ77" s="2"/>
      <c r="QBA77" s="2"/>
      <c r="QBB77" s="2"/>
      <c r="QBC77" s="2"/>
      <c r="QBD77" s="2"/>
      <c r="QBE77" s="2"/>
      <c r="QBF77" s="2"/>
      <c r="QBG77" s="2"/>
      <c r="QBH77" s="2"/>
      <c r="QBI77" s="2"/>
      <c r="QBJ77" s="2"/>
      <c r="QBK77" s="2"/>
      <c r="QBL77" s="2"/>
      <c r="QBM77" s="2"/>
      <c r="QBN77" s="2"/>
      <c r="QBO77" s="2"/>
      <c r="QBP77" s="2"/>
      <c r="QBQ77" s="2"/>
      <c r="QBR77" s="2"/>
      <c r="QBS77" s="2"/>
      <c r="QBT77" s="2"/>
      <c r="QBU77" s="2"/>
      <c r="QBV77" s="2"/>
      <c r="QBW77" s="2"/>
      <c r="QBX77" s="2"/>
      <c r="QBY77" s="2"/>
      <c r="QBZ77" s="2"/>
      <c r="QCA77" s="2"/>
      <c r="QCB77" s="2"/>
      <c r="QCC77" s="2"/>
      <c r="QCD77" s="2"/>
      <c r="QCE77" s="2"/>
      <c r="QCF77" s="2"/>
      <c r="QCG77" s="2"/>
      <c r="QCH77" s="2"/>
      <c r="QCI77" s="2"/>
      <c r="QCJ77" s="2"/>
      <c r="QCK77" s="2"/>
      <c r="QCL77" s="2"/>
      <c r="QCM77" s="2"/>
      <c r="QCN77" s="2"/>
      <c r="QCO77" s="2"/>
      <c r="QCP77" s="2"/>
      <c r="QCQ77" s="2"/>
      <c r="QCR77" s="2"/>
      <c r="QCS77" s="2"/>
      <c r="QCT77" s="2"/>
      <c r="QCU77" s="2"/>
      <c r="QCV77" s="2"/>
      <c r="QCW77" s="2"/>
      <c r="QCX77" s="2"/>
      <c r="QCY77" s="2"/>
      <c r="QCZ77" s="2"/>
      <c r="QDA77" s="2"/>
      <c r="QDB77" s="2"/>
      <c r="QDC77" s="2"/>
      <c r="QDD77" s="2"/>
      <c r="QDE77" s="2"/>
      <c r="QDF77" s="2"/>
      <c r="QDG77" s="2"/>
      <c r="QDH77" s="2"/>
      <c r="QDI77" s="2"/>
      <c r="QDJ77" s="2"/>
      <c r="QDK77" s="2"/>
      <c r="QDL77" s="2"/>
      <c r="QDM77" s="2"/>
      <c r="QDN77" s="2"/>
      <c r="QDO77" s="2"/>
      <c r="QDP77" s="2"/>
      <c r="QDQ77" s="2"/>
      <c r="QDR77" s="2"/>
      <c r="QDS77" s="2"/>
      <c r="QDT77" s="2"/>
      <c r="QDU77" s="2"/>
      <c r="QDV77" s="2"/>
      <c r="QDW77" s="2"/>
      <c r="QDX77" s="2"/>
      <c r="QDY77" s="2"/>
      <c r="QDZ77" s="2"/>
      <c r="QEA77" s="2"/>
      <c r="QEB77" s="2"/>
      <c r="QEC77" s="2"/>
      <c r="QED77" s="2"/>
      <c r="QEE77" s="2"/>
      <c r="QEF77" s="2"/>
      <c r="QEG77" s="2"/>
      <c r="QEH77" s="2"/>
      <c r="QEI77" s="2"/>
      <c r="QEJ77" s="2"/>
      <c r="QEK77" s="2"/>
      <c r="QEL77" s="2"/>
      <c r="QEM77" s="2"/>
      <c r="QEN77" s="2"/>
      <c r="QEO77" s="2"/>
      <c r="QEP77" s="2"/>
      <c r="QEQ77" s="2"/>
      <c r="QER77" s="2"/>
      <c r="QES77" s="2"/>
      <c r="QET77" s="2"/>
      <c r="QEU77" s="2"/>
      <c r="QEV77" s="2"/>
      <c r="QEW77" s="2"/>
      <c r="QEX77" s="2"/>
      <c r="QEY77" s="2"/>
      <c r="QEZ77" s="2"/>
      <c r="QFA77" s="2"/>
      <c r="QFB77" s="2"/>
      <c r="QFC77" s="2"/>
      <c r="QFD77" s="2"/>
      <c r="QFE77" s="2"/>
      <c r="QFF77" s="2"/>
      <c r="QFG77" s="2"/>
      <c r="QFH77" s="2"/>
      <c r="QFI77" s="2"/>
      <c r="QFJ77" s="2"/>
      <c r="QFK77" s="2"/>
      <c r="QFL77" s="2"/>
      <c r="QFM77" s="2"/>
      <c r="QFN77" s="2"/>
      <c r="QFO77" s="2"/>
      <c r="QFP77" s="2"/>
      <c r="QFQ77" s="2"/>
      <c r="QFR77" s="2"/>
      <c r="QFS77" s="2"/>
      <c r="QFT77" s="2"/>
      <c r="QFU77" s="2"/>
      <c r="QFV77" s="2"/>
      <c r="QFW77" s="2"/>
      <c r="QFX77" s="2"/>
      <c r="QFY77" s="2"/>
      <c r="QFZ77" s="2"/>
      <c r="QGA77" s="2"/>
      <c r="QGB77" s="2"/>
      <c r="QGC77" s="2"/>
      <c r="QGD77" s="2"/>
      <c r="QGE77" s="2"/>
      <c r="QGF77" s="2"/>
      <c r="QGG77" s="2"/>
      <c r="QGH77" s="2"/>
      <c r="QGI77" s="2"/>
      <c r="QGJ77" s="2"/>
      <c r="QGK77" s="2"/>
      <c r="QGL77" s="2"/>
      <c r="QGM77" s="2"/>
      <c r="QGN77" s="2"/>
      <c r="QGO77" s="2"/>
      <c r="QGP77" s="2"/>
      <c r="QGQ77" s="2"/>
      <c r="QGR77" s="2"/>
      <c r="QGS77" s="2"/>
      <c r="QGT77" s="2"/>
      <c r="QGU77" s="2"/>
      <c r="QGV77" s="2"/>
      <c r="QGW77" s="2"/>
      <c r="QGX77" s="2"/>
      <c r="QGY77" s="2"/>
      <c r="QGZ77" s="2"/>
      <c r="QHA77" s="2"/>
      <c r="QHB77" s="2"/>
      <c r="QHC77" s="2"/>
      <c r="QHD77" s="2"/>
      <c r="QHE77" s="2"/>
      <c r="QHF77" s="2"/>
      <c r="QHG77" s="2"/>
      <c r="QHH77" s="2"/>
      <c r="QHI77" s="2"/>
      <c r="QHJ77" s="2"/>
      <c r="QHK77" s="2"/>
      <c r="QHL77" s="2"/>
      <c r="QHM77" s="2"/>
      <c r="QHN77" s="2"/>
      <c r="QHO77" s="2"/>
      <c r="QHP77" s="2"/>
      <c r="QHQ77" s="2"/>
      <c r="QHR77" s="2"/>
      <c r="QHS77" s="2"/>
      <c r="QHT77" s="2"/>
      <c r="QHU77" s="2"/>
      <c r="QHV77" s="2"/>
      <c r="QHW77" s="2"/>
      <c r="QHX77" s="2"/>
      <c r="QHY77" s="2"/>
      <c r="QHZ77" s="2"/>
      <c r="QIA77" s="2"/>
      <c r="QIB77" s="2"/>
      <c r="QIC77" s="2"/>
      <c r="QID77" s="2"/>
      <c r="QIE77" s="2"/>
      <c r="QIF77" s="2"/>
      <c r="QIG77" s="2"/>
      <c r="QIH77" s="2"/>
      <c r="QII77" s="2"/>
      <c r="QIJ77" s="2"/>
      <c r="QIK77" s="2"/>
      <c r="QIL77" s="2"/>
      <c r="QIM77" s="2"/>
      <c r="QIN77" s="2"/>
      <c r="QIO77" s="2"/>
      <c r="QIP77" s="2"/>
      <c r="QIQ77" s="2"/>
      <c r="QIR77" s="2"/>
      <c r="QIS77" s="2"/>
      <c r="QIT77" s="2"/>
      <c r="QIU77" s="2"/>
      <c r="QIV77" s="2"/>
      <c r="QIW77" s="2"/>
      <c r="QIX77" s="2"/>
      <c r="QIY77" s="2"/>
      <c r="QIZ77" s="2"/>
      <c r="QJA77" s="2"/>
      <c r="QJB77" s="2"/>
      <c r="QJC77" s="2"/>
      <c r="QJD77" s="2"/>
      <c r="QJE77" s="2"/>
      <c r="QJF77" s="2"/>
      <c r="QJG77" s="2"/>
      <c r="QJH77" s="2"/>
      <c r="QJI77" s="2"/>
      <c r="QJJ77" s="2"/>
      <c r="QJK77" s="2"/>
      <c r="QJL77" s="2"/>
      <c r="QJM77" s="2"/>
      <c r="QJN77" s="2"/>
      <c r="QJO77" s="2"/>
      <c r="QJP77" s="2"/>
      <c r="QJQ77" s="2"/>
      <c r="QJR77" s="2"/>
      <c r="QJS77" s="2"/>
      <c r="QJT77" s="2"/>
      <c r="QJU77" s="2"/>
      <c r="QJV77" s="2"/>
      <c r="QJW77" s="2"/>
      <c r="QJX77" s="2"/>
      <c r="QJY77" s="2"/>
      <c r="QJZ77" s="2"/>
      <c r="QKA77" s="2"/>
      <c r="QKB77" s="2"/>
      <c r="QKC77" s="2"/>
      <c r="QKD77" s="2"/>
      <c r="QKE77" s="2"/>
      <c r="QKF77" s="2"/>
      <c r="QKG77" s="2"/>
      <c r="QKH77" s="2"/>
      <c r="QKI77" s="2"/>
      <c r="QKJ77" s="2"/>
      <c r="QKK77" s="2"/>
      <c r="QKL77" s="2"/>
      <c r="QKM77" s="2"/>
      <c r="QKN77" s="2"/>
      <c r="QKO77" s="2"/>
      <c r="QKP77" s="2"/>
      <c r="QKQ77" s="2"/>
      <c r="QKR77" s="2"/>
      <c r="QKS77" s="2"/>
      <c r="QKT77" s="2"/>
      <c r="QKU77" s="2"/>
      <c r="QKV77" s="2"/>
      <c r="QKW77" s="2"/>
      <c r="QKX77" s="2"/>
      <c r="QKY77" s="2"/>
      <c r="QKZ77" s="2"/>
      <c r="QLA77" s="2"/>
      <c r="QLB77" s="2"/>
      <c r="QLC77" s="2"/>
      <c r="QLD77" s="2"/>
      <c r="QLE77" s="2"/>
      <c r="QLF77" s="2"/>
      <c r="QLG77" s="2"/>
      <c r="QLH77" s="2"/>
      <c r="QLI77" s="2"/>
      <c r="QLJ77" s="2"/>
      <c r="QLK77" s="2"/>
      <c r="QLL77" s="2"/>
      <c r="QLM77" s="2"/>
      <c r="QLN77" s="2"/>
      <c r="QLO77" s="2"/>
      <c r="QLP77" s="2"/>
      <c r="QLQ77" s="2"/>
      <c r="QLR77" s="2"/>
      <c r="QLS77" s="2"/>
      <c r="QLT77" s="2"/>
      <c r="QLU77" s="2"/>
      <c r="QLV77" s="2"/>
      <c r="QLW77" s="2"/>
      <c r="QLX77" s="2"/>
      <c r="QLY77" s="2"/>
      <c r="QLZ77" s="2"/>
      <c r="QMA77" s="2"/>
      <c r="QMB77" s="2"/>
      <c r="QMC77" s="2"/>
      <c r="QMD77" s="2"/>
      <c r="QME77" s="2"/>
      <c r="QMF77" s="2"/>
      <c r="QMG77" s="2"/>
      <c r="QMH77" s="2"/>
      <c r="QMI77" s="2"/>
      <c r="QMJ77" s="2"/>
      <c r="QMK77" s="2"/>
      <c r="QML77" s="2"/>
      <c r="QMM77" s="2"/>
      <c r="QMN77" s="2"/>
      <c r="QMO77" s="2"/>
      <c r="QMP77" s="2"/>
      <c r="QMQ77" s="2"/>
      <c r="QMR77" s="2"/>
      <c r="QMS77" s="2"/>
      <c r="QMT77" s="2"/>
      <c r="QMU77" s="2"/>
      <c r="QMV77" s="2"/>
      <c r="QMW77" s="2"/>
      <c r="QMX77" s="2"/>
      <c r="QMY77" s="2"/>
      <c r="QMZ77" s="2"/>
      <c r="QNA77" s="2"/>
      <c r="QNB77" s="2"/>
      <c r="QNC77" s="2"/>
      <c r="QND77" s="2"/>
      <c r="QNE77" s="2"/>
      <c r="QNF77" s="2"/>
      <c r="QNG77" s="2"/>
      <c r="QNH77" s="2"/>
      <c r="QNI77" s="2"/>
      <c r="QNJ77" s="2"/>
      <c r="QNK77" s="2"/>
      <c r="QNL77" s="2"/>
      <c r="QNM77" s="2"/>
      <c r="QNN77" s="2"/>
      <c r="QNO77" s="2"/>
      <c r="QNP77" s="2"/>
      <c r="QNQ77" s="2"/>
      <c r="QNR77" s="2"/>
      <c r="QNS77" s="2"/>
      <c r="QNT77" s="2"/>
      <c r="QNU77" s="2"/>
      <c r="QNV77" s="2"/>
      <c r="QNW77" s="2"/>
      <c r="QNX77" s="2"/>
      <c r="QNY77" s="2"/>
      <c r="QNZ77" s="2"/>
      <c r="QOA77" s="2"/>
      <c r="QOB77" s="2"/>
      <c r="QOC77" s="2"/>
      <c r="QOD77" s="2"/>
      <c r="QOE77" s="2"/>
      <c r="QOF77" s="2"/>
      <c r="QOG77" s="2"/>
      <c r="QOH77" s="2"/>
      <c r="QOI77" s="2"/>
      <c r="QOJ77" s="2"/>
      <c r="QOK77" s="2"/>
      <c r="QOL77" s="2"/>
      <c r="QOM77" s="2"/>
      <c r="QON77" s="2"/>
      <c r="QOO77" s="2"/>
      <c r="QOP77" s="2"/>
      <c r="QOQ77" s="2"/>
      <c r="QOR77" s="2"/>
      <c r="QOS77" s="2"/>
      <c r="QOT77" s="2"/>
      <c r="QOU77" s="2"/>
      <c r="QOV77" s="2"/>
      <c r="QOW77" s="2"/>
      <c r="QOX77" s="2"/>
      <c r="QOY77" s="2"/>
      <c r="QOZ77" s="2"/>
      <c r="QPA77" s="2"/>
      <c r="QPB77" s="2"/>
      <c r="QPC77" s="2"/>
      <c r="QPD77" s="2"/>
      <c r="QPE77" s="2"/>
      <c r="QPF77" s="2"/>
      <c r="QPG77" s="2"/>
      <c r="QPH77" s="2"/>
      <c r="QPI77" s="2"/>
      <c r="QPJ77" s="2"/>
      <c r="QPK77" s="2"/>
      <c r="QPL77" s="2"/>
      <c r="QPM77" s="2"/>
      <c r="QPN77" s="2"/>
      <c r="QPO77" s="2"/>
      <c r="QPP77" s="2"/>
      <c r="QPQ77" s="2"/>
      <c r="QPR77" s="2"/>
      <c r="QPS77" s="2"/>
      <c r="QPT77" s="2"/>
      <c r="QPU77" s="2"/>
      <c r="QPV77" s="2"/>
      <c r="QPW77" s="2"/>
      <c r="QPX77" s="2"/>
      <c r="QPY77" s="2"/>
      <c r="QPZ77" s="2"/>
      <c r="QQA77" s="2"/>
      <c r="QQB77" s="2"/>
      <c r="QQC77" s="2"/>
      <c r="QQD77" s="2"/>
      <c r="QQE77" s="2"/>
      <c r="QQF77" s="2"/>
      <c r="QQG77" s="2"/>
      <c r="QQH77" s="2"/>
      <c r="QQI77" s="2"/>
      <c r="QQJ77" s="2"/>
      <c r="QQK77" s="2"/>
      <c r="QQL77" s="2"/>
      <c r="QQM77" s="2"/>
      <c r="QQN77" s="2"/>
      <c r="QQO77" s="2"/>
      <c r="QQP77" s="2"/>
      <c r="QQQ77" s="2"/>
      <c r="QQR77" s="2"/>
      <c r="QQS77" s="2"/>
      <c r="QQT77" s="2"/>
      <c r="QQU77" s="2"/>
      <c r="QQV77" s="2"/>
      <c r="QQW77" s="2"/>
      <c r="QQX77" s="2"/>
      <c r="QQY77" s="2"/>
      <c r="QQZ77" s="2"/>
      <c r="QRA77" s="2"/>
      <c r="QRB77" s="2"/>
      <c r="QRC77" s="2"/>
      <c r="QRD77" s="2"/>
      <c r="QRE77" s="2"/>
      <c r="QRF77" s="2"/>
      <c r="QRG77" s="2"/>
      <c r="QRH77" s="2"/>
      <c r="QRI77" s="2"/>
      <c r="QRJ77" s="2"/>
      <c r="QRK77" s="2"/>
      <c r="QRL77" s="2"/>
      <c r="QRM77" s="2"/>
      <c r="QRN77" s="2"/>
      <c r="QRO77" s="2"/>
      <c r="QRP77" s="2"/>
      <c r="QRQ77" s="2"/>
      <c r="QRR77" s="2"/>
      <c r="QRS77" s="2"/>
      <c r="QRT77" s="2"/>
      <c r="QRU77" s="2"/>
      <c r="QRV77" s="2"/>
      <c r="QRW77" s="2"/>
      <c r="QRX77" s="2"/>
      <c r="QRY77" s="2"/>
      <c r="QRZ77" s="2"/>
      <c r="QSA77" s="2"/>
      <c r="QSB77" s="2"/>
      <c r="QSC77" s="2"/>
      <c r="QSD77" s="2"/>
      <c r="QSE77" s="2"/>
      <c r="QSF77" s="2"/>
      <c r="QSG77" s="2"/>
      <c r="QSH77" s="2"/>
      <c r="QSI77" s="2"/>
      <c r="QSJ77" s="2"/>
      <c r="QSK77" s="2"/>
      <c r="QSL77" s="2"/>
      <c r="QSM77" s="2"/>
      <c r="QSN77" s="2"/>
      <c r="QSO77" s="2"/>
      <c r="QSP77" s="2"/>
      <c r="QSQ77" s="2"/>
      <c r="QSR77" s="2"/>
      <c r="QSS77" s="2"/>
      <c r="QST77" s="2"/>
      <c r="QSU77" s="2"/>
      <c r="QSV77" s="2"/>
      <c r="QSW77" s="2"/>
      <c r="QSX77" s="2"/>
      <c r="QSY77" s="2"/>
      <c r="QSZ77" s="2"/>
      <c r="QTA77" s="2"/>
      <c r="QTB77" s="2"/>
      <c r="QTC77" s="2"/>
      <c r="QTD77" s="2"/>
      <c r="QTE77" s="2"/>
      <c r="QTF77" s="2"/>
      <c r="QTG77" s="2"/>
      <c r="QTH77" s="2"/>
      <c r="QTI77" s="2"/>
      <c r="QTJ77" s="2"/>
      <c r="QTK77" s="2"/>
      <c r="QTL77" s="2"/>
      <c r="QTM77" s="2"/>
      <c r="QTN77" s="2"/>
      <c r="QTO77" s="2"/>
      <c r="QTP77" s="2"/>
      <c r="QTQ77" s="2"/>
      <c r="QTR77" s="2"/>
      <c r="QTS77" s="2"/>
      <c r="QTT77" s="2"/>
      <c r="QTU77" s="2"/>
      <c r="QTV77" s="2"/>
      <c r="QTW77" s="2"/>
      <c r="QTX77" s="2"/>
      <c r="QTY77" s="2"/>
      <c r="QTZ77" s="2"/>
      <c r="QUA77" s="2"/>
      <c r="QUB77" s="2"/>
      <c r="QUC77" s="2"/>
      <c r="QUD77" s="2"/>
      <c r="QUE77" s="2"/>
      <c r="QUF77" s="2"/>
      <c r="QUG77" s="2"/>
      <c r="QUH77" s="2"/>
      <c r="QUI77" s="2"/>
      <c r="QUJ77" s="2"/>
      <c r="QUK77" s="2"/>
      <c r="QUL77" s="2"/>
      <c r="QUM77" s="2"/>
      <c r="QUN77" s="2"/>
      <c r="QUO77" s="2"/>
      <c r="QUP77" s="2"/>
      <c r="QUQ77" s="2"/>
      <c r="QUR77" s="2"/>
      <c r="QUS77" s="2"/>
      <c r="QUT77" s="2"/>
      <c r="QUU77" s="2"/>
      <c r="QUV77" s="2"/>
      <c r="QUW77" s="2"/>
      <c r="QUX77" s="2"/>
      <c r="QUY77" s="2"/>
      <c r="QUZ77" s="2"/>
      <c r="QVA77" s="2"/>
      <c r="QVB77" s="2"/>
      <c r="QVC77" s="2"/>
      <c r="QVD77" s="2"/>
      <c r="QVE77" s="2"/>
      <c r="QVF77" s="2"/>
      <c r="QVG77" s="2"/>
      <c r="QVH77" s="2"/>
      <c r="QVI77" s="2"/>
      <c r="QVJ77" s="2"/>
      <c r="QVK77" s="2"/>
      <c r="QVL77" s="2"/>
      <c r="QVM77" s="2"/>
      <c r="QVN77" s="2"/>
      <c r="QVO77" s="2"/>
      <c r="QVP77" s="2"/>
      <c r="QVQ77" s="2"/>
      <c r="QVR77" s="2"/>
      <c r="QVS77" s="2"/>
      <c r="QVT77" s="2"/>
      <c r="QVU77" s="2"/>
      <c r="QVV77" s="2"/>
      <c r="QVW77" s="2"/>
      <c r="QVX77" s="2"/>
      <c r="QVY77" s="2"/>
      <c r="QVZ77" s="2"/>
      <c r="QWA77" s="2"/>
      <c r="QWB77" s="2"/>
      <c r="QWC77" s="2"/>
      <c r="QWD77" s="2"/>
      <c r="QWE77" s="2"/>
      <c r="QWF77" s="2"/>
      <c r="QWG77" s="2"/>
      <c r="QWH77" s="2"/>
      <c r="QWI77" s="2"/>
      <c r="QWJ77" s="2"/>
      <c r="QWK77" s="2"/>
      <c r="QWL77" s="2"/>
      <c r="QWM77" s="2"/>
      <c r="QWN77" s="2"/>
      <c r="QWO77" s="2"/>
      <c r="QWP77" s="2"/>
      <c r="QWQ77" s="2"/>
      <c r="QWR77" s="2"/>
      <c r="QWS77" s="2"/>
      <c r="QWT77" s="2"/>
      <c r="QWU77" s="2"/>
      <c r="QWV77" s="2"/>
      <c r="QWW77" s="2"/>
      <c r="QWX77" s="2"/>
      <c r="QWY77" s="2"/>
      <c r="QWZ77" s="2"/>
      <c r="QXA77" s="2"/>
      <c r="QXB77" s="2"/>
      <c r="QXC77" s="2"/>
      <c r="QXD77" s="2"/>
      <c r="QXE77" s="2"/>
      <c r="QXF77" s="2"/>
      <c r="QXG77" s="2"/>
      <c r="QXH77" s="2"/>
      <c r="QXI77" s="2"/>
      <c r="QXJ77" s="2"/>
      <c r="QXK77" s="2"/>
      <c r="QXL77" s="2"/>
      <c r="QXM77" s="2"/>
      <c r="QXN77" s="2"/>
      <c r="QXO77" s="2"/>
      <c r="QXP77" s="2"/>
      <c r="QXQ77" s="2"/>
      <c r="QXR77" s="2"/>
      <c r="QXS77" s="2"/>
      <c r="QXT77" s="2"/>
      <c r="QXU77" s="2"/>
      <c r="QXV77" s="2"/>
      <c r="QXW77" s="2"/>
      <c r="QXX77" s="2"/>
      <c r="QXY77" s="2"/>
      <c r="QXZ77" s="2"/>
      <c r="QYA77" s="2"/>
      <c r="QYB77" s="2"/>
      <c r="QYC77" s="2"/>
      <c r="QYD77" s="2"/>
      <c r="QYE77" s="2"/>
      <c r="QYF77" s="2"/>
      <c r="QYG77" s="2"/>
      <c r="QYH77" s="2"/>
      <c r="QYI77" s="2"/>
      <c r="QYJ77" s="2"/>
      <c r="QYK77" s="2"/>
      <c r="QYL77" s="2"/>
      <c r="QYM77" s="2"/>
      <c r="QYN77" s="2"/>
      <c r="QYO77" s="2"/>
      <c r="QYP77" s="2"/>
      <c r="QYQ77" s="2"/>
      <c r="QYR77" s="2"/>
      <c r="QYS77" s="2"/>
      <c r="QYT77" s="2"/>
      <c r="QYU77" s="2"/>
      <c r="QYV77" s="2"/>
      <c r="QYW77" s="2"/>
      <c r="QYX77" s="2"/>
      <c r="QYY77" s="2"/>
      <c r="QYZ77" s="2"/>
      <c r="QZA77" s="2"/>
      <c r="QZB77" s="2"/>
      <c r="QZC77" s="2"/>
      <c r="QZD77" s="2"/>
      <c r="QZE77" s="2"/>
      <c r="QZF77" s="2"/>
      <c r="QZG77" s="2"/>
      <c r="QZH77" s="2"/>
      <c r="QZI77" s="2"/>
      <c r="QZJ77" s="2"/>
      <c r="QZK77" s="2"/>
      <c r="QZL77" s="2"/>
      <c r="QZM77" s="2"/>
      <c r="QZN77" s="2"/>
      <c r="QZO77" s="2"/>
      <c r="QZP77" s="2"/>
      <c r="QZQ77" s="2"/>
      <c r="QZR77" s="2"/>
      <c r="QZS77" s="2"/>
      <c r="QZT77" s="2"/>
      <c r="QZU77" s="2"/>
      <c r="QZV77" s="2"/>
      <c r="QZW77" s="2"/>
      <c r="QZX77" s="2"/>
      <c r="QZY77" s="2"/>
      <c r="QZZ77" s="2"/>
      <c r="RAA77" s="2"/>
      <c r="RAB77" s="2"/>
      <c r="RAC77" s="2"/>
      <c r="RAD77" s="2"/>
      <c r="RAE77" s="2"/>
      <c r="RAF77" s="2"/>
      <c r="RAG77" s="2"/>
      <c r="RAH77" s="2"/>
      <c r="RAI77" s="2"/>
      <c r="RAJ77" s="2"/>
      <c r="RAK77" s="2"/>
      <c r="RAL77" s="2"/>
      <c r="RAM77" s="2"/>
      <c r="RAN77" s="2"/>
      <c r="RAO77" s="2"/>
      <c r="RAP77" s="2"/>
      <c r="RAQ77" s="2"/>
      <c r="RAR77" s="2"/>
      <c r="RAS77" s="2"/>
      <c r="RAT77" s="2"/>
      <c r="RAU77" s="2"/>
      <c r="RAV77" s="2"/>
      <c r="RAW77" s="2"/>
      <c r="RAX77" s="2"/>
      <c r="RAY77" s="2"/>
      <c r="RAZ77" s="2"/>
      <c r="RBA77" s="2"/>
      <c r="RBB77" s="2"/>
      <c r="RBC77" s="2"/>
      <c r="RBD77" s="2"/>
      <c r="RBE77" s="2"/>
      <c r="RBF77" s="2"/>
      <c r="RBG77" s="2"/>
      <c r="RBH77" s="2"/>
      <c r="RBI77" s="2"/>
      <c r="RBJ77" s="2"/>
      <c r="RBK77" s="2"/>
      <c r="RBL77" s="2"/>
      <c r="RBM77" s="2"/>
      <c r="RBN77" s="2"/>
      <c r="RBO77" s="2"/>
      <c r="RBP77" s="2"/>
      <c r="RBQ77" s="2"/>
      <c r="RBR77" s="2"/>
      <c r="RBS77" s="2"/>
      <c r="RBT77" s="2"/>
      <c r="RBU77" s="2"/>
      <c r="RBV77" s="2"/>
      <c r="RBW77" s="2"/>
      <c r="RBX77" s="2"/>
      <c r="RBY77" s="2"/>
      <c r="RBZ77" s="2"/>
      <c r="RCA77" s="2"/>
      <c r="RCB77" s="2"/>
      <c r="RCC77" s="2"/>
      <c r="RCD77" s="2"/>
      <c r="RCE77" s="2"/>
      <c r="RCF77" s="2"/>
      <c r="RCG77" s="2"/>
      <c r="RCH77" s="2"/>
      <c r="RCI77" s="2"/>
      <c r="RCJ77" s="2"/>
      <c r="RCK77" s="2"/>
      <c r="RCL77" s="2"/>
      <c r="RCM77" s="2"/>
      <c r="RCN77" s="2"/>
      <c r="RCO77" s="2"/>
      <c r="RCP77" s="2"/>
      <c r="RCQ77" s="2"/>
      <c r="RCR77" s="2"/>
      <c r="RCS77" s="2"/>
      <c r="RCT77" s="2"/>
      <c r="RCU77" s="2"/>
      <c r="RCV77" s="2"/>
      <c r="RCW77" s="2"/>
      <c r="RCX77" s="2"/>
      <c r="RCY77" s="2"/>
      <c r="RCZ77" s="2"/>
      <c r="RDA77" s="2"/>
      <c r="RDB77" s="2"/>
      <c r="RDC77" s="2"/>
      <c r="RDD77" s="2"/>
      <c r="RDE77" s="2"/>
      <c r="RDF77" s="2"/>
      <c r="RDG77" s="2"/>
      <c r="RDH77" s="2"/>
      <c r="RDI77" s="2"/>
      <c r="RDJ77" s="2"/>
      <c r="RDK77" s="2"/>
      <c r="RDL77" s="2"/>
      <c r="RDM77" s="2"/>
      <c r="RDN77" s="2"/>
      <c r="RDO77" s="2"/>
      <c r="RDP77" s="2"/>
      <c r="RDQ77" s="2"/>
      <c r="RDR77" s="2"/>
      <c r="RDS77" s="2"/>
      <c r="RDT77" s="2"/>
      <c r="RDU77" s="2"/>
      <c r="RDV77" s="2"/>
      <c r="RDW77" s="2"/>
      <c r="RDX77" s="2"/>
      <c r="RDY77" s="2"/>
      <c r="RDZ77" s="2"/>
      <c r="REA77" s="2"/>
      <c r="REB77" s="2"/>
      <c r="REC77" s="2"/>
      <c r="RED77" s="2"/>
      <c r="REE77" s="2"/>
      <c r="REF77" s="2"/>
      <c r="REG77" s="2"/>
      <c r="REH77" s="2"/>
      <c r="REI77" s="2"/>
      <c r="REJ77" s="2"/>
      <c r="REK77" s="2"/>
      <c r="REL77" s="2"/>
      <c r="REM77" s="2"/>
      <c r="REN77" s="2"/>
      <c r="REO77" s="2"/>
      <c r="REP77" s="2"/>
      <c r="REQ77" s="2"/>
      <c r="RER77" s="2"/>
      <c r="RES77" s="2"/>
      <c r="RET77" s="2"/>
      <c r="REU77" s="2"/>
      <c r="REV77" s="2"/>
      <c r="REW77" s="2"/>
      <c r="REX77" s="2"/>
      <c r="REY77" s="2"/>
      <c r="REZ77" s="2"/>
      <c r="RFA77" s="2"/>
      <c r="RFB77" s="2"/>
      <c r="RFC77" s="2"/>
      <c r="RFD77" s="2"/>
      <c r="RFE77" s="2"/>
      <c r="RFF77" s="2"/>
      <c r="RFG77" s="2"/>
      <c r="RFH77" s="2"/>
      <c r="RFI77" s="2"/>
      <c r="RFJ77" s="2"/>
      <c r="RFK77" s="2"/>
      <c r="RFL77" s="2"/>
      <c r="RFM77" s="2"/>
      <c r="RFN77" s="2"/>
      <c r="RFO77" s="2"/>
      <c r="RFP77" s="2"/>
      <c r="RFQ77" s="2"/>
      <c r="RFR77" s="2"/>
      <c r="RFS77" s="2"/>
      <c r="RFT77" s="2"/>
      <c r="RFU77" s="2"/>
      <c r="RFV77" s="2"/>
      <c r="RFW77" s="2"/>
      <c r="RFX77" s="2"/>
      <c r="RFY77" s="2"/>
      <c r="RFZ77" s="2"/>
      <c r="RGA77" s="2"/>
      <c r="RGB77" s="2"/>
      <c r="RGC77" s="2"/>
      <c r="RGD77" s="2"/>
      <c r="RGE77" s="2"/>
      <c r="RGF77" s="2"/>
      <c r="RGG77" s="2"/>
      <c r="RGH77" s="2"/>
      <c r="RGI77" s="2"/>
      <c r="RGJ77" s="2"/>
      <c r="RGK77" s="2"/>
      <c r="RGL77" s="2"/>
      <c r="RGM77" s="2"/>
      <c r="RGN77" s="2"/>
      <c r="RGO77" s="2"/>
      <c r="RGP77" s="2"/>
      <c r="RGQ77" s="2"/>
      <c r="RGR77" s="2"/>
      <c r="RGS77" s="2"/>
      <c r="RGT77" s="2"/>
      <c r="RGU77" s="2"/>
      <c r="RGV77" s="2"/>
      <c r="RGW77" s="2"/>
      <c r="RGX77" s="2"/>
      <c r="RGY77" s="2"/>
      <c r="RGZ77" s="2"/>
      <c r="RHA77" s="2"/>
      <c r="RHB77" s="2"/>
      <c r="RHC77" s="2"/>
      <c r="RHD77" s="2"/>
      <c r="RHE77" s="2"/>
      <c r="RHF77" s="2"/>
      <c r="RHG77" s="2"/>
      <c r="RHH77" s="2"/>
      <c r="RHI77" s="2"/>
      <c r="RHJ77" s="2"/>
      <c r="RHK77" s="2"/>
      <c r="RHL77" s="2"/>
      <c r="RHM77" s="2"/>
      <c r="RHN77" s="2"/>
      <c r="RHO77" s="2"/>
      <c r="RHP77" s="2"/>
      <c r="RHQ77" s="2"/>
      <c r="RHR77" s="2"/>
      <c r="RHS77" s="2"/>
      <c r="RHT77" s="2"/>
      <c r="RHU77" s="2"/>
      <c r="RHV77" s="2"/>
      <c r="RHW77" s="2"/>
      <c r="RHX77" s="2"/>
      <c r="RHY77" s="2"/>
      <c r="RHZ77" s="2"/>
      <c r="RIA77" s="2"/>
      <c r="RIB77" s="2"/>
      <c r="RIC77" s="2"/>
      <c r="RID77" s="2"/>
      <c r="RIE77" s="2"/>
      <c r="RIF77" s="2"/>
      <c r="RIG77" s="2"/>
      <c r="RIH77" s="2"/>
      <c r="RII77" s="2"/>
      <c r="RIJ77" s="2"/>
      <c r="RIK77" s="2"/>
      <c r="RIL77" s="2"/>
      <c r="RIM77" s="2"/>
      <c r="RIN77" s="2"/>
      <c r="RIO77" s="2"/>
      <c r="RIP77" s="2"/>
      <c r="RIQ77" s="2"/>
      <c r="RIR77" s="2"/>
      <c r="RIS77" s="2"/>
      <c r="RIT77" s="2"/>
      <c r="RIU77" s="2"/>
      <c r="RIV77" s="2"/>
      <c r="RIW77" s="2"/>
      <c r="RIX77" s="2"/>
      <c r="RIY77" s="2"/>
      <c r="RIZ77" s="2"/>
      <c r="RJA77" s="2"/>
      <c r="RJB77" s="2"/>
      <c r="RJC77" s="2"/>
      <c r="RJD77" s="2"/>
      <c r="RJE77" s="2"/>
      <c r="RJF77" s="2"/>
      <c r="RJG77" s="2"/>
      <c r="RJH77" s="2"/>
      <c r="RJI77" s="2"/>
      <c r="RJJ77" s="2"/>
      <c r="RJK77" s="2"/>
      <c r="RJL77" s="2"/>
      <c r="RJM77" s="2"/>
      <c r="RJN77" s="2"/>
      <c r="RJO77" s="2"/>
      <c r="RJP77" s="2"/>
      <c r="RJQ77" s="2"/>
      <c r="RJR77" s="2"/>
      <c r="RJS77" s="2"/>
      <c r="RJT77" s="2"/>
      <c r="RJU77" s="2"/>
      <c r="RJV77" s="2"/>
      <c r="RJW77" s="2"/>
      <c r="RJX77" s="2"/>
      <c r="RJY77" s="2"/>
      <c r="RJZ77" s="2"/>
      <c r="RKA77" s="2"/>
      <c r="RKB77" s="2"/>
      <c r="RKC77" s="2"/>
      <c r="RKD77" s="2"/>
      <c r="RKE77" s="2"/>
      <c r="RKF77" s="2"/>
      <c r="RKG77" s="2"/>
      <c r="RKH77" s="2"/>
      <c r="RKI77" s="2"/>
      <c r="RKJ77" s="2"/>
      <c r="RKK77" s="2"/>
      <c r="RKL77" s="2"/>
      <c r="RKM77" s="2"/>
      <c r="RKN77" s="2"/>
      <c r="RKO77" s="2"/>
      <c r="RKP77" s="2"/>
      <c r="RKQ77" s="2"/>
      <c r="RKR77" s="2"/>
      <c r="RKS77" s="2"/>
      <c r="RKT77" s="2"/>
      <c r="RKU77" s="2"/>
      <c r="RKV77" s="2"/>
      <c r="RKW77" s="2"/>
      <c r="RKX77" s="2"/>
      <c r="RKY77" s="2"/>
      <c r="RKZ77" s="2"/>
      <c r="RLA77" s="2"/>
      <c r="RLB77" s="2"/>
      <c r="RLC77" s="2"/>
      <c r="RLD77" s="2"/>
      <c r="RLE77" s="2"/>
      <c r="RLF77" s="2"/>
      <c r="RLG77" s="2"/>
      <c r="RLH77" s="2"/>
      <c r="RLI77" s="2"/>
      <c r="RLJ77" s="2"/>
      <c r="RLK77" s="2"/>
      <c r="RLL77" s="2"/>
      <c r="RLM77" s="2"/>
      <c r="RLN77" s="2"/>
      <c r="RLO77" s="2"/>
      <c r="RLP77" s="2"/>
      <c r="RLQ77" s="2"/>
      <c r="RLR77" s="2"/>
      <c r="RLS77" s="2"/>
      <c r="RLT77" s="2"/>
      <c r="RLU77" s="2"/>
      <c r="RLV77" s="2"/>
      <c r="RLW77" s="2"/>
      <c r="RLX77" s="2"/>
      <c r="RLY77" s="2"/>
      <c r="RLZ77" s="2"/>
      <c r="RMA77" s="2"/>
      <c r="RMB77" s="2"/>
      <c r="RMC77" s="2"/>
      <c r="RMD77" s="2"/>
      <c r="RME77" s="2"/>
      <c r="RMF77" s="2"/>
      <c r="RMG77" s="2"/>
      <c r="RMH77" s="2"/>
      <c r="RMI77" s="2"/>
      <c r="RMJ77" s="2"/>
      <c r="RMK77" s="2"/>
      <c r="RML77" s="2"/>
      <c r="RMM77" s="2"/>
      <c r="RMN77" s="2"/>
      <c r="RMO77" s="2"/>
      <c r="RMP77" s="2"/>
      <c r="RMQ77" s="2"/>
      <c r="RMR77" s="2"/>
      <c r="RMS77" s="2"/>
      <c r="RMT77" s="2"/>
      <c r="RMU77" s="2"/>
      <c r="RMV77" s="2"/>
      <c r="RMW77" s="2"/>
      <c r="RMX77" s="2"/>
      <c r="RMY77" s="2"/>
      <c r="RMZ77" s="2"/>
      <c r="RNA77" s="2"/>
      <c r="RNB77" s="2"/>
      <c r="RNC77" s="2"/>
      <c r="RND77" s="2"/>
      <c r="RNE77" s="2"/>
      <c r="RNF77" s="2"/>
      <c r="RNG77" s="2"/>
      <c r="RNH77" s="2"/>
      <c r="RNI77" s="2"/>
      <c r="RNJ77" s="2"/>
      <c r="RNK77" s="2"/>
      <c r="RNL77" s="2"/>
      <c r="RNM77" s="2"/>
      <c r="RNN77" s="2"/>
      <c r="RNO77" s="2"/>
      <c r="RNP77" s="2"/>
      <c r="RNQ77" s="2"/>
      <c r="RNR77" s="2"/>
      <c r="RNS77" s="2"/>
      <c r="RNT77" s="2"/>
      <c r="RNU77" s="2"/>
      <c r="RNV77" s="2"/>
      <c r="RNW77" s="2"/>
      <c r="RNX77" s="2"/>
      <c r="RNY77" s="2"/>
      <c r="RNZ77" s="2"/>
      <c r="ROA77" s="2"/>
      <c r="ROB77" s="2"/>
      <c r="ROC77" s="2"/>
      <c r="ROD77" s="2"/>
      <c r="ROE77" s="2"/>
      <c r="ROF77" s="2"/>
      <c r="ROG77" s="2"/>
      <c r="ROH77" s="2"/>
      <c r="ROI77" s="2"/>
      <c r="ROJ77" s="2"/>
      <c r="ROK77" s="2"/>
      <c r="ROL77" s="2"/>
      <c r="ROM77" s="2"/>
      <c r="RON77" s="2"/>
      <c r="ROO77" s="2"/>
      <c r="ROP77" s="2"/>
      <c r="ROQ77" s="2"/>
      <c r="ROR77" s="2"/>
      <c r="ROS77" s="2"/>
      <c r="ROT77" s="2"/>
      <c r="ROU77" s="2"/>
      <c r="ROV77" s="2"/>
      <c r="ROW77" s="2"/>
      <c r="ROX77" s="2"/>
      <c r="ROY77" s="2"/>
      <c r="ROZ77" s="2"/>
      <c r="RPA77" s="2"/>
      <c r="RPB77" s="2"/>
      <c r="RPC77" s="2"/>
      <c r="RPD77" s="2"/>
      <c r="RPE77" s="2"/>
      <c r="RPF77" s="2"/>
      <c r="RPG77" s="2"/>
      <c r="RPH77" s="2"/>
      <c r="RPI77" s="2"/>
      <c r="RPJ77" s="2"/>
      <c r="RPK77" s="2"/>
      <c r="RPL77" s="2"/>
      <c r="RPM77" s="2"/>
      <c r="RPN77" s="2"/>
      <c r="RPO77" s="2"/>
      <c r="RPP77" s="2"/>
      <c r="RPQ77" s="2"/>
      <c r="RPR77" s="2"/>
      <c r="RPS77" s="2"/>
      <c r="RPT77" s="2"/>
      <c r="RPU77" s="2"/>
      <c r="RPV77" s="2"/>
      <c r="RPW77" s="2"/>
      <c r="RPX77" s="2"/>
      <c r="RPY77" s="2"/>
      <c r="RPZ77" s="2"/>
      <c r="RQA77" s="2"/>
      <c r="RQB77" s="2"/>
      <c r="RQC77" s="2"/>
      <c r="RQD77" s="2"/>
      <c r="RQE77" s="2"/>
      <c r="RQF77" s="2"/>
      <c r="RQG77" s="2"/>
      <c r="RQH77" s="2"/>
      <c r="RQI77" s="2"/>
      <c r="RQJ77" s="2"/>
      <c r="RQK77" s="2"/>
      <c r="RQL77" s="2"/>
      <c r="RQM77" s="2"/>
      <c r="RQN77" s="2"/>
      <c r="RQO77" s="2"/>
      <c r="RQP77" s="2"/>
      <c r="RQQ77" s="2"/>
      <c r="RQR77" s="2"/>
      <c r="RQS77" s="2"/>
      <c r="RQT77" s="2"/>
      <c r="RQU77" s="2"/>
      <c r="RQV77" s="2"/>
      <c r="RQW77" s="2"/>
      <c r="RQX77" s="2"/>
      <c r="RQY77" s="2"/>
      <c r="RQZ77" s="2"/>
      <c r="RRA77" s="2"/>
      <c r="RRB77" s="2"/>
      <c r="RRC77" s="2"/>
      <c r="RRD77" s="2"/>
      <c r="RRE77" s="2"/>
      <c r="RRF77" s="2"/>
      <c r="RRG77" s="2"/>
      <c r="RRH77" s="2"/>
      <c r="RRI77" s="2"/>
      <c r="RRJ77" s="2"/>
      <c r="RRK77" s="2"/>
      <c r="RRL77" s="2"/>
      <c r="RRM77" s="2"/>
      <c r="RRN77" s="2"/>
      <c r="RRO77" s="2"/>
      <c r="RRP77" s="2"/>
      <c r="RRQ77" s="2"/>
      <c r="RRR77" s="2"/>
      <c r="RRS77" s="2"/>
      <c r="RRT77" s="2"/>
      <c r="RRU77" s="2"/>
      <c r="RRV77" s="2"/>
      <c r="RRW77" s="2"/>
      <c r="RRX77" s="2"/>
      <c r="RRY77" s="2"/>
      <c r="RRZ77" s="2"/>
      <c r="RSA77" s="2"/>
      <c r="RSB77" s="2"/>
      <c r="RSC77" s="2"/>
      <c r="RSD77" s="2"/>
      <c r="RSE77" s="2"/>
      <c r="RSF77" s="2"/>
      <c r="RSG77" s="2"/>
      <c r="RSH77" s="2"/>
      <c r="RSI77" s="2"/>
      <c r="RSJ77" s="2"/>
      <c r="RSK77" s="2"/>
      <c r="RSL77" s="2"/>
      <c r="RSM77" s="2"/>
      <c r="RSN77" s="2"/>
      <c r="RSO77" s="2"/>
      <c r="RSP77" s="2"/>
      <c r="RSQ77" s="2"/>
      <c r="RSR77" s="2"/>
      <c r="RSS77" s="2"/>
      <c r="RST77" s="2"/>
      <c r="RSU77" s="2"/>
      <c r="RSV77" s="2"/>
      <c r="RSW77" s="2"/>
      <c r="RSX77" s="2"/>
      <c r="RSY77" s="2"/>
      <c r="RSZ77" s="2"/>
      <c r="RTA77" s="2"/>
      <c r="RTB77" s="2"/>
      <c r="RTC77" s="2"/>
      <c r="RTD77" s="2"/>
      <c r="RTE77" s="2"/>
      <c r="RTF77" s="2"/>
      <c r="RTG77" s="2"/>
      <c r="RTH77" s="2"/>
      <c r="RTI77" s="2"/>
      <c r="RTJ77" s="2"/>
      <c r="RTK77" s="2"/>
      <c r="RTL77" s="2"/>
      <c r="RTM77" s="2"/>
      <c r="RTN77" s="2"/>
      <c r="RTO77" s="2"/>
      <c r="RTP77" s="2"/>
      <c r="RTQ77" s="2"/>
      <c r="RTR77" s="2"/>
      <c r="RTS77" s="2"/>
      <c r="RTT77" s="2"/>
      <c r="RTU77" s="2"/>
      <c r="RTV77" s="2"/>
      <c r="RTW77" s="2"/>
      <c r="RTX77" s="2"/>
      <c r="RTY77" s="2"/>
      <c r="RTZ77" s="2"/>
      <c r="RUA77" s="2"/>
      <c r="RUB77" s="2"/>
      <c r="RUC77" s="2"/>
      <c r="RUD77" s="2"/>
      <c r="RUE77" s="2"/>
      <c r="RUF77" s="2"/>
      <c r="RUG77" s="2"/>
      <c r="RUH77" s="2"/>
      <c r="RUI77" s="2"/>
      <c r="RUJ77" s="2"/>
      <c r="RUK77" s="2"/>
      <c r="RUL77" s="2"/>
      <c r="RUM77" s="2"/>
      <c r="RUN77" s="2"/>
      <c r="RUO77" s="2"/>
      <c r="RUP77" s="2"/>
      <c r="RUQ77" s="2"/>
      <c r="RUR77" s="2"/>
      <c r="RUS77" s="2"/>
      <c r="RUT77" s="2"/>
      <c r="RUU77" s="2"/>
      <c r="RUV77" s="2"/>
      <c r="RUW77" s="2"/>
      <c r="RUX77" s="2"/>
      <c r="RUY77" s="2"/>
      <c r="RUZ77" s="2"/>
      <c r="RVA77" s="2"/>
      <c r="RVB77" s="2"/>
      <c r="RVC77" s="2"/>
      <c r="RVD77" s="2"/>
      <c r="RVE77" s="2"/>
      <c r="RVF77" s="2"/>
      <c r="RVG77" s="2"/>
      <c r="RVH77" s="2"/>
      <c r="RVI77" s="2"/>
      <c r="RVJ77" s="2"/>
      <c r="RVK77" s="2"/>
      <c r="RVL77" s="2"/>
      <c r="RVM77" s="2"/>
      <c r="RVN77" s="2"/>
      <c r="RVO77" s="2"/>
      <c r="RVP77" s="2"/>
      <c r="RVQ77" s="2"/>
      <c r="RVR77" s="2"/>
      <c r="RVS77" s="2"/>
      <c r="RVT77" s="2"/>
      <c r="RVU77" s="2"/>
      <c r="RVV77" s="2"/>
      <c r="RVW77" s="2"/>
      <c r="RVX77" s="2"/>
      <c r="RVY77" s="2"/>
      <c r="RVZ77" s="2"/>
      <c r="RWA77" s="2"/>
      <c r="RWB77" s="2"/>
      <c r="RWC77" s="2"/>
      <c r="RWD77" s="2"/>
      <c r="RWE77" s="2"/>
      <c r="RWF77" s="2"/>
      <c r="RWG77" s="2"/>
      <c r="RWH77" s="2"/>
      <c r="RWI77" s="2"/>
      <c r="RWJ77" s="2"/>
      <c r="RWK77" s="2"/>
      <c r="RWL77" s="2"/>
      <c r="RWM77" s="2"/>
      <c r="RWN77" s="2"/>
      <c r="RWO77" s="2"/>
      <c r="RWP77" s="2"/>
      <c r="RWQ77" s="2"/>
      <c r="RWR77" s="2"/>
      <c r="RWS77" s="2"/>
      <c r="RWT77" s="2"/>
      <c r="RWU77" s="2"/>
      <c r="RWV77" s="2"/>
      <c r="RWW77" s="2"/>
      <c r="RWX77" s="2"/>
      <c r="RWY77" s="2"/>
      <c r="RWZ77" s="2"/>
      <c r="RXA77" s="2"/>
      <c r="RXB77" s="2"/>
      <c r="RXC77" s="2"/>
      <c r="RXD77" s="2"/>
      <c r="RXE77" s="2"/>
      <c r="RXF77" s="2"/>
      <c r="RXG77" s="2"/>
      <c r="RXH77" s="2"/>
      <c r="RXI77" s="2"/>
      <c r="RXJ77" s="2"/>
      <c r="RXK77" s="2"/>
      <c r="RXL77" s="2"/>
      <c r="RXM77" s="2"/>
      <c r="RXN77" s="2"/>
      <c r="RXO77" s="2"/>
      <c r="RXP77" s="2"/>
      <c r="RXQ77" s="2"/>
      <c r="RXR77" s="2"/>
      <c r="RXS77" s="2"/>
      <c r="RXT77" s="2"/>
      <c r="RXU77" s="2"/>
      <c r="RXV77" s="2"/>
      <c r="RXW77" s="2"/>
      <c r="RXX77" s="2"/>
      <c r="RXY77" s="2"/>
      <c r="RXZ77" s="2"/>
      <c r="RYA77" s="2"/>
      <c r="RYB77" s="2"/>
      <c r="RYC77" s="2"/>
      <c r="RYD77" s="2"/>
      <c r="RYE77" s="2"/>
      <c r="RYF77" s="2"/>
      <c r="RYG77" s="2"/>
      <c r="RYH77" s="2"/>
      <c r="RYI77" s="2"/>
      <c r="RYJ77" s="2"/>
      <c r="RYK77" s="2"/>
      <c r="RYL77" s="2"/>
      <c r="RYM77" s="2"/>
      <c r="RYN77" s="2"/>
      <c r="RYO77" s="2"/>
      <c r="RYP77" s="2"/>
      <c r="RYQ77" s="2"/>
      <c r="RYR77" s="2"/>
      <c r="RYS77" s="2"/>
      <c r="RYT77" s="2"/>
      <c r="RYU77" s="2"/>
      <c r="RYV77" s="2"/>
      <c r="RYW77" s="2"/>
      <c r="RYX77" s="2"/>
      <c r="RYY77" s="2"/>
      <c r="RYZ77" s="2"/>
      <c r="RZA77" s="2"/>
      <c r="RZB77" s="2"/>
      <c r="RZC77" s="2"/>
      <c r="RZD77" s="2"/>
      <c r="RZE77" s="2"/>
      <c r="RZF77" s="2"/>
      <c r="RZG77" s="2"/>
      <c r="RZH77" s="2"/>
      <c r="RZI77" s="2"/>
      <c r="RZJ77" s="2"/>
      <c r="RZK77" s="2"/>
      <c r="RZL77" s="2"/>
      <c r="RZM77" s="2"/>
      <c r="RZN77" s="2"/>
      <c r="RZO77" s="2"/>
      <c r="RZP77" s="2"/>
      <c r="RZQ77" s="2"/>
      <c r="RZR77" s="2"/>
      <c r="RZS77" s="2"/>
      <c r="RZT77" s="2"/>
      <c r="RZU77" s="2"/>
      <c r="RZV77" s="2"/>
      <c r="RZW77" s="2"/>
      <c r="RZX77" s="2"/>
      <c r="RZY77" s="2"/>
      <c r="RZZ77" s="2"/>
      <c r="SAA77" s="2"/>
      <c r="SAB77" s="2"/>
      <c r="SAC77" s="2"/>
      <c r="SAD77" s="2"/>
      <c r="SAE77" s="2"/>
      <c r="SAF77" s="2"/>
      <c r="SAG77" s="2"/>
      <c r="SAH77" s="2"/>
      <c r="SAI77" s="2"/>
      <c r="SAJ77" s="2"/>
      <c r="SAK77" s="2"/>
      <c r="SAL77" s="2"/>
      <c r="SAM77" s="2"/>
      <c r="SAN77" s="2"/>
      <c r="SAO77" s="2"/>
      <c r="SAP77" s="2"/>
      <c r="SAQ77" s="2"/>
      <c r="SAR77" s="2"/>
      <c r="SAS77" s="2"/>
      <c r="SAT77" s="2"/>
      <c r="SAU77" s="2"/>
      <c r="SAV77" s="2"/>
      <c r="SAW77" s="2"/>
      <c r="SAX77" s="2"/>
      <c r="SAY77" s="2"/>
      <c r="SAZ77" s="2"/>
      <c r="SBA77" s="2"/>
      <c r="SBB77" s="2"/>
      <c r="SBC77" s="2"/>
      <c r="SBD77" s="2"/>
      <c r="SBE77" s="2"/>
      <c r="SBF77" s="2"/>
      <c r="SBG77" s="2"/>
      <c r="SBH77" s="2"/>
      <c r="SBI77" s="2"/>
      <c r="SBJ77" s="2"/>
      <c r="SBK77" s="2"/>
      <c r="SBL77" s="2"/>
      <c r="SBM77" s="2"/>
      <c r="SBN77" s="2"/>
      <c r="SBO77" s="2"/>
      <c r="SBP77" s="2"/>
      <c r="SBQ77" s="2"/>
      <c r="SBR77" s="2"/>
      <c r="SBS77" s="2"/>
      <c r="SBT77" s="2"/>
      <c r="SBU77" s="2"/>
      <c r="SBV77" s="2"/>
      <c r="SBW77" s="2"/>
      <c r="SBX77" s="2"/>
      <c r="SBY77" s="2"/>
      <c r="SBZ77" s="2"/>
      <c r="SCA77" s="2"/>
      <c r="SCB77" s="2"/>
      <c r="SCC77" s="2"/>
      <c r="SCD77" s="2"/>
      <c r="SCE77" s="2"/>
      <c r="SCF77" s="2"/>
      <c r="SCG77" s="2"/>
      <c r="SCH77" s="2"/>
      <c r="SCI77" s="2"/>
      <c r="SCJ77" s="2"/>
      <c r="SCK77" s="2"/>
      <c r="SCL77" s="2"/>
      <c r="SCM77" s="2"/>
      <c r="SCN77" s="2"/>
      <c r="SCO77" s="2"/>
      <c r="SCP77" s="2"/>
      <c r="SCQ77" s="2"/>
      <c r="SCR77" s="2"/>
      <c r="SCS77" s="2"/>
      <c r="SCT77" s="2"/>
      <c r="SCU77" s="2"/>
      <c r="SCV77" s="2"/>
      <c r="SCW77" s="2"/>
      <c r="SCX77" s="2"/>
      <c r="SCY77" s="2"/>
      <c r="SCZ77" s="2"/>
      <c r="SDA77" s="2"/>
      <c r="SDB77" s="2"/>
      <c r="SDC77" s="2"/>
      <c r="SDD77" s="2"/>
      <c r="SDE77" s="2"/>
      <c r="SDF77" s="2"/>
      <c r="SDG77" s="2"/>
      <c r="SDH77" s="2"/>
      <c r="SDI77" s="2"/>
      <c r="SDJ77" s="2"/>
      <c r="SDK77" s="2"/>
      <c r="SDL77" s="2"/>
      <c r="SDM77" s="2"/>
      <c r="SDN77" s="2"/>
      <c r="SDO77" s="2"/>
      <c r="SDP77" s="2"/>
      <c r="SDQ77" s="2"/>
      <c r="SDR77" s="2"/>
      <c r="SDS77" s="2"/>
      <c r="SDT77" s="2"/>
      <c r="SDU77" s="2"/>
      <c r="SDV77" s="2"/>
      <c r="SDW77" s="2"/>
      <c r="SDX77" s="2"/>
      <c r="SDY77" s="2"/>
      <c r="SDZ77" s="2"/>
      <c r="SEA77" s="2"/>
      <c r="SEB77" s="2"/>
      <c r="SEC77" s="2"/>
      <c r="SED77" s="2"/>
      <c r="SEE77" s="2"/>
      <c r="SEF77" s="2"/>
      <c r="SEG77" s="2"/>
      <c r="SEH77" s="2"/>
      <c r="SEI77" s="2"/>
      <c r="SEJ77" s="2"/>
      <c r="SEK77" s="2"/>
      <c r="SEL77" s="2"/>
      <c r="SEM77" s="2"/>
      <c r="SEN77" s="2"/>
      <c r="SEO77" s="2"/>
      <c r="SEP77" s="2"/>
      <c r="SEQ77" s="2"/>
      <c r="SER77" s="2"/>
      <c r="SES77" s="2"/>
      <c r="SET77" s="2"/>
      <c r="SEU77" s="2"/>
      <c r="SEV77" s="2"/>
      <c r="SEW77" s="2"/>
      <c r="SEX77" s="2"/>
      <c r="SEY77" s="2"/>
      <c r="SEZ77" s="2"/>
      <c r="SFA77" s="2"/>
      <c r="SFB77" s="2"/>
      <c r="SFC77" s="2"/>
      <c r="SFD77" s="2"/>
      <c r="SFE77" s="2"/>
      <c r="SFF77" s="2"/>
      <c r="SFG77" s="2"/>
      <c r="SFH77" s="2"/>
      <c r="SFI77" s="2"/>
      <c r="SFJ77" s="2"/>
      <c r="SFK77" s="2"/>
      <c r="SFL77" s="2"/>
      <c r="SFM77" s="2"/>
      <c r="SFN77" s="2"/>
      <c r="SFO77" s="2"/>
      <c r="SFP77" s="2"/>
      <c r="SFQ77" s="2"/>
      <c r="SFR77" s="2"/>
      <c r="SFS77" s="2"/>
      <c r="SFT77" s="2"/>
      <c r="SFU77" s="2"/>
      <c r="SFV77" s="2"/>
      <c r="SFW77" s="2"/>
      <c r="SFX77" s="2"/>
      <c r="SFY77" s="2"/>
      <c r="SFZ77" s="2"/>
      <c r="SGA77" s="2"/>
      <c r="SGB77" s="2"/>
      <c r="SGC77" s="2"/>
      <c r="SGD77" s="2"/>
      <c r="SGE77" s="2"/>
      <c r="SGF77" s="2"/>
      <c r="SGG77" s="2"/>
      <c r="SGH77" s="2"/>
      <c r="SGI77" s="2"/>
      <c r="SGJ77" s="2"/>
      <c r="SGK77" s="2"/>
      <c r="SGL77" s="2"/>
      <c r="SGM77" s="2"/>
      <c r="SGN77" s="2"/>
      <c r="SGO77" s="2"/>
      <c r="SGP77" s="2"/>
      <c r="SGQ77" s="2"/>
      <c r="SGR77" s="2"/>
      <c r="SGS77" s="2"/>
      <c r="SGT77" s="2"/>
      <c r="SGU77" s="2"/>
      <c r="SGV77" s="2"/>
      <c r="SGW77" s="2"/>
      <c r="SGX77" s="2"/>
      <c r="SGY77" s="2"/>
      <c r="SGZ77" s="2"/>
      <c r="SHA77" s="2"/>
      <c r="SHB77" s="2"/>
      <c r="SHC77" s="2"/>
      <c r="SHD77" s="2"/>
      <c r="SHE77" s="2"/>
      <c r="SHF77" s="2"/>
      <c r="SHG77" s="2"/>
      <c r="SHH77" s="2"/>
      <c r="SHI77" s="2"/>
      <c r="SHJ77" s="2"/>
      <c r="SHK77" s="2"/>
      <c r="SHL77" s="2"/>
      <c r="SHM77" s="2"/>
      <c r="SHN77" s="2"/>
      <c r="SHO77" s="2"/>
      <c r="SHP77" s="2"/>
      <c r="SHQ77" s="2"/>
      <c r="SHR77" s="2"/>
      <c r="SHS77" s="2"/>
      <c r="SHT77" s="2"/>
      <c r="SHU77" s="2"/>
      <c r="SHV77" s="2"/>
      <c r="SHW77" s="2"/>
      <c r="SHX77" s="2"/>
      <c r="SHY77" s="2"/>
      <c r="SHZ77" s="2"/>
      <c r="SIA77" s="2"/>
      <c r="SIB77" s="2"/>
      <c r="SIC77" s="2"/>
      <c r="SID77" s="2"/>
      <c r="SIE77" s="2"/>
      <c r="SIF77" s="2"/>
      <c r="SIG77" s="2"/>
      <c r="SIH77" s="2"/>
      <c r="SII77" s="2"/>
      <c r="SIJ77" s="2"/>
      <c r="SIK77" s="2"/>
      <c r="SIL77" s="2"/>
      <c r="SIM77" s="2"/>
      <c r="SIN77" s="2"/>
      <c r="SIO77" s="2"/>
      <c r="SIP77" s="2"/>
      <c r="SIQ77" s="2"/>
      <c r="SIR77" s="2"/>
      <c r="SIS77" s="2"/>
      <c r="SIT77" s="2"/>
      <c r="SIU77" s="2"/>
      <c r="SIV77" s="2"/>
      <c r="SIW77" s="2"/>
      <c r="SIX77" s="2"/>
      <c r="SIY77" s="2"/>
      <c r="SIZ77" s="2"/>
      <c r="SJA77" s="2"/>
      <c r="SJB77" s="2"/>
      <c r="SJC77" s="2"/>
      <c r="SJD77" s="2"/>
      <c r="SJE77" s="2"/>
      <c r="SJF77" s="2"/>
      <c r="SJG77" s="2"/>
      <c r="SJH77" s="2"/>
      <c r="SJI77" s="2"/>
      <c r="SJJ77" s="2"/>
      <c r="SJK77" s="2"/>
      <c r="SJL77" s="2"/>
      <c r="SJM77" s="2"/>
      <c r="SJN77" s="2"/>
      <c r="SJO77" s="2"/>
      <c r="SJP77" s="2"/>
      <c r="SJQ77" s="2"/>
      <c r="SJR77" s="2"/>
      <c r="SJS77" s="2"/>
      <c r="SJT77" s="2"/>
      <c r="SJU77" s="2"/>
      <c r="SJV77" s="2"/>
      <c r="SJW77" s="2"/>
      <c r="SJX77" s="2"/>
      <c r="SJY77" s="2"/>
      <c r="SJZ77" s="2"/>
      <c r="SKA77" s="2"/>
      <c r="SKB77" s="2"/>
      <c r="SKC77" s="2"/>
      <c r="SKD77" s="2"/>
      <c r="SKE77" s="2"/>
      <c r="SKF77" s="2"/>
      <c r="SKG77" s="2"/>
      <c r="SKH77" s="2"/>
      <c r="SKI77" s="2"/>
      <c r="SKJ77" s="2"/>
      <c r="SKK77" s="2"/>
      <c r="SKL77" s="2"/>
      <c r="SKM77" s="2"/>
      <c r="SKN77" s="2"/>
      <c r="SKO77" s="2"/>
      <c r="SKP77" s="2"/>
      <c r="SKQ77" s="2"/>
      <c r="SKR77" s="2"/>
      <c r="SKS77" s="2"/>
      <c r="SKT77" s="2"/>
      <c r="SKU77" s="2"/>
      <c r="SKV77" s="2"/>
      <c r="SKW77" s="2"/>
      <c r="SKX77" s="2"/>
      <c r="SKY77" s="2"/>
      <c r="SKZ77" s="2"/>
      <c r="SLA77" s="2"/>
      <c r="SLB77" s="2"/>
      <c r="SLC77" s="2"/>
      <c r="SLD77" s="2"/>
      <c r="SLE77" s="2"/>
      <c r="SLF77" s="2"/>
      <c r="SLG77" s="2"/>
      <c r="SLH77" s="2"/>
      <c r="SLI77" s="2"/>
      <c r="SLJ77" s="2"/>
      <c r="SLK77" s="2"/>
      <c r="SLL77" s="2"/>
      <c r="SLM77" s="2"/>
      <c r="SLN77" s="2"/>
      <c r="SLO77" s="2"/>
      <c r="SLP77" s="2"/>
      <c r="SLQ77" s="2"/>
      <c r="SLR77" s="2"/>
      <c r="SLS77" s="2"/>
      <c r="SLT77" s="2"/>
      <c r="SLU77" s="2"/>
      <c r="SLV77" s="2"/>
      <c r="SLW77" s="2"/>
      <c r="SLX77" s="2"/>
      <c r="SLY77" s="2"/>
      <c r="SLZ77" s="2"/>
      <c r="SMA77" s="2"/>
      <c r="SMB77" s="2"/>
      <c r="SMC77" s="2"/>
      <c r="SMD77" s="2"/>
      <c r="SME77" s="2"/>
      <c r="SMF77" s="2"/>
      <c r="SMG77" s="2"/>
      <c r="SMH77" s="2"/>
      <c r="SMI77" s="2"/>
      <c r="SMJ77" s="2"/>
      <c r="SMK77" s="2"/>
      <c r="SML77" s="2"/>
      <c r="SMM77" s="2"/>
      <c r="SMN77" s="2"/>
      <c r="SMO77" s="2"/>
      <c r="SMP77" s="2"/>
      <c r="SMQ77" s="2"/>
      <c r="SMR77" s="2"/>
      <c r="SMS77" s="2"/>
      <c r="SMT77" s="2"/>
      <c r="SMU77" s="2"/>
      <c r="SMV77" s="2"/>
      <c r="SMW77" s="2"/>
      <c r="SMX77" s="2"/>
      <c r="SMY77" s="2"/>
      <c r="SMZ77" s="2"/>
      <c r="SNA77" s="2"/>
      <c r="SNB77" s="2"/>
      <c r="SNC77" s="2"/>
      <c r="SND77" s="2"/>
      <c r="SNE77" s="2"/>
      <c r="SNF77" s="2"/>
      <c r="SNG77" s="2"/>
      <c r="SNH77" s="2"/>
      <c r="SNI77" s="2"/>
      <c r="SNJ77" s="2"/>
      <c r="SNK77" s="2"/>
      <c r="SNL77" s="2"/>
      <c r="SNM77" s="2"/>
      <c r="SNN77" s="2"/>
      <c r="SNO77" s="2"/>
      <c r="SNP77" s="2"/>
      <c r="SNQ77" s="2"/>
      <c r="SNR77" s="2"/>
      <c r="SNS77" s="2"/>
      <c r="SNT77" s="2"/>
      <c r="SNU77" s="2"/>
      <c r="SNV77" s="2"/>
      <c r="SNW77" s="2"/>
      <c r="SNX77" s="2"/>
      <c r="SNY77" s="2"/>
      <c r="SNZ77" s="2"/>
      <c r="SOA77" s="2"/>
      <c r="SOB77" s="2"/>
      <c r="SOC77" s="2"/>
      <c r="SOD77" s="2"/>
      <c r="SOE77" s="2"/>
      <c r="SOF77" s="2"/>
      <c r="SOG77" s="2"/>
      <c r="SOH77" s="2"/>
      <c r="SOI77" s="2"/>
      <c r="SOJ77" s="2"/>
      <c r="SOK77" s="2"/>
      <c r="SOL77" s="2"/>
      <c r="SOM77" s="2"/>
      <c r="SON77" s="2"/>
      <c r="SOO77" s="2"/>
      <c r="SOP77" s="2"/>
      <c r="SOQ77" s="2"/>
      <c r="SOR77" s="2"/>
      <c r="SOS77" s="2"/>
      <c r="SOT77" s="2"/>
      <c r="SOU77" s="2"/>
      <c r="SOV77" s="2"/>
      <c r="SOW77" s="2"/>
      <c r="SOX77" s="2"/>
      <c r="SOY77" s="2"/>
      <c r="SOZ77" s="2"/>
      <c r="SPA77" s="2"/>
      <c r="SPB77" s="2"/>
      <c r="SPC77" s="2"/>
      <c r="SPD77" s="2"/>
      <c r="SPE77" s="2"/>
      <c r="SPF77" s="2"/>
      <c r="SPG77" s="2"/>
      <c r="SPH77" s="2"/>
      <c r="SPI77" s="2"/>
      <c r="SPJ77" s="2"/>
      <c r="SPK77" s="2"/>
      <c r="SPL77" s="2"/>
      <c r="SPM77" s="2"/>
      <c r="SPN77" s="2"/>
      <c r="SPO77" s="2"/>
      <c r="SPP77" s="2"/>
      <c r="SPQ77" s="2"/>
      <c r="SPR77" s="2"/>
      <c r="SPS77" s="2"/>
      <c r="SPT77" s="2"/>
      <c r="SPU77" s="2"/>
      <c r="SPV77" s="2"/>
      <c r="SPW77" s="2"/>
      <c r="SPX77" s="2"/>
      <c r="SPY77" s="2"/>
      <c r="SPZ77" s="2"/>
      <c r="SQA77" s="2"/>
      <c r="SQB77" s="2"/>
      <c r="SQC77" s="2"/>
      <c r="SQD77" s="2"/>
      <c r="SQE77" s="2"/>
      <c r="SQF77" s="2"/>
      <c r="SQG77" s="2"/>
      <c r="SQH77" s="2"/>
      <c r="SQI77" s="2"/>
      <c r="SQJ77" s="2"/>
      <c r="SQK77" s="2"/>
      <c r="SQL77" s="2"/>
      <c r="SQM77" s="2"/>
      <c r="SQN77" s="2"/>
      <c r="SQO77" s="2"/>
      <c r="SQP77" s="2"/>
      <c r="SQQ77" s="2"/>
      <c r="SQR77" s="2"/>
      <c r="SQS77" s="2"/>
      <c r="SQT77" s="2"/>
      <c r="SQU77" s="2"/>
      <c r="SQV77" s="2"/>
      <c r="SQW77" s="2"/>
      <c r="SQX77" s="2"/>
      <c r="SQY77" s="2"/>
      <c r="SQZ77" s="2"/>
      <c r="SRA77" s="2"/>
      <c r="SRB77" s="2"/>
      <c r="SRC77" s="2"/>
      <c r="SRD77" s="2"/>
      <c r="SRE77" s="2"/>
      <c r="SRF77" s="2"/>
      <c r="SRG77" s="2"/>
      <c r="SRH77" s="2"/>
      <c r="SRI77" s="2"/>
      <c r="SRJ77" s="2"/>
      <c r="SRK77" s="2"/>
      <c r="SRL77" s="2"/>
      <c r="SRM77" s="2"/>
      <c r="SRN77" s="2"/>
      <c r="SRO77" s="2"/>
      <c r="SRP77" s="2"/>
      <c r="SRQ77" s="2"/>
      <c r="SRR77" s="2"/>
      <c r="SRS77" s="2"/>
      <c r="SRT77" s="2"/>
      <c r="SRU77" s="2"/>
      <c r="SRV77" s="2"/>
      <c r="SRW77" s="2"/>
      <c r="SRX77" s="2"/>
      <c r="SRY77" s="2"/>
      <c r="SRZ77" s="2"/>
      <c r="SSA77" s="2"/>
      <c r="SSB77" s="2"/>
      <c r="SSC77" s="2"/>
      <c r="SSD77" s="2"/>
      <c r="SSE77" s="2"/>
      <c r="SSF77" s="2"/>
      <c r="SSG77" s="2"/>
      <c r="SSH77" s="2"/>
      <c r="SSI77" s="2"/>
      <c r="SSJ77" s="2"/>
      <c r="SSK77" s="2"/>
      <c r="SSL77" s="2"/>
      <c r="SSM77" s="2"/>
      <c r="SSN77" s="2"/>
      <c r="SSO77" s="2"/>
      <c r="SSP77" s="2"/>
      <c r="SSQ77" s="2"/>
      <c r="SSR77" s="2"/>
      <c r="SSS77" s="2"/>
      <c r="SST77" s="2"/>
      <c r="SSU77" s="2"/>
      <c r="SSV77" s="2"/>
      <c r="SSW77" s="2"/>
      <c r="SSX77" s="2"/>
      <c r="SSY77" s="2"/>
      <c r="SSZ77" s="2"/>
      <c r="STA77" s="2"/>
      <c r="STB77" s="2"/>
      <c r="STC77" s="2"/>
      <c r="STD77" s="2"/>
      <c r="STE77" s="2"/>
      <c r="STF77" s="2"/>
      <c r="STG77" s="2"/>
      <c r="STH77" s="2"/>
      <c r="STI77" s="2"/>
      <c r="STJ77" s="2"/>
      <c r="STK77" s="2"/>
      <c r="STL77" s="2"/>
      <c r="STM77" s="2"/>
      <c r="STN77" s="2"/>
      <c r="STO77" s="2"/>
      <c r="STP77" s="2"/>
      <c r="STQ77" s="2"/>
      <c r="STR77" s="2"/>
      <c r="STS77" s="2"/>
      <c r="STT77" s="2"/>
      <c r="STU77" s="2"/>
      <c r="STV77" s="2"/>
      <c r="STW77" s="2"/>
      <c r="STX77" s="2"/>
      <c r="STY77" s="2"/>
      <c r="STZ77" s="2"/>
      <c r="SUA77" s="2"/>
      <c r="SUB77" s="2"/>
      <c r="SUC77" s="2"/>
      <c r="SUD77" s="2"/>
      <c r="SUE77" s="2"/>
      <c r="SUF77" s="2"/>
      <c r="SUG77" s="2"/>
      <c r="SUH77" s="2"/>
      <c r="SUI77" s="2"/>
      <c r="SUJ77" s="2"/>
      <c r="SUK77" s="2"/>
      <c r="SUL77" s="2"/>
      <c r="SUM77" s="2"/>
      <c r="SUN77" s="2"/>
      <c r="SUO77" s="2"/>
      <c r="SUP77" s="2"/>
      <c r="SUQ77" s="2"/>
      <c r="SUR77" s="2"/>
      <c r="SUS77" s="2"/>
      <c r="SUT77" s="2"/>
      <c r="SUU77" s="2"/>
      <c r="SUV77" s="2"/>
      <c r="SUW77" s="2"/>
      <c r="SUX77" s="2"/>
      <c r="SUY77" s="2"/>
      <c r="SUZ77" s="2"/>
      <c r="SVA77" s="2"/>
      <c r="SVB77" s="2"/>
      <c r="SVC77" s="2"/>
      <c r="SVD77" s="2"/>
      <c r="SVE77" s="2"/>
      <c r="SVF77" s="2"/>
      <c r="SVG77" s="2"/>
      <c r="SVH77" s="2"/>
      <c r="SVI77" s="2"/>
      <c r="SVJ77" s="2"/>
      <c r="SVK77" s="2"/>
      <c r="SVL77" s="2"/>
      <c r="SVM77" s="2"/>
      <c r="SVN77" s="2"/>
      <c r="SVO77" s="2"/>
      <c r="SVP77" s="2"/>
      <c r="SVQ77" s="2"/>
      <c r="SVR77" s="2"/>
      <c r="SVS77" s="2"/>
      <c r="SVT77" s="2"/>
      <c r="SVU77" s="2"/>
      <c r="SVV77" s="2"/>
      <c r="SVW77" s="2"/>
      <c r="SVX77" s="2"/>
      <c r="SVY77" s="2"/>
      <c r="SVZ77" s="2"/>
      <c r="SWA77" s="2"/>
      <c r="SWB77" s="2"/>
      <c r="SWC77" s="2"/>
      <c r="SWD77" s="2"/>
      <c r="SWE77" s="2"/>
      <c r="SWF77" s="2"/>
      <c r="SWG77" s="2"/>
      <c r="SWH77" s="2"/>
      <c r="SWI77" s="2"/>
      <c r="SWJ77" s="2"/>
      <c r="SWK77" s="2"/>
      <c r="SWL77" s="2"/>
      <c r="SWM77" s="2"/>
      <c r="SWN77" s="2"/>
      <c r="SWO77" s="2"/>
      <c r="SWP77" s="2"/>
      <c r="SWQ77" s="2"/>
      <c r="SWR77" s="2"/>
      <c r="SWS77" s="2"/>
      <c r="SWT77" s="2"/>
      <c r="SWU77" s="2"/>
      <c r="SWV77" s="2"/>
      <c r="SWW77" s="2"/>
      <c r="SWX77" s="2"/>
      <c r="SWY77" s="2"/>
      <c r="SWZ77" s="2"/>
      <c r="SXA77" s="2"/>
      <c r="SXB77" s="2"/>
      <c r="SXC77" s="2"/>
      <c r="SXD77" s="2"/>
      <c r="SXE77" s="2"/>
      <c r="SXF77" s="2"/>
      <c r="SXG77" s="2"/>
      <c r="SXH77" s="2"/>
      <c r="SXI77" s="2"/>
      <c r="SXJ77" s="2"/>
      <c r="SXK77" s="2"/>
      <c r="SXL77" s="2"/>
      <c r="SXM77" s="2"/>
      <c r="SXN77" s="2"/>
      <c r="SXO77" s="2"/>
      <c r="SXP77" s="2"/>
      <c r="SXQ77" s="2"/>
      <c r="SXR77" s="2"/>
      <c r="SXS77" s="2"/>
      <c r="SXT77" s="2"/>
      <c r="SXU77" s="2"/>
      <c r="SXV77" s="2"/>
      <c r="SXW77" s="2"/>
      <c r="SXX77" s="2"/>
      <c r="SXY77" s="2"/>
      <c r="SXZ77" s="2"/>
      <c r="SYA77" s="2"/>
      <c r="SYB77" s="2"/>
      <c r="SYC77" s="2"/>
      <c r="SYD77" s="2"/>
      <c r="SYE77" s="2"/>
      <c r="SYF77" s="2"/>
      <c r="SYG77" s="2"/>
      <c r="SYH77" s="2"/>
      <c r="SYI77" s="2"/>
      <c r="SYJ77" s="2"/>
      <c r="SYK77" s="2"/>
      <c r="SYL77" s="2"/>
      <c r="SYM77" s="2"/>
      <c r="SYN77" s="2"/>
      <c r="SYO77" s="2"/>
      <c r="SYP77" s="2"/>
      <c r="SYQ77" s="2"/>
      <c r="SYR77" s="2"/>
      <c r="SYS77" s="2"/>
      <c r="SYT77" s="2"/>
      <c r="SYU77" s="2"/>
      <c r="SYV77" s="2"/>
      <c r="SYW77" s="2"/>
      <c r="SYX77" s="2"/>
      <c r="SYY77" s="2"/>
      <c r="SYZ77" s="2"/>
      <c r="SZA77" s="2"/>
      <c r="SZB77" s="2"/>
      <c r="SZC77" s="2"/>
      <c r="SZD77" s="2"/>
      <c r="SZE77" s="2"/>
      <c r="SZF77" s="2"/>
      <c r="SZG77" s="2"/>
      <c r="SZH77" s="2"/>
      <c r="SZI77" s="2"/>
      <c r="SZJ77" s="2"/>
      <c r="SZK77" s="2"/>
      <c r="SZL77" s="2"/>
      <c r="SZM77" s="2"/>
      <c r="SZN77" s="2"/>
      <c r="SZO77" s="2"/>
      <c r="SZP77" s="2"/>
      <c r="SZQ77" s="2"/>
      <c r="SZR77" s="2"/>
      <c r="SZS77" s="2"/>
      <c r="SZT77" s="2"/>
      <c r="SZU77" s="2"/>
      <c r="SZV77" s="2"/>
      <c r="SZW77" s="2"/>
      <c r="SZX77" s="2"/>
      <c r="SZY77" s="2"/>
      <c r="SZZ77" s="2"/>
      <c r="TAA77" s="2"/>
      <c r="TAB77" s="2"/>
      <c r="TAC77" s="2"/>
      <c r="TAD77" s="2"/>
      <c r="TAE77" s="2"/>
      <c r="TAF77" s="2"/>
      <c r="TAG77" s="2"/>
      <c r="TAH77" s="2"/>
      <c r="TAI77" s="2"/>
      <c r="TAJ77" s="2"/>
      <c r="TAK77" s="2"/>
      <c r="TAL77" s="2"/>
      <c r="TAM77" s="2"/>
      <c r="TAN77" s="2"/>
      <c r="TAO77" s="2"/>
      <c r="TAP77" s="2"/>
      <c r="TAQ77" s="2"/>
      <c r="TAR77" s="2"/>
      <c r="TAS77" s="2"/>
      <c r="TAT77" s="2"/>
      <c r="TAU77" s="2"/>
      <c r="TAV77" s="2"/>
      <c r="TAW77" s="2"/>
      <c r="TAX77" s="2"/>
      <c r="TAY77" s="2"/>
      <c r="TAZ77" s="2"/>
      <c r="TBA77" s="2"/>
      <c r="TBB77" s="2"/>
      <c r="TBC77" s="2"/>
      <c r="TBD77" s="2"/>
      <c r="TBE77" s="2"/>
      <c r="TBF77" s="2"/>
      <c r="TBG77" s="2"/>
      <c r="TBH77" s="2"/>
      <c r="TBI77" s="2"/>
      <c r="TBJ77" s="2"/>
      <c r="TBK77" s="2"/>
      <c r="TBL77" s="2"/>
      <c r="TBM77" s="2"/>
      <c r="TBN77" s="2"/>
      <c r="TBO77" s="2"/>
      <c r="TBP77" s="2"/>
      <c r="TBQ77" s="2"/>
      <c r="TBR77" s="2"/>
      <c r="TBS77" s="2"/>
      <c r="TBT77" s="2"/>
      <c r="TBU77" s="2"/>
      <c r="TBV77" s="2"/>
      <c r="TBW77" s="2"/>
      <c r="TBX77" s="2"/>
      <c r="TBY77" s="2"/>
      <c r="TBZ77" s="2"/>
      <c r="TCA77" s="2"/>
      <c r="TCB77" s="2"/>
      <c r="TCC77" s="2"/>
      <c r="TCD77" s="2"/>
      <c r="TCE77" s="2"/>
      <c r="TCF77" s="2"/>
      <c r="TCG77" s="2"/>
      <c r="TCH77" s="2"/>
      <c r="TCI77" s="2"/>
      <c r="TCJ77" s="2"/>
      <c r="TCK77" s="2"/>
      <c r="TCL77" s="2"/>
      <c r="TCM77" s="2"/>
      <c r="TCN77" s="2"/>
      <c r="TCO77" s="2"/>
      <c r="TCP77" s="2"/>
      <c r="TCQ77" s="2"/>
      <c r="TCR77" s="2"/>
      <c r="TCS77" s="2"/>
      <c r="TCT77" s="2"/>
      <c r="TCU77" s="2"/>
      <c r="TCV77" s="2"/>
      <c r="TCW77" s="2"/>
      <c r="TCX77" s="2"/>
      <c r="TCY77" s="2"/>
      <c r="TCZ77" s="2"/>
      <c r="TDA77" s="2"/>
      <c r="TDB77" s="2"/>
      <c r="TDC77" s="2"/>
      <c r="TDD77" s="2"/>
      <c r="TDE77" s="2"/>
      <c r="TDF77" s="2"/>
      <c r="TDG77" s="2"/>
      <c r="TDH77" s="2"/>
      <c r="TDI77" s="2"/>
      <c r="TDJ77" s="2"/>
      <c r="TDK77" s="2"/>
      <c r="TDL77" s="2"/>
      <c r="TDM77" s="2"/>
      <c r="TDN77" s="2"/>
      <c r="TDO77" s="2"/>
      <c r="TDP77" s="2"/>
      <c r="TDQ77" s="2"/>
      <c r="TDR77" s="2"/>
      <c r="TDS77" s="2"/>
      <c r="TDT77" s="2"/>
      <c r="TDU77" s="2"/>
      <c r="TDV77" s="2"/>
      <c r="TDW77" s="2"/>
      <c r="TDX77" s="2"/>
      <c r="TDY77" s="2"/>
      <c r="TDZ77" s="2"/>
      <c r="TEA77" s="2"/>
      <c r="TEB77" s="2"/>
      <c r="TEC77" s="2"/>
      <c r="TED77" s="2"/>
      <c r="TEE77" s="2"/>
      <c r="TEF77" s="2"/>
      <c r="TEG77" s="2"/>
      <c r="TEH77" s="2"/>
      <c r="TEI77" s="2"/>
      <c r="TEJ77" s="2"/>
      <c r="TEK77" s="2"/>
      <c r="TEL77" s="2"/>
      <c r="TEM77" s="2"/>
      <c r="TEN77" s="2"/>
      <c r="TEO77" s="2"/>
      <c r="TEP77" s="2"/>
      <c r="TEQ77" s="2"/>
      <c r="TER77" s="2"/>
      <c r="TES77" s="2"/>
      <c r="TET77" s="2"/>
      <c r="TEU77" s="2"/>
      <c r="TEV77" s="2"/>
      <c r="TEW77" s="2"/>
      <c r="TEX77" s="2"/>
      <c r="TEY77" s="2"/>
      <c r="TEZ77" s="2"/>
      <c r="TFA77" s="2"/>
      <c r="TFB77" s="2"/>
      <c r="TFC77" s="2"/>
      <c r="TFD77" s="2"/>
      <c r="TFE77" s="2"/>
      <c r="TFF77" s="2"/>
      <c r="TFG77" s="2"/>
      <c r="TFH77" s="2"/>
      <c r="TFI77" s="2"/>
      <c r="TFJ77" s="2"/>
      <c r="TFK77" s="2"/>
      <c r="TFL77" s="2"/>
      <c r="TFM77" s="2"/>
      <c r="TFN77" s="2"/>
      <c r="TFO77" s="2"/>
      <c r="TFP77" s="2"/>
      <c r="TFQ77" s="2"/>
      <c r="TFR77" s="2"/>
      <c r="TFS77" s="2"/>
      <c r="TFT77" s="2"/>
      <c r="TFU77" s="2"/>
      <c r="TFV77" s="2"/>
      <c r="TFW77" s="2"/>
      <c r="TFX77" s="2"/>
      <c r="TFY77" s="2"/>
      <c r="TFZ77" s="2"/>
      <c r="TGA77" s="2"/>
      <c r="TGB77" s="2"/>
      <c r="TGC77" s="2"/>
      <c r="TGD77" s="2"/>
      <c r="TGE77" s="2"/>
      <c r="TGF77" s="2"/>
      <c r="TGG77" s="2"/>
      <c r="TGH77" s="2"/>
      <c r="TGI77" s="2"/>
      <c r="TGJ77" s="2"/>
      <c r="TGK77" s="2"/>
      <c r="TGL77" s="2"/>
      <c r="TGM77" s="2"/>
      <c r="TGN77" s="2"/>
      <c r="TGO77" s="2"/>
      <c r="TGP77" s="2"/>
      <c r="TGQ77" s="2"/>
      <c r="TGR77" s="2"/>
      <c r="TGS77" s="2"/>
      <c r="TGT77" s="2"/>
      <c r="TGU77" s="2"/>
      <c r="TGV77" s="2"/>
      <c r="TGW77" s="2"/>
      <c r="TGX77" s="2"/>
      <c r="TGY77" s="2"/>
      <c r="TGZ77" s="2"/>
      <c r="THA77" s="2"/>
      <c r="THB77" s="2"/>
      <c r="THC77" s="2"/>
      <c r="THD77" s="2"/>
      <c r="THE77" s="2"/>
      <c r="THF77" s="2"/>
      <c r="THG77" s="2"/>
      <c r="THH77" s="2"/>
      <c r="THI77" s="2"/>
      <c r="THJ77" s="2"/>
      <c r="THK77" s="2"/>
      <c r="THL77" s="2"/>
      <c r="THM77" s="2"/>
      <c r="THN77" s="2"/>
      <c r="THO77" s="2"/>
      <c r="THP77" s="2"/>
      <c r="THQ77" s="2"/>
      <c r="THR77" s="2"/>
      <c r="THS77" s="2"/>
      <c r="THT77" s="2"/>
      <c r="THU77" s="2"/>
      <c r="THV77" s="2"/>
      <c r="THW77" s="2"/>
      <c r="THX77" s="2"/>
      <c r="THY77" s="2"/>
      <c r="THZ77" s="2"/>
      <c r="TIA77" s="2"/>
      <c r="TIB77" s="2"/>
      <c r="TIC77" s="2"/>
      <c r="TID77" s="2"/>
      <c r="TIE77" s="2"/>
      <c r="TIF77" s="2"/>
      <c r="TIG77" s="2"/>
      <c r="TIH77" s="2"/>
      <c r="TII77" s="2"/>
      <c r="TIJ77" s="2"/>
      <c r="TIK77" s="2"/>
      <c r="TIL77" s="2"/>
      <c r="TIM77" s="2"/>
      <c r="TIN77" s="2"/>
      <c r="TIO77" s="2"/>
      <c r="TIP77" s="2"/>
      <c r="TIQ77" s="2"/>
      <c r="TIR77" s="2"/>
      <c r="TIS77" s="2"/>
      <c r="TIT77" s="2"/>
      <c r="TIU77" s="2"/>
      <c r="TIV77" s="2"/>
      <c r="TIW77" s="2"/>
      <c r="TIX77" s="2"/>
      <c r="TIY77" s="2"/>
      <c r="TIZ77" s="2"/>
      <c r="TJA77" s="2"/>
      <c r="TJB77" s="2"/>
      <c r="TJC77" s="2"/>
      <c r="TJD77" s="2"/>
      <c r="TJE77" s="2"/>
      <c r="TJF77" s="2"/>
      <c r="TJG77" s="2"/>
      <c r="TJH77" s="2"/>
      <c r="TJI77" s="2"/>
      <c r="TJJ77" s="2"/>
      <c r="TJK77" s="2"/>
      <c r="TJL77" s="2"/>
      <c r="TJM77" s="2"/>
      <c r="TJN77" s="2"/>
      <c r="TJO77" s="2"/>
      <c r="TJP77" s="2"/>
      <c r="TJQ77" s="2"/>
      <c r="TJR77" s="2"/>
      <c r="TJS77" s="2"/>
      <c r="TJT77" s="2"/>
      <c r="TJU77" s="2"/>
      <c r="TJV77" s="2"/>
      <c r="TJW77" s="2"/>
      <c r="TJX77" s="2"/>
      <c r="TJY77" s="2"/>
      <c r="TJZ77" s="2"/>
      <c r="TKA77" s="2"/>
      <c r="TKB77" s="2"/>
      <c r="TKC77" s="2"/>
      <c r="TKD77" s="2"/>
      <c r="TKE77" s="2"/>
      <c r="TKF77" s="2"/>
      <c r="TKG77" s="2"/>
      <c r="TKH77" s="2"/>
      <c r="TKI77" s="2"/>
      <c r="TKJ77" s="2"/>
      <c r="TKK77" s="2"/>
      <c r="TKL77" s="2"/>
      <c r="TKM77" s="2"/>
      <c r="TKN77" s="2"/>
      <c r="TKO77" s="2"/>
      <c r="TKP77" s="2"/>
      <c r="TKQ77" s="2"/>
      <c r="TKR77" s="2"/>
      <c r="TKS77" s="2"/>
      <c r="TKT77" s="2"/>
      <c r="TKU77" s="2"/>
      <c r="TKV77" s="2"/>
      <c r="TKW77" s="2"/>
      <c r="TKX77" s="2"/>
      <c r="TKY77" s="2"/>
      <c r="TKZ77" s="2"/>
      <c r="TLA77" s="2"/>
      <c r="TLB77" s="2"/>
      <c r="TLC77" s="2"/>
      <c r="TLD77" s="2"/>
      <c r="TLE77" s="2"/>
      <c r="TLF77" s="2"/>
      <c r="TLG77" s="2"/>
      <c r="TLH77" s="2"/>
      <c r="TLI77" s="2"/>
      <c r="TLJ77" s="2"/>
      <c r="TLK77" s="2"/>
      <c r="TLL77" s="2"/>
      <c r="TLM77" s="2"/>
      <c r="TLN77" s="2"/>
      <c r="TLO77" s="2"/>
      <c r="TLP77" s="2"/>
      <c r="TLQ77" s="2"/>
      <c r="TLR77" s="2"/>
      <c r="TLS77" s="2"/>
      <c r="TLT77" s="2"/>
      <c r="TLU77" s="2"/>
      <c r="TLV77" s="2"/>
      <c r="TLW77" s="2"/>
      <c r="TLX77" s="2"/>
      <c r="TLY77" s="2"/>
      <c r="TLZ77" s="2"/>
      <c r="TMA77" s="2"/>
      <c r="TMB77" s="2"/>
      <c r="TMC77" s="2"/>
      <c r="TMD77" s="2"/>
      <c r="TME77" s="2"/>
      <c r="TMF77" s="2"/>
      <c r="TMG77" s="2"/>
      <c r="TMH77" s="2"/>
      <c r="TMI77" s="2"/>
      <c r="TMJ77" s="2"/>
      <c r="TMK77" s="2"/>
      <c r="TML77" s="2"/>
      <c r="TMM77" s="2"/>
      <c r="TMN77" s="2"/>
      <c r="TMO77" s="2"/>
      <c r="TMP77" s="2"/>
      <c r="TMQ77" s="2"/>
      <c r="TMR77" s="2"/>
      <c r="TMS77" s="2"/>
      <c r="TMT77" s="2"/>
      <c r="TMU77" s="2"/>
      <c r="TMV77" s="2"/>
      <c r="TMW77" s="2"/>
      <c r="TMX77" s="2"/>
      <c r="TMY77" s="2"/>
      <c r="TMZ77" s="2"/>
      <c r="TNA77" s="2"/>
      <c r="TNB77" s="2"/>
      <c r="TNC77" s="2"/>
      <c r="TND77" s="2"/>
      <c r="TNE77" s="2"/>
      <c r="TNF77" s="2"/>
      <c r="TNG77" s="2"/>
      <c r="TNH77" s="2"/>
      <c r="TNI77" s="2"/>
      <c r="TNJ77" s="2"/>
      <c r="TNK77" s="2"/>
      <c r="TNL77" s="2"/>
      <c r="TNM77" s="2"/>
      <c r="TNN77" s="2"/>
      <c r="TNO77" s="2"/>
      <c r="TNP77" s="2"/>
      <c r="TNQ77" s="2"/>
      <c r="TNR77" s="2"/>
      <c r="TNS77" s="2"/>
      <c r="TNT77" s="2"/>
      <c r="TNU77" s="2"/>
      <c r="TNV77" s="2"/>
      <c r="TNW77" s="2"/>
      <c r="TNX77" s="2"/>
      <c r="TNY77" s="2"/>
      <c r="TNZ77" s="2"/>
      <c r="TOA77" s="2"/>
      <c r="TOB77" s="2"/>
      <c r="TOC77" s="2"/>
      <c r="TOD77" s="2"/>
      <c r="TOE77" s="2"/>
      <c r="TOF77" s="2"/>
      <c r="TOG77" s="2"/>
      <c r="TOH77" s="2"/>
      <c r="TOI77" s="2"/>
      <c r="TOJ77" s="2"/>
      <c r="TOK77" s="2"/>
      <c r="TOL77" s="2"/>
      <c r="TOM77" s="2"/>
      <c r="TON77" s="2"/>
      <c r="TOO77" s="2"/>
      <c r="TOP77" s="2"/>
      <c r="TOQ77" s="2"/>
      <c r="TOR77" s="2"/>
      <c r="TOS77" s="2"/>
      <c r="TOT77" s="2"/>
      <c r="TOU77" s="2"/>
      <c r="TOV77" s="2"/>
      <c r="TOW77" s="2"/>
      <c r="TOX77" s="2"/>
      <c r="TOY77" s="2"/>
      <c r="TOZ77" s="2"/>
      <c r="TPA77" s="2"/>
      <c r="TPB77" s="2"/>
      <c r="TPC77" s="2"/>
      <c r="TPD77" s="2"/>
      <c r="TPE77" s="2"/>
      <c r="TPF77" s="2"/>
      <c r="TPG77" s="2"/>
      <c r="TPH77" s="2"/>
      <c r="TPI77" s="2"/>
      <c r="TPJ77" s="2"/>
      <c r="TPK77" s="2"/>
      <c r="TPL77" s="2"/>
      <c r="TPM77" s="2"/>
      <c r="TPN77" s="2"/>
      <c r="TPO77" s="2"/>
      <c r="TPP77" s="2"/>
      <c r="TPQ77" s="2"/>
      <c r="TPR77" s="2"/>
      <c r="TPS77" s="2"/>
      <c r="TPT77" s="2"/>
      <c r="TPU77" s="2"/>
      <c r="TPV77" s="2"/>
      <c r="TPW77" s="2"/>
      <c r="TPX77" s="2"/>
      <c r="TPY77" s="2"/>
      <c r="TPZ77" s="2"/>
      <c r="TQA77" s="2"/>
      <c r="TQB77" s="2"/>
      <c r="TQC77" s="2"/>
      <c r="TQD77" s="2"/>
      <c r="TQE77" s="2"/>
      <c r="TQF77" s="2"/>
      <c r="TQG77" s="2"/>
      <c r="TQH77" s="2"/>
      <c r="TQI77" s="2"/>
      <c r="TQJ77" s="2"/>
      <c r="TQK77" s="2"/>
      <c r="TQL77" s="2"/>
      <c r="TQM77" s="2"/>
      <c r="TQN77" s="2"/>
      <c r="TQO77" s="2"/>
      <c r="TQP77" s="2"/>
      <c r="TQQ77" s="2"/>
      <c r="TQR77" s="2"/>
      <c r="TQS77" s="2"/>
      <c r="TQT77" s="2"/>
      <c r="TQU77" s="2"/>
      <c r="TQV77" s="2"/>
      <c r="TQW77" s="2"/>
      <c r="TQX77" s="2"/>
      <c r="TQY77" s="2"/>
      <c r="TQZ77" s="2"/>
      <c r="TRA77" s="2"/>
      <c r="TRB77" s="2"/>
      <c r="TRC77" s="2"/>
      <c r="TRD77" s="2"/>
      <c r="TRE77" s="2"/>
      <c r="TRF77" s="2"/>
      <c r="TRG77" s="2"/>
      <c r="TRH77" s="2"/>
      <c r="TRI77" s="2"/>
      <c r="TRJ77" s="2"/>
      <c r="TRK77" s="2"/>
      <c r="TRL77" s="2"/>
      <c r="TRM77" s="2"/>
      <c r="TRN77" s="2"/>
      <c r="TRO77" s="2"/>
      <c r="TRP77" s="2"/>
      <c r="TRQ77" s="2"/>
      <c r="TRR77" s="2"/>
      <c r="TRS77" s="2"/>
      <c r="TRT77" s="2"/>
      <c r="TRU77" s="2"/>
      <c r="TRV77" s="2"/>
      <c r="TRW77" s="2"/>
      <c r="TRX77" s="2"/>
      <c r="TRY77" s="2"/>
      <c r="TRZ77" s="2"/>
      <c r="TSA77" s="2"/>
      <c r="TSB77" s="2"/>
      <c r="TSC77" s="2"/>
      <c r="TSD77" s="2"/>
      <c r="TSE77" s="2"/>
      <c r="TSF77" s="2"/>
      <c r="TSG77" s="2"/>
      <c r="TSH77" s="2"/>
      <c r="TSI77" s="2"/>
      <c r="TSJ77" s="2"/>
      <c r="TSK77" s="2"/>
      <c r="TSL77" s="2"/>
      <c r="TSM77" s="2"/>
      <c r="TSN77" s="2"/>
      <c r="TSO77" s="2"/>
      <c r="TSP77" s="2"/>
      <c r="TSQ77" s="2"/>
      <c r="TSR77" s="2"/>
      <c r="TSS77" s="2"/>
      <c r="TST77" s="2"/>
      <c r="TSU77" s="2"/>
      <c r="TSV77" s="2"/>
      <c r="TSW77" s="2"/>
      <c r="TSX77" s="2"/>
      <c r="TSY77" s="2"/>
      <c r="TSZ77" s="2"/>
      <c r="TTA77" s="2"/>
      <c r="TTB77" s="2"/>
      <c r="TTC77" s="2"/>
      <c r="TTD77" s="2"/>
      <c r="TTE77" s="2"/>
      <c r="TTF77" s="2"/>
      <c r="TTG77" s="2"/>
      <c r="TTH77" s="2"/>
      <c r="TTI77" s="2"/>
      <c r="TTJ77" s="2"/>
      <c r="TTK77" s="2"/>
      <c r="TTL77" s="2"/>
      <c r="TTM77" s="2"/>
      <c r="TTN77" s="2"/>
      <c r="TTO77" s="2"/>
      <c r="TTP77" s="2"/>
      <c r="TTQ77" s="2"/>
      <c r="TTR77" s="2"/>
      <c r="TTS77" s="2"/>
      <c r="TTT77" s="2"/>
      <c r="TTU77" s="2"/>
      <c r="TTV77" s="2"/>
      <c r="TTW77" s="2"/>
      <c r="TTX77" s="2"/>
      <c r="TTY77" s="2"/>
      <c r="TTZ77" s="2"/>
      <c r="TUA77" s="2"/>
      <c r="TUB77" s="2"/>
      <c r="TUC77" s="2"/>
      <c r="TUD77" s="2"/>
      <c r="TUE77" s="2"/>
      <c r="TUF77" s="2"/>
      <c r="TUG77" s="2"/>
      <c r="TUH77" s="2"/>
      <c r="TUI77" s="2"/>
      <c r="TUJ77" s="2"/>
      <c r="TUK77" s="2"/>
      <c r="TUL77" s="2"/>
      <c r="TUM77" s="2"/>
      <c r="TUN77" s="2"/>
      <c r="TUO77" s="2"/>
      <c r="TUP77" s="2"/>
      <c r="TUQ77" s="2"/>
      <c r="TUR77" s="2"/>
      <c r="TUS77" s="2"/>
      <c r="TUT77" s="2"/>
      <c r="TUU77" s="2"/>
      <c r="TUV77" s="2"/>
      <c r="TUW77" s="2"/>
      <c r="TUX77" s="2"/>
      <c r="TUY77" s="2"/>
      <c r="TUZ77" s="2"/>
      <c r="TVA77" s="2"/>
      <c r="TVB77" s="2"/>
      <c r="TVC77" s="2"/>
      <c r="TVD77" s="2"/>
      <c r="TVE77" s="2"/>
      <c r="TVF77" s="2"/>
      <c r="TVG77" s="2"/>
      <c r="TVH77" s="2"/>
      <c r="TVI77" s="2"/>
      <c r="TVJ77" s="2"/>
      <c r="TVK77" s="2"/>
      <c r="TVL77" s="2"/>
      <c r="TVM77" s="2"/>
      <c r="TVN77" s="2"/>
      <c r="TVO77" s="2"/>
      <c r="TVP77" s="2"/>
      <c r="TVQ77" s="2"/>
      <c r="TVR77" s="2"/>
      <c r="TVS77" s="2"/>
      <c r="TVT77" s="2"/>
      <c r="TVU77" s="2"/>
      <c r="TVV77" s="2"/>
      <c r="TVW77" s="2"/>
      <c r="TVX77" s="2"/>
      <c r="TVY77" s="2"/>
      <c r="TVZ77" s="2"/>
      <c r="TWA77" s="2"/>
      <c r="TWB77" s="2"/>
      <c r="TWC77" s="2"/>
      <c r="TWD77" s="2"/>
      <c r="TWE77" s="2"/>
      <c r="TWF77" s="2"/>
      <c r="TWG77" s="2"/>
      <c r="TWH77" s="2"/>
      <c r="TWI77" s="2"/>
      <c r="TWJ77" s="2"/>
      <c r="TWK77" s="2"/>
      <c r="TWL77" s="2"/>
      <c r="TWM77" s="2"/>
      <c r="TWN77" s="2"/>
      <c r="TWO77" s="2"/>
      <c r="TWP77" s="2"/>
      <c r="TWQ77" s="2"/>
      <c r="TWR77" s="2"/>
      <c r="TWS77" s="2"/>
      <c r="TWT77" s="2"/>
      <c r="TWU77" s="2"/>
      <c r="TWV77" s="2"/>
      <c r="TWW77" s="2"/>
      <c r="TWX77" s="2"/>
      <c r="TWY77" s="2"/>
      <c r="TWZ77" s="2"/>
      <c r="TXA77" s="2"/>
      <c r="TXB77" s="2"/>
      <c r="TXC77" s="2"/>
      <c r="TXD77" s="2"/>
      <c r="TXE77" s="2"/>
      <c r="TXF77" s="2"/>
      <c r="TXG77" s="2"/>
      <c r="TXH77" s="2"/>
      <c r="TXI77" s="2"/>
      <c r="TXJ77" s="2"/>
      <c r="TXK77" s="2"/>
      <c r="TXL77" s="2"/>
      <c r="TXM77" s="2"/>
      <c r="TXN77" s="2"/>
      <c r="TXO77" s="2"/>
      <c r="TXP77" s="2"/>
      <c r="TXQ77" s="2"/>
      <c r="TXR77" s="2"/>
      <c r="TXS77" s="2"/>
      <c r="TXT77" s="2"/>
      <c r="TXU77" s="2"/>
      <c r="TXV77" s="2"/>
      <c r="TXW77" s="2"/>
      <c r="TXX77" s="2"/>
      <c r="TXY77" s="2"/>
      <c r="TXZ77" s="2"/>
      <c r="TYA77" s="2"/>
      <c r="TYB77" s="2"/>
      <c r="TYC77" s="2"/>
      <c r="TYD77" s="2"/>
      <c r="TYE77" s="2"/>
      <c r="TYF77" s="2"/>
      <c r="TYG77" s="2"/>
      <c r="TYH77" s="2"/>
      <c r="TYI77" s="2"/>
      <c r="TYJ77" s="2"/>
      <c r="TYK77" s="2"/>
      <c r="TYL77" s="2"/>
      <c r="TYM77" s="2"/>
      <c r="TYN77" s="2"/>
      <c r="TYO77" s="2"/>
      <c r="TYP77" s="2"/>
      <c r="TYQ77" s="2"/>
      <c r="TYR77" s="2"/>
      <c r="TYS77" s="2"/>
      <c r="TYT77" s="2"/>
      <c r="TYU77" s="2"/>
      <c r="TYV77" s="2"/>
      <c r="TYW77" s="2"/>
      <c r="TYX77" s="2"/>
      <c r="TYY77" s="2"/>
      <c r="TYZ77" s="2"/>
      <c r="TZA77" s="2"/>
      <c r="TZB77" s="2"/>
      <c r="TZC77" s="2"/>
      <c r="TZD77" s="2"/>
      <c r="TZE77" s="2"/>
      <c r="TZF77" s="2"/>
      <c r="TZG77" s="2"/>
      <c r="TZH77" s="2"/>
      <c r="TZI77" s="2"/>
      <c r="TZJ77" s="2"/>
      <c r="TZK77" s="2"/>
      <c r="TZL77" s="2"/>
      <c r="TZM77" s="2"/>
      <c r="TZN77" s="2"/>
      <c r="TZO77" s="2"/>
      <c r="TZP77" s="2"/>
      <c r="TZQ77" s="2"/>
      <c r="TZR77" s="2"/>
      <c r="TZS77" s="2"/>
      <c r="TZT77" s="2"/>
      <c r="TZU77" s="2"/>
      <c r="TZV77" s="2"/>
      <c r="TZW77" s="2"/>
      <c r="TZX77" s="2"/>
      <c r="TZY77" s="2"/>
      <c r="TZZ77" s="2"/>
      <c r="UAA77" s="2"/>
      <c r="UAB77" s="2"/>
      <c r="UAC77" s="2"/>
      <c r="UAD77" s="2"/>
      <c r="UAE77" s="2"/>
      <c r="UAF77" s="2"/>
      <c r="UAG77" s="2"/>
      <c r="UAH77" s="2"/>
      <c r="UAI77" s="2"/>
      <c r="UAJ77" s="2"/>
      <c r="UAK77" s="2"/>
      <c r="UAL77" s="2"/>
      <c r="UAM77" s="2"/>
      <c r="UAN77" s="2"/>
      <c r="UAO77" s="2"/>
      <c r="UAP77" s="2"/>
      <c r="UAQ77" s="2"/>
      <c r="UAR77" s="2"/>
      <c r="UAS77" s="2"/>
      <c r="UAT77" s="2"/>
      <c r="UAU77" s="2"/>
      <c r="UAV77" s="2"/>
      <c r="UAW77" s="2"/>
      <c r="UAX77" s="2"/>
      <c r="UAY77" s="2"/>
      <c r="UAZ77" s="2"/>
      <c r="UBA77" s="2"/>
      <c r="UBB77" s="2"/>
      <c r="UBC77" s="2"/>
      <c r="UBD77" s="2"/>
      <c r="UBE77" s="2"/>
      <c r="UBF77" s="2"/>
      <c r="UBG77" s="2"/>
      <c r="UBH77" s="2"/>
      <c r="UBI77" s="2"/>
      <c r="UBJ77" s="2"/>
      <c r="UBK77" s="2"/>
      <c r="UBL77" s="2"/>
      <c r="UBM77" s="2"/>
      <c r="UBN77" s="2"/>
      <c r="UBO77" s="2"/>
      <c r="UBP77" s="2"/>
      <c r="UBQ77" s="2"/>
      <c r="UBR77" s="2"/>
      <c r="UBS77" s="2"/>
      <c r="UBT77" s="2"/>
      <c r="UBU77" s="2"/>
      <c r="UBV77" s="2"/>
      <c r="UBW77" s="2"/>
      <c r="UBX77" s="2"/>
      <c r="UBY77" s="2"/>
      <c r="UBZ77" s="2"/>
      <c r="UCA77" s="2"/>
      <c r="UCB77" s="2"/>
      <c r="UCC77" s="2"/>
      <c r="UCD77" s="2"/>
      <c r="UCE77" s="2"/>
      <c r="UCF77" s="2"/>
      <c r="UCG77" s="2"/>
      <c r="UCH77" s="2"/>
      <c r="UCI77" s="2"/>
      <c r="UCJ77" s="2"/>
      <c r="UCK77" s="2"/>
      <c r="UCL77" s="2"/>
      <c r="UCM77" s="2"/>
      <c r="UCN77" s="2"/>
      <c r="UCO77" s="2"/>
      <c r="UCP77" s="2"/>
      <c r="UCQ77" s="2"/>
      <c r="UCR77" s="2"/>
      <c r="UCS77" s="2"/>
      <c r="UCT77" s="2"/>
      <c r="UCU77" s="2"/>
      <c r="UCV77" s="2"/>
      <c r="UCW77" s="2"/>
      <c r="UCX77" s="2"/>
      <c r="UCY77" s="2"/>
      <c r="UCZ77" s="2"/>
      <c r="UDA77" s="2"/>
      <c r="UDB77" s="2"/>
      <c r="UDC77" s="2"/>
      <c r="UDD77" s="2"/>
      <c r="UDE77" s="2"/>
      <c r="UDF77" s="2"/>
      <c r="UDG77" s="2"/>
      <c r="UDH77" s="2"/>
      <c r="UDI77" s="2"/>
      <c r="UDJ77" s="2"/>
      <c r="UDK77" s="2"/>
      <c r="UDL77" s="2"/>
      <c r="UDM77" s="2"/>
      <c r="UDN77" s="2"/>
      <c r="UDO77" s="2"/>
      <c r="UDP77" s="2"/>
      <c r="UDQ77" s="2"/>
      <c r="UDR77" s="2"/>
      <c r="UDS77" s="2"/>
      <c r="UDT77" s="2"/>
      <c r="UDU77" s="2"/>
      <c r="UDV77" s="2"/>
      <c r="UDW77" s="2"/>
      <c r="UDX77" s="2"/>
      <c r="UDY77" s="2"/>
      <c r="UDZ77" s="2"/>
      <c r="UEA77" s="2"/>
      <c r="UEB77" s="2"/>
      <c r="UEC77" s="2"/>
      <c r="UED77" s="2"/>
      <c r="UEE77" s="2"/>
      <c r="UEF77" s="2"/>
      <c r="UEG77" s="2"/>
      <c r="UEH77" s="2"/>
      <c r="UEI77" s="2"/>
      <c r="UEJ77" s="2"/>
      <c r="UEK77" s="2"/>
      <c r="UEL77" s="2"/>
      <c r="UEM77" s="2"/>
      <c r="UEN77" s="2"/>
      <c r="UEO77" s="2"/>
      <c r="UEP77" s="2"/>
      <c r="UEQ77" s="2"/>
      <c r="UER77" s="2"/>
      <c r="UES77" s="2"/>
      <c r="UET77" s="2"/>
      <c r="UEU77" s="2"/>
      <c r="UEV77" s="2"/>
      <c r="UEW77" s="2"/>
      <c r="UEX77" s="2"/>
      <c r="UEY77" s="2"/>
      <c r="UEZ77" s="2"/>
      <c r="UFA77" s="2"/>
      <c r="UFB77" s="2"/>
      <c r="UFC77" s="2"/>
      <c r="UFD77" s="2"/>
      <c r="UFE77" s="2"/>
      <c r="UFF77" s="2"/>
      <c r="UFG77" s="2"/>
      <c r="UFH77" s="2"/>
      <c r="UFI77" s="2"/>
      <c r="UFJ77" s="2"/>
      <c r="UFK77" s="2"/>
      <c r="UFL77" s="2"/>
      <c r="UFM77" s="2"/>
      <c r="UFN77" s="2"/>
      <c r="UFO77" s="2"/>
      <c r="UFP77" s="2"/>
      <c r="UFQ77" s="2"/>
      <c r="UFR77" s="2"/>
      <c r="UFS77" s="2"/>
      <c r="UFT77" s="2"/>
      <c r="UFU77" s="2"/>
      <c r="UFV77" s="2"/>
      <c r="UFW77" s="2"/>
      <c r="UFX77" s="2"/>
      <c r="UFY77" s="2"/>
      <c r="UFZ77" s="2"/>
      <c r="UGA77" s="2"/>
      <c r="UGB77" s="2"/>
      <c r="UGC77" s="2"/>
      <c r="UGD77" s="2"/>
      <c r="UGE77" s="2"/>
      <c r="UGF77" s="2"/>
      <c r="UGG77" s="2"/>
      <c r="UGH77" s="2"/>
      <c r="UGI77" s="2"/>
      <c r="UGJ77" s="2"/>
      <c r="UGK77" s="2"/>
      <c r="UGL77" s="2"/>
      <c r="UGM77" s="2"/>
      <c r="UGN77" s="2"/>
      <c r="UGO77" s="2"/>
      <c r="UGP77" s="2"/>
      <c r="UGQ77" s="2"/>
      <c r="UGR77" s="2"/>
      <c r="UGS77" s="2"/>
      <c r="UGT77" s="2"/>
      <c r="UGU77" s="2"/>
      <c r="UGV77" s="2"/>
      <c r="UGW77" s="2"/>
      <c r="UGX77" s="2"/>
      <c r="UGY77" s="2"/>
      <c r="UGZ77" s="2"/>
      <c r="UHA77" s="2"/>
      <c r="UHB77" s="2"/>
      <c r="UHC77" s="2"/>
      <c r="UHD77" s="2"/>
      <c r="UHE77" s="2"/>
      <c r="UHF77" s="2"/>
      <c r="UHG77" s="2"/>
      <c r="UHH77" s="2"/>
      <c r="UHI77" s="2"/>
      <c r="UHJ77" s="2"/>
      <c r="UHK77" s="2"/>
      <c r="UHL77" s="2"/>
      <c r="UHM77" s="2"/>
      <c r="UHN77" s="2"/>
      <c r="UHO77" s="2"/>
      <c r="UHP77" s="2"/>
      <c r="UHQ77" s="2"/>
      <c r="UHR77" s="2"/>
      <c r="UHS77" s="2"/>
      <c r="UHT77" s="2"/>
      <c r="UHU77" s="2"/>
      <c r="UHV77" s="2"/>
      <c r="UHW77" s="2"/>
      <c r="UHX77" s="2"/>
      <c r="UHY77" s="2"/>
      <c r="UHZ77" s="2"/>
      <c r="UIA77" s="2"/>
      <c r="UIB77" s="2"/>
      <c r="UIC77" s="2"/>
      <c r="UID77" s="2"/>
      <c r="UIE77" s="2"/>
      <c r="UIF77" s="2"/>
      <c r="UIG77" s="2"/>
      <c r="UIH77" s="2"/>
      <c r="UII77" s="2"/>
      <c r="UIJ77" s="2"/>
      <c r="UIK77" s="2"/>
      <c r="UIL77" s="2"/>
      <c r="UIM77" s="2"/>
      <c r="UIN77" s="2"/>
      <c r="UIO77" s="2"/>
      <c r="UIP77" s="2"/>
      <c r="UIQ77" s="2"/>
      <c r="UIR77" s="2"/>
      <c r="UIS77" s="2"/>
      <c r="UIT77" s="2"/>
      <c r="UIU77" s="2"/>
      <c r="UIV77" s="2"/>
      <c r="UIW77" s="2"/>
      <c r="UIX77" s="2"/>
      <c r="UIY77" s="2"/>
      <c r="UIZ77" s="2"/>
      <c r="UJA77" s="2"/>
      <c r="UJB77" s="2"/>
      <c r="UJC77" s="2"/>
      <c r="UJD77" s="2"/>
      <c r="UJE77" s="2"/>
      <c r="UJF77" s="2"/>
      <c r="UJG77" s="2"/>
      <c r="UJH77" s="2"/>
      <c r="UJI77" s="2"/>
      <c r="UJJ77" s="2"/>
      <c r="UJK77" s="2"/>
      <c r="UJL77" s="2"/>
      <c r="UJM77" s="2"/>
      <c r="UJN77" s="2"/>
      <c r="UJO77" s="2"/>
      <c r="UJP77" s="2"/>
      <c r="UJQ77" s="2"/>
      <c r="UJR77" s="2"/>
      <c r="UJS77" s="2"/>
      <c r="UJT77" s="2"/>
      <c r="UJU77" s="2"/>
      <c r="UJV77" s="2"/>
      <c r="UJW77" s="2"/>
      <c r="UJX77" s="2"/>
      <c r="UJY77" s="2"/>
      <c r="UJZ77" s="2"/>
      <c r="UKA77" s="2"/>
      <c r="UKB77" s="2"/>
      <c r="UKC77" s="2"/>
      <c r="UKD77" s="2"/>
      <c r="UKE77" s="2"/>
      <c r="UKF77" s="2"/>
      <c r="UKG77" s="2"/>
      <c r="UKH77" s="2"/>
      <c r="UKI77" s="2"/>
      <c r="UKJ77" s="2"/>
      <c r="UKK77" s="2"/>
      <c r="UKL77" s="2"/>
      <c r="UKM77" s="2"/>
      <c r="UKN77" s="2"/>
      <c r="UKO77" s="2"/>
      <c r="UKP77" s="2"/>
      <c r="UKQ77" s="2"/>
      <c r="UKR77" s="2"/>
      <c r="UKS77" s="2"/>
      <c r="UKT77" s="2"/>
      <c r="UKU77" s="2"/>
      <c r="UKV77" s="2"/>
      <c r="UKW77" s="2"/>
      <c r="UKX77" s="2"/>
      <c r="UKY77" s="2"/>
      <c r="UKZ77" s="2"/>
      <c r="ULA77" s="2"/>
      <c r="ULB77" s="2"/>
      <c r="ULC77" s="2"/>
      <c r="ULD77" s="2"/>
      <c r="ULE77" s="2"/>
      <c r="ULF77" s="2"/>
      <c r="ULG77" s="2"/>
      <c r="ULH77" s="2"/>
      <c r="ULI77" s="2"/>
      <c r="ULJ77" s="2"/>
      <c r="ULK77" s="2"/>
      <c r="ULL77" s="2"/>
      <c r="ULM77" s="2"/>
      <c r="ULN77" s="2"/>
      <c r="ULO77" s="2"/>
      <c r="ULP77" s="2"/>
      <c r="ULQ77" s="2"/>
      <c r="ULR77" s="2"/>
      <c r="ULS77" s="2"/>
      <c r="ULT77" s="2"/>
      <c r="ULU77" s="2"/>
      <c r="ULV77" s="2"/>
      <c r="ULW77" s="2"/>
      <c r="ULX77" s="2"/>
      <c r="ULY77" s="2"/>
      <c r="ULZ77" s="2"/>
      <c r="UMA77" s="2"/>
      <c r="UMB77" s="2"/>
      <c r="UMC77" s="2"/>
      <c r="UMD77" s="2"/>
      <c r="UME77" s="2"/>
      <c r="UMF77" s="2"/>
      <c r="UMG77" s="2"/>
      <c r="UMH77" s="2"/>
      <c r="UMI77" s="2"/>
      <c r="UMJ77" s="2"/>
      <c r="UMK77" s="2"/>
      <c r="UML77" s="2"/>
      <c r="UMM77" s="2"/>
      <c r="UMN77" s="2"/>
      <c r="UMO77" s="2"/>
      <c r="UMP77" s="2"/>
      <c r="UMQ77" s="2"/>
      <c r="UMR77" s="2"/>
      <c r="UMS77" s="2"/>
      <c r="UMT77" s="2"/>
      <c r="UMU77" s="2"/>
      <c r="UMV77" s="2"/>
      <c r="UMW77" s="2"/>
      <c r="UMX77" s="2"/>
      <c r="UMY77" s="2"/>
      <c r="UMZ77" s="2"/>
      <c r="UNA77" s="2"/>
      <c r="UNB77" s="2"/>
      <c r="UNC77" s="2"/>
      <c r="UND77" s="2"/>
      <c r="UNE77" s="2"/>
      <c r="UNF77" s="2"/>
      <c r="UNG77" s="2"/>
      <c r="UNH77" s="2"/>
      <c r="UNI77" s="2"/>
      <c r="UNJ77" s="2"/>
      <c r="UNK77" s="2"/>
      <c r="UNL77" s="2"/>
      <c r="UNM77" s="2"/>
      <c r="UNN77" s="2"/>
      <c r="UNO77" s="2"/>
      <c r="UNP77" s="2"/>
      <c r="UNQ77" s="2"/>
      <c r="UNR77" s="2"/>
      <c r="UNS77" s="2"/>
      <c r="UNT77" s="2"/>
      <c r="UNU77" s="2"/>
      <c r="UNV77" s="2"/>
      <c r="UNW77" s="2"/>
      <c r="UNX77" s="2"/>
      <c r="UNY77" s="2"/>
      <c r="UNZ77" s="2"/>
      <c r="UOA77" s="2"/>
      <c r="UOB77" s="2"/>
      <c r="UOC77" s="2"/>
      <c r="UOD77" s="2"/>
      <c r="UOE77" s="2"/>
      <c r="UOF77" s="2"/>
      <c r="UOG77" s="2"/>
      <c r="UOH77" s="2"/>
      <c r="UOI77" s="2"/>
      <c r="UOJ77" s="2"/>
      <c r="UOK77" s="2"/>
      <c r="UOL77" s="2"/>
      <c r="UOM77" s="2"/>
      <c r="UON77" s="2"/>
      <c r="UOO77" s="2"/>
      <c r="UOP77" s="2"/>
      <c r="UOQ77" s="2"/>
      <c r="UOR77" s="2"/>
      <c r="UOS77" s="2"/>
      <c r="UOT77" s="2"/>
      <c r="UOU77" s="2"/>
      <c r="UOV77" s="2"/>
      <c r="UOW77" s="2"/>
      <c r="UOX77" s="2"/>
      <c r="UOY77" s="2"/>
      <c r="UOZ77" s="2"/>
      <c r="UPA77" s="2"/>
      <c r="UPB77" s="2"/>
      <c r="UPC77" s="2"/>
      <c r="UPD77" s="2"/>
      <c r="UPE77" s="2"/>
      <c r="UPF77" s="2"/>
      <c r="UPG77" s="2"/>
      <c r="UPH77" s="2"/>
      <c r="UPI77" s="2"/>
      <c r="UPJ77" s="2"/>
      <c r="UPK77" s="2"/>
      <c r="UPL77" s="2"/>
      <c r="UPM77" s="2"/>
      <c r="UPN77" s="2"/>
      <c r="UPO77" s="2"/>
      <c r="UPP77" s="2"/>
      <c r="UPQ77" s="2"/>
      <c r="UPR77" s="2"/>
      <c r="UPS77" s="2"/>
      <c r="UPT77" s="2"/>
      <c r="UPU77" s="2"/>
      <c r="UPV77" s="2"/>
      <c r="UPW77" s="2"/>
      <c r="UPX77" s="2"/>
      <c r="UPY77" s="2"/>
      <c r="UPZ77" s="2"/>
      <c r="UQA77" s="2"/>
      <c r="UQB77" s="2"/>
      <c r="UQC77" s="2"/>
      <c r="UQD77" s="2"/>
      <c r="UQE77" s="2"/>
      <c r="UQF77" s="2"/>
      <c r="UQG77" s="2"/>
      <c r="UQH77" s="2"/>
      <c r="UQI77" s="2"/>
      <c r="UQJ77" s="2"/>
      <c r="UQK77" s="2"/>
      <c r="UQL77" s="2"/>
      <c r="UQM77" s="2"/>
      <c r="UQN77" s="2"/>
      <c r="UQO77" s="2"/>
      <c r="UQP77" s="2"/>
      <c r="UQQ77" s="2"/>
      <c r="UQR77" s="2"/>
      <c r="UQS77" s="2"/>
      <c r="UQT77" s="2"/>
      <c r="UQU77" s="2"/>
      <c r="UQV77" s="2"/>
      <c r="UQW77" s="2"/>
      <c r="UQX77" s="2"/>
      <c r="UQY77" s="2"/>
      <c r="UQZ77" s="2"/>
      <c r="URA77" s="2"/>
      <c r="URB77" s="2"/>
      <c r="URC77" s="2"/>
      <c r="URD77" s="2"/>
      <c r="URE77" s="2"/>
      <c r="URF77" s="2"/>
      <c r="URG77" s="2"/>
      <c r="URH77" s="2"/>
      <c r="URI77" s="2"/>
      <c r="URJ77" s="2"/>
      <c r="URK77" s="2"/>
      <c r="URL77" s="2"/>
      <c r="URM77" s="2"/>
      <c r="URN77" s="2"/>
      <c r="URO77" s="2"/>
      <c r="URP77" s="2"/>
      <c r="URQ77" s="2"/>
      <c r="URR77" s="2"/>
      <c r="URS77" s="2"/>
      <c r="URT77" s="2"/>
      <c r="URU77" s="2"/>
      <c r="URV77" s="2"/>
      <c r="URW77" s="2"/>
      <c r="URX77" s="2"/>
      <c r="URY77" s="2"/>
      <c r="URZ77" s="2"/>
      <c r="USA77" s="2"/>
      <c r="USB77" s="2"/>
      <c r="USC77" s="2"/>
      <c r="USD77" s="2"/>
      <c r="USE77" s="2"/>
      <c r="USF77" s="2"/>
      <c r="USG77" s="2"/>
      <c r="USH77" s="2"/>
      <c r="USI77" s="2"/>
      <c r="USJ77" s="2"/>
      <c r="USK77" s="2"/>
      <c r="USL77" s="2"/>
      <c r="USM77" s="2"/>
      <c r="USN77" s="2"/>
      <c r="USO77" s="2"/>
      <c r="USP77" s="2"/>
      <c r="USQ77" s="2"/>
      <c r="USR77" s="2"/>
      <c r="USS77" s="2"/>
      <c r="UST77" s="2"/>
      <c r="USU77" s="2"/>
      <c r="USV77" s="2"/>
      <c r="USW77" s="2"/>
      <c r="USX77" s="2"/>
      <c r="USY77" s="2"/>
      <c r="USZ77" s="2"/>
      <c r="UTA77" s="2"/>
      <c r="UTB77" s="2"/>
      <c r="UTC77" s="2"/>
      <c r="UTD77" s="2"/>
      <c r="UTE77" s="2"/>
      <c r="UTF77" s="2"/>
      <c r="UTG77" s="2"/>
      <c r="UTH77" s="2"/>
      <c r="UTI77" s="2"/>
      <c r="UTJ77" s="2"/>
      <c r="UTK77" s="2"/>
      <c r="UTL77" s="2"/>
      <c r="UTM77" s="2"/>
      <c r="UTN77" s="2"/>
      <c r="UTO77" s="2"/>
      <c r="UTP77" s="2"/>
      <c r="UTQ77" s="2"/>
      <c r="UTR77" s="2"/>
      <c r="UTS77" s="2"/>
      <c r="UTT77" s="2"/>
      <c r="UTU77" s="2"/>
      <c r="UTV77" s="2"/>
      <c r="UTW77" s="2"/>
      <c r="UTX77" s="2"/>
      <c r="UTY77" s="2"/>
      <c r="UTZ77" s="2"/>
      <c r="UUA77" s="2"/>
      <c r="UUB77" s="2"/>
      <c r="UUC77" s="2"/>
      <c r="UUD77" s="2"/>
      <c r="UUE77" s="2"/>
      <c r="UUF77" s="2"/>
      <c r="UUG77" s="2"/>
      <c r="UUH77" s="2"/>
      <c r="UUI77" s="2"/>
      <c r="UUJ77" s="2"/>
      <c r="UUK77" s="2"/>
      <c r="UUL77" s="2"/>
      <c r="UUM77" s="2"/>
      <c r="UUN77" s="2"/>
      <c r="UUO77" s="2"/>
      <c r="UUP77" s="2"/>
      <c r="UUQ77" s="2"/>
      <c r="UUR77" s="2"/>
      <c r="UUS77" s="2"/>
      <c r="UUT77" s="2"/>
      <c r="UUU77" s="2"/>
      <c r="UUV77" s="2"/>
      <c r="UUW77" s="2"/>
      <c r="UUX77" s="2"/>
      <c r="UUY77" s="2"/>
      <c r="UUZ77" s="2"/>
      <c r="UVA77" s="2"/>
      <c r="UVB77" s="2"/>
      <c r="UVC77" s="2"/>
      <c r="UVD77" s="2"/>
      <c r="UVE77" s="2"/>
      <c r="UVF77" s="2"/>
      <c r="UVG77" s="2"/>
      <c r="UVH77" s="2"/>
      <c r="UVI77" s="2"/>
      <c r="UVJ77" s="2"/>
      <c r="UVK77" s="2"/>
      <c r="UVL77" s="2"/>
      <c r="UVM77" s="2"/>
      <c r="UVN77" s="2"/>
      <c r="UVO77" s="2"/>
      <c r="UVP77" s="2"/>
      <c r="UVQ77" s="2"/>
      <c r="UVR77" s="2"/>
      <c r="UVS77" s="2"/>
      <c r="UVT77" s="2"/>
      <c r="UVU77" s="2"/>
      <c r="UVV77" s="2"/>
      <c r="UVW77" s="2"/>
      <c r="UVX77" s="2"/>
      <c r="UVY77" s="2"/>
      <c r="UVZ77" s="2"/>
      <c r="UWA77" s="2"/>
      <c r="UWB77" s="2"/>
      <c r="UWC77" s="2"/>
      <c r="UWD77" s="2"/>
      <c r="UWE77" s="2"/>
      <c r="UWF77" s="2"/>
      <c r="UWG77" s="2"/>
      <c r="UWH77" s="2"/>
      <c r="UWI77" s="2"/>
      <c r="UWJ77" s="2"/>
      <c r="UWK77" s="2"/>
      <c r="UWL77" s="2"/>
      <c r="UWM77" s="2"/>
      <c r="UWN77" s="2"/>
      <c r="UWO77" s="2"/>
      <c r="UWP77" s="2"/>
      <c r="UWQ77" s="2"/>
      <c r="UWR77" s="2"/>
      <c r="UWS77" s="2"/>
      <c r="UWT77" s="2"/>
      <c r="UWU77" s="2"/>
      <c r="UWV77" s="2"/>
      <c r="UWW77" s="2"/>
      <c r="UWX77" s="2"/>
      <c r="UWY77" s="2"/>
      <c r="UWZ77" s="2"/>
      <c r="UXA77" s="2"/>
      <c r="UXB77" s="2"/>
      <c r="UXC77" s="2"/>
      <c r="UXD77" s="2"/>
      <c r="UXE77" s="2"/>
      <c r="UXF77" s="2"/>
      <c r="UXG77" s="2"/>
      <c r="UXH77" s="2"/>
      <c r="UXI77" s="2"/>
      <c r="UXJ77" s="2"/>
      <c r="UXK77" s="2"/>
      <c r="UXL77" s="2"/>
      <c r="UXM77" s="2"/>
      <c r="UXN77" s="2"/>
      <c r="UXO77" s="2"/>
      <c r="UXP77" s="2"/>
      <c r="UXQ77" s="2"/>
      <c r="UXR77" s="2"/>
      <c r="UXS77" s="2"/>
      <c r="UXT77" s="2"/>
      <c r="UXU77" s="2"/>
      <c r="UXV77" s="2"/>
      <c r="UXW77" s="2"/>
      <c r="UXX77" s="2"/>
      <c r="UXY77" s="2"/>
      <c r="UXZ77" s="2"/>
      <c r="UYA77" s="2"/>
      <c r="UYB77" s="2"/>
      <c r="UYC77" s="2"/>
      <c r="UYD77" s="2"/>
      <c r="UYE77" s="2"/>
      <c r="UYF77" s="2"/>
      <c r="UYG77" s="2"/>
      <c r="UYH77" s="2"/>
      <c r="UYI77" s="2"/>
      <c r="UYJ77" s="2"/>
      <c r="UYK77" s="2"/>
      <c r="UYL77" s="2"/>
      <c r="UYM77" s="2"/>
      <c r="UYN77" s="2"/>
      <c r="UYO77" s="2"/>
      <c r="UYP77" s="2"/>
      <c r="UYQ77" s="2"/>
      <c r="UYR77" s="2"/>
      <c r="UYS77" s="2"/>
      <c r="UYT77" s="2"/>
      <c r="UYU77" s="2"/>
      <c r="UYV77" s="2"/>
      <c r="UYW77" s="2"/>
      <c r="UYX77" s="2"/>
      <c r="UYY77" s="2"/>
      <c r="UYZ77" s="2"/>
      <c r="UZA77" s="2"/>
      <c r="UZB77" s="2"/>
      <c r="UZC77" s="2"/>
      <c r="UZD77" s="2"/>
      <c r="UZE77" s="2"/>
      <c r="UZF77" s="2"/>
      <c r="UZG77" s="2"/>
      <c r="UZH77" s="2"/>
      <c r="UZI77" s="2"/>
      <c r="UZJ77" s="2"/>
      <c r="UZK77" s="2"/>
      <c r="UZL77" s="2"/>
      <c r="UZM77" s="2"/>
      <c r="UZN77" s="2"/>
      <c r="UZO77" s="2"/>
      <c r="UZP77" s="2"/>
      <c r="UZQ77" s="2"/>
      <c r="UZR77" s="2"/>
      <c r="UZS77" s="2"/>
      <c r="UZT77" s="2"/>
      <c r="UZU77" s="2"/>
      <c r="UZV77" s="2"/>
      <c r="UZW77" s="2"/>
      <c r="UZX77" s="2"/>
      <c r="UZY77" s="2"/>
      <c r="UZZ77" s="2"/>
      <c r="VAA77" s="2"/>
      <c r="VAB77" s="2"/>
      <c r="VAC77" s="2"/>
      <c r="VAD77" s="2"/>
      <c r="VAE77" s="2"/>
      <c r="VAF77" s="2"/>
      <c r="VAG77" s="2"/>
      <c r="VAH77" s="2"/>
      <c r="VAI77" s="2"/>
      <c r="VAJ77" s="2"/>
      <c r="VAK77" s="2"/>
      <c r="VAL77" s="2"/>
      <c r="VAM77" s="2"/>
      <c r="VAN77" s="2"/>
      <c r="VAO77" s="2"/>
      <c r="VAP77" s="2"/>
      <c r="VAQ77" s="2"/>
      <c r="VAR77" s="2"/>
      <c r="VAS77" s="2"/>
      <c r="VAT77" s="2"/>
      <c r="VAU77" s="2"/>
      <c r="VAV77" s="2"/>
      <c r="VAW77" s="2"/>
      <c r="VAX77" s="2"/>
      <c r="VAY77" s="2"/>
      <c r="VAZ77" s="2"/>
      <c r="VBA77" s="2"/>
      <c r="VBB77" s="2"/>
      <c r="VBC77" s="2"/>
      <c r="VBD77" s="2"/>
      <c r="VBE77" s="2"/>
      <c r="VBF77" s="2"/>
      <c r="VBG77" s="2"/>
      <c r="VBH77" s="2"/>
      <c r="VBI77" s="2"/>
      <c r="VBJ77" s="2"/>
      <c r="VBK77" s="2"/>
      <c r="VBL77" s="2"/>
      <c r="VBM77" s="2"/>
      <c r="VBN77" s="2"/>
      <c r="VBO77" s="2"/>
      <c r="VBP77" s="2"/>
      <c r="VBQ77" s="2"/>
      <c r="VBR77" s="2"/>
      <c r="VBS77" s="2"/>
      <c r="VBT77" s="2"/>
      <c r="VBU77" s="2"/>
      <c r="VBV77" s="2"/>
      <c r="VBW77" s="2"/>
      <c r="VBX77" s="2"/>
      <c r="VBY77" s="2"/>
      <c r="VBZ77" s="2"/>
      <c r="VCA77" s="2"/>
      <c r="VCB77" s="2"/>
      <c r="VCC77" s="2"/>
      <c r="VCD77" s="2"/>
      <c r="VCE77" s="2"/>
      <c r="VCF77" s="2"/>
      <c r="VCG77" s="2"/>
      <c r="VCH77" s="2"/>
      <c r="VCI77" s="2"/>
      <c r="VCJ77" s="2"/>
      <c r="VCK77" s="2"/>
      <c r="VCL77" s="2"/>
      <c r="VCM77" s="2"/>
      <c r="VCN77" s="2"/>
      <c r="VCO77" s="2"/>
      <c r="VCP77" s="2"/>
      <c r="VCQ77" s="2"/>
      <c r="VCR77" s="2"/>
      <c r="VCS77" s="2"/>
      <c r="VCT77" s="2"/>
      <c r="VCU77" s="2"/>
      <c r="VCV77" s="2"/>
      <c r="VCW77" s="2"/>
      <c r="VCX77" s="2"/>
      <c r="VCY77" s="2"/>
      <c r="VCZ77" s="2"/>
      <c r="VDA77" s="2"/>
      <c r="VDB77" s="2"/>
      <c r="VDC77" s="2"/>
      <c r="VDD77" s="2"/>
      <c r="VDE77" s="2"/>
      <c r="VDF77" s="2"/>
      <c r="VDG77" s="2"/>
      <c r="VDH77" s="2"/>
      <c r="VDI77" s="2"/>
      <c r="VDJ77" s="2"/>
      <c r="VDK77" s="2"/>
      <c r="VDL77" s="2"/>
      <c r="VDM77" s="2"/>
      <c r="VDN77" s="2"/>
      <c r="VDO77" s="2"/>
      <c r="VDP77" s="2"/>
      <c r="VDQ77" s="2"/>
      <c r="VDR77" s="2"/>
      <c r="VDS77" s="2"/>
      <c r="VDT77" s="2"/>
      <c r="VDU77" s="2"/>
      <c r="VDV77" s="2"/>
      <c r="VDW77" s="2"/>
      <c r="VDX77" s="2"/>
      <c r="VDY77" s="2"/>
      <c r="VDZ77" s="2"/>
      <c r="VEA77" s="2"/>
      <c r="VEB77" s="2"/>
      <c r="VEC77" s="2"/>
      <c r="VED77" s="2"/>
      <c r="VEE77" s="2"/>
      <c r="VEF77" s="2"/>
      <c r="VEG77" s="2"/>
      <c r="VEH77" s="2"/>
      <c r="VEI77" s="2"/>
      <c r="VEJ77" s="2"/>
      <c r="VEK77" s="2"/>
      <c r="VEL77" s="2"/>
      <c r="VEM77" s="2"/>
      <c r="VEN77" s="2"/>
      <c r="VEO77" s="2"/>
      <c r="VEP77" s="2"/>
      <c r="VEQ77" s="2"/>
      <c r="VER77" s="2"/>
      <c r="VES77" s="2"/>
      <c r="VET77" s="2"/>
      <c r="VEU77" s="2"/>
      <c r="VEV77" s="2"/>
      <c r="VEW77" s="2"/>
      <c r="VEX77" s="2"/>
      <c r="VEY77" s="2"/>
      <c r="VEZ77" s="2"/>
      <c r="VFA77" s="2"/>
      <c r="VFB77" s="2"/>
      <c r="VFC77" s="2"/>
      <c r="VFD77" s="2"/>
      <c r="VFE77" s="2"/>
      <c r="VFF77" s="2"/>
      <c r="VFG77" s="2"/>
      <c r="VFH77" s="2"/>
      <c r="VFI77" s="2"/>
      <c r="VFJ77" s="2"/>
      <c r="VFK77" s="2"/>
      <c r="VFL77" s="2"/>
      <c r="VFM77" s="2"/>
      <c r="VFN77" s="2"/>
      <c r="VFO77" s="2"/>
      <c r="VFP77" s="2"/>
      <c r="VFQ77" s="2"/>
      <c r="VFR77" s="2"/>
      <c r="VFS77" s="2"/>
      <c r="VFT77" s="2"/>
      <c r="VFU77" s="2"/>
      <c r="VFV77" s="2"/>
      <c r="VFW77" s="2"/>
      <c r="VFX77" s="2"/>
      <c r="VFY77" s="2"/>
      <c r="VFZ77" s="2"/>
      <c r="VGA77" s="2"/>
      <c r="VGB77" s="2"/>
      <c r="VGC77" s="2"/>
      <c r="VGD77" s="2"/>
      <c r="VGE77" s="2"/>
      <c r="VGF77" s="2"/>
      <c r="VGG77" s="2"/>
      <c r="VGH77" s="2"/>
      <c r="VGI77" s="2"/>
      <c r="VGJ77" s="2"/>
      <c r="VGK77" s="2"/>
      <c r="VGL77" s="2"/>
      <c r="VGM77" s="2"/>
      <c r="VGN77" s="2"/>
      <c r="VGO77" s="2"/>
      <c r="VGP77" s="2"/>
      <c r="VGQ77" s="2"/>
      <c r="VGR77" s="2"/>
      <c r="VGS77" s="2"/>
      <c r="VGT77" s="2"/>
      <c r="VGU77" s="2"/>
      <c r="VGV77" s="2"/>
      <c r="VGW77" s="2"/>
      <c r="VGX77" s="2"/>
      <c r="VGY77" s="2"/>
      <c r="VGZ77" s="2"/>
      <c r="VHA77" s="2"/>
      <c r="VHB77" s="2"/>
      <c r="VHC77" s="2"/>
      <c r="VHD77" s="2"/>
      <c r="VHE77" s="2"/>
      <c r="VHF77" s="2"/>
      <c r="VHG77" s="2"/>
      <c r="VHH77" s="2"/>
      <c r="VHI77" s="2"/>
      <c r="VHJ77" s="2"/>
      <c r="VHK77" s="2"/>
      <c r="VHL77" s="2"/>
      <c r="VHM77" s="2"/>
      <c r="VHN77" s="2"/>
      <c r="VHO77" s="2"/>
      <c r="VHP77" s="2"/>
      <c r="VHQ77" s="2"/>
      <c r="VHR77" s="2"/>
      <c r="VHS77" s="2"/>
      <c r="VHT77" s="2"/>
      <c r="VHU77" s="2"/>
      <c r="VHV77" s="2"/>
      <c r="VHW77" s="2"/>
      <c r="VHX77" s="2"/>
      <c r="VHY77" s="2"/>
      <c r="VHZ77" s="2"/>
      <c r="VIA77" s="2"/>
      <c r="VIB77" s="2"/>
      <c r="VIC77" s="2"/>
      <c r="VID77" s="2"/>
      <c r="VIE77" s="2"/>
      <c r="VIF77" s="2"/>
      <c r="VIG77" s="2"/>
      <c r="VIH77" s="2"/>
      <c r="VII77" s="2"/>
      <c r="VIJ77" s="2"/>
      <c r="VIK77" s="2"/>
      <c r="VIL77" s="2"/>
      <c r="VIM77" s="2"/>
      <c r="VIN77" s="2"/>
      <c r="VIO77" s="2"/>
      <c r="VIP77" s="2"/>
      <c r="VIQ77" s="2"/>
      <c r="VIR77" s="2"/>
      <c r="VIS77" s="2"/>
      <c r="VIT77" s="2"/>
      <c r="VIU77" s="2"/>
      <c r="VIV77" s="2"/>
      <c r="VIW77" s="2"/>
      <c r="VIX77" s="2"/>
      <c r="VIY77" s="2"/>
      <c r="VIZ77" s="2"/>
      <c r="VJA77" s="2"/>
      <c r="VJB77" s="2"/>
      <c r="VJC77" s="2"/>
      <c r="VJD77" s="2"/>
      <c r="VJE77" s="2"/>
      <c r="VJF77" s="2"/>
      <c r="VJG77" s="2"/>
      <c r="VJH77" s="2"/>
      <c r="VJI77" s="2"/>
      <c r="VJJ77" s="2"/>
      <c r="VJK77" s="2"/>
      <c r="VJL77" s="2"/>
      <c r="VJM77" s="2"/>
      <c r="VJN77" s="2"/>
      <c r="VJO77" s="2"/>
      <c r="VJP77" s="2"/>
      <c r="VJQ77" s="2"/>
      <c r="VJR77" s="2"/>
      <c r="VJS77" s="2"/>
      <c r="VJT77" s="2"/>
      <c r="VJU77" s="2"/>
      <c r="VJV77" s="2"/>
      <c r="VJW77" s="2"/>
      <c r="VJX77" s="2"/>
      <c r="VJY77" s="2"/>
      <c r="VJZ77" s="2"/>
      <c r="VKA77" s="2"/>
      <c r="VKB77" s="2"/>
      <c r="VKC77" s="2"/>
      <c r="VKD77" s="2"/>
      <c r="VKE77" s="2"/>
      <c r="VKF77" s="2"/>
      <c r="VKG77" s="2"/>
      <c r="VKH77" s="2"/>
      <c r="VKI77" s="2"/>
      <c r="VKJ77" s="2"/>
      <c r="VKK77" s="2"/>
      <c r="VKL77" s="2"/>
      <c r="VKM77" s="2"/>
      <c r="VKN77" s="2"/>
      <c r="VKO77" s="2"/>
      <c r="VKP77" s="2"/>
      <c r="VKQ77" s="2"/>
      <c r="VKR77" s="2"/>
      <c r="VKS77" s="2"/>
      <c r="VKT77" s="2"/>
      <c r="VKU77" s="2"/>
      <c r="VKV77" s="2"/>
      <c r="VKW77" s="2"/>
      <c r="VKX77" s="2"/>
      <c r="VKY77" s="2"/>
      <c r="VKZ77" s="2"/>
      <c r="VLA77" s="2"/>
      <c r="VLB77" s="2"/>
      <c r="VLC77" s="2"/>
      <c r="VLD77" s="2"/>
      <c r="VLE77" s="2"/>
      <c r="VLF77" s="2"/>
      <c r="VLG77" s="2"/>
      <c r="VLH77" s="2"/>
      <c r="VLI77" s="2"/>
      <c r="VLJ77" s="2"/>
      <c r="VLK77" s="2"/>
      <c r="VLL77" s="2"/>
      <c r="VLM77" s="2"/>
      <c r="VLN77" s="2"/>
      <c r="VLO77" s="2"/>
      <c r="VLP77" s="2"/>
      <c r="VLQ77" s="2"/>
      <c r="VLR77" s="2"/>
      <c r="VLS77" s="2"/>
      <c r="VLT77" s="2"/>
      <c r="VLU77" s="2"/>
      <c r="VLV77" s="2"/>
      <c r="VLW77" s="2"/>
      <c r="VLX77" s="2"/>
      <c r="VLY77" s="2"/>
      <c r="VLZ77" s="2"/>
      <c r="VMA77" s="2"/>
      <c r="VMB77" s="2"/>
      <c r="VMC77" s="2"/>
      <c r="VMD77" s="2"/>
      <c r="VME77" s="2"/>
      <c r="VMF77" s="2"/>
      <c r="VMG77" s="2"/>
      <c r="VMH77" s="2"/>
      <c r="VMI77" s="2"/>
      <c r="VMJ77" s="2"/>
      <c r="VMK77" s="2"/>
      <c r="VML77" s="2"/>
      <c r="VMM77" s="2"/>
      <c r="VMN77" s="2"/>
      <c r="VMO77" s="2"/>
      <c r="VMP77" s="2"/>
      <c r="VMQ77" s="2"/>
      <c r="VMR77" s="2"/>
      <c r="VMS77" s="2"/>
      <c r="VMT77" s="2"/>
      <c r="VMU77" s="2"/>
      <c r="VMV77" s="2"/>
      <c r="VMW77" s="2"/>
      <c r="VMX77" s="2"/>
      <c r="VMY77" s="2"/>
      <c r="VMZ77" s="2"/>
      <c r="VNA77" s="2"/>
      <c r="VNB77" s="2"/>
      <c r="VNC77" s="2"/>
      <c r="VND77" s="2"/>
      <c r="VNE77" s="2"/>
      <c r="VNF77" s="2"/>
      <c r="VNG77" s="2"/>
      <c r="VNH77" s="2"/>
      <c r="VNI77" s="2"/>
      <c r="VNJ77" s="2"/>
      <c r="VNK77" s="2"/>
      <c r="VNL77" s="2"/>
      <c r="VNM77" s="2"/>
      <c r="VNN77" s="2"/>
      <c r="VNO77" s="2"/>
      <c r="VNP77" s="2"/>
      <c r="VNQ77" s="2"/>
      <c r="VNR77" s="2"/>
      <c r="VNS77" s="2"/>
      <c r="VNT77" s="2"/>
      <c r="VNU77" s="2"/>
      <c r="VNV77" s="2"/>
      <c r="VNW77" s="2"/>
      <c r="VNX77" s="2"/>
      <c r="VNY77" s="2"/>
      <c r="VNZ77" s="2"/>
      <c r="VOA77" s="2"/>
      <c r="VOB77" s="2"/>
      <c r="VOC77" s="2"/>
      <c r="VOD77" s="2"/>
      <c r="VOE77" s="2"/>
      <c r="VOF77" s="2"/>
      <c r="VOG77" s="2"/>
      <c r="VOH77" s="2"/>
      <c r="VOI77" s="2"/>
      <c r="VOJ77" s="2"/>
      <c r="VOK77" s="2"/>
      <c r="VOL77" s="2"/>
      <c r="VOM77" s="2"/>
      <c r="VON77" s="2"/>
      <c r="VOO77" s="2"/>
      <c r="VOP77" s="2"/>
      <c r="VOQ77" s="2"/>
      <c r="VOR77" s="2"/>
      <c r="VOS77" s="2"/>
      <c r="VOT77" s="2"/>
      <c r="VOU77" s="2"/>
      <c r="VOV77" s="2"/>
      <c r="VOW77" s="2"/>
      <c r="VOX77" s="2"/>
      <c r="VOY77" s="2"/>
      <c r="VOZ77" s="2"/>
      <c r="VPA77" s="2"/>
      <c r="VPB77" s="2"/>
      <c r="VPC77" s="2"/>
      <c r="VPD77" s="2"/>
      <c r="VPE77" s="2"/>
      <c r="VPF77" s="2"/>
      <c r="VPG77" s="2"/>
      <c r="VPH77" s="2"/>
      <c r="VPI77" s="2"/>
      <c r="VPJ77" s="2"/>
      <c r="VPK77" s="2"/>
      <c r="VPL77" s="2"/>
      <c r="VPM77" s="2"/>
      <c r="VPN77" s="2"/>
      <c r="VPO77" s="2"/>
      <c r="VPP77" s="2"/>
      <c r="VPQ77" s="2"/>
      <c r="VPR77" s="2"/>
      <c r="VPS77" s="2"/>
      <c r="VPT77" s="2"/>
      <c r="VPU77" s="2"/>
      <c r="VPV77" s="2"/>
      <c r="VPW77" s="2"/>
      <c r="VPX77" s="2"/>
      <c r="VPY77" s="2"/>
      <c r="VPZ77" s="2"/>
      <c r="VQA77" s="2"/>
      <c r="VQB77" s="2"/>
      <c r="VQC77" s="2"/>
      <c r="VQD77" s="2"/>
      <c r="VQE77" s="2"/>
      <c r="VQF77" s="2"/>
      <c r="VQG77" s="2"/>
      <c r="VQH77" s="2"/>
      <c r="VQI77" s="2"/>
      <c r="VQJ77" s="2"/>
      <c r="VQK77" s="2"/>
      <c r="VQL77" s="2"/>
      <c r="VQM77" s="2"/>
      <c r="VQN77" s="2"/>
      <c r="VQO77" s="2"/>
      <c r="VQP77" s="2"/>
      <c r="VQQ77" s="2"/>
      <c r="VQR77" s="2"/>
      <c r="VQS77" s="2"/>
      <c r="VQT77" s="2"/>
      <c r="VQU77" s="2"/>
      <c r="VQV77" s="2"/>
      <c r="VQW77" s="2"/>
      <c r="VQX77" s="2"/>
      <c r="VQY77" s="2"/>
      <c r="VQZ77" s="2"/>
      <c r="VRA77" s="2"/>
      <c r="VRB77" s="2"/>
      <c r="VRC77" s="2"/>
      <c r="VRD77" s="2"/>
      <c r="VRE77" s="2"/>
      <c r="VRF77" s="2"/>
      <c r="VRG77" s="2"/>
      <c r="VRH77" s="2"/>
      <c r="VRI77" s="2"/>
      <c r="VRJ77" s="2"/>
      <c r="VRK77" s="2"/>
      <c r="VRL77" s="2"/>
      <c r="VRM77" s="2"/>
      <c r="VRN77" s="2"/>
      <c r="VRO77" s="2"/>
      <c r="VRP77" s="2"/>
      <c r="VRQ77" s="2"/>
      <c r="VRR77" s="2"/>
      <c r="VRS77" s="2"/>
      <c r="VRT77" s="2"/>
      <c r="VRU77" s="2"/>
      <c r="VRV77" s="2"/>
      <c r="VRW77" s="2"/>
      <c r="VRX77" s="2"/>
      <c r="VRY77" s="2"/>
      <c r="VRZ77" s="2"/>
      <c r="VSA77" s="2"/>
      <c r="VSB77" s="2"/>
      <c r="VSC77" s="2"/>
      <c r="VSD77" s="2"/>
      <c r="VSE77" s="2"/>
      <c r="VSF77" s="2"/>
      <c r="VSG77" s="2"/>
      <c r="VSH77" s="2"/>
      <c r="VSI77" s="2"/>
      <c r="VSJ77" s="2"/>
      <c r="VSK77" s="2"/>
      <c r="VSL77" s="2"/>
      <c r="VSM77" s="2"/>
      <c r="VSN77" s="2"/>
      <c r="VSO77" s="2"/>
      <c r="VSP77" s="2"/>
      <c r="VSQ77" s="2"/>
      <c r="VSR77" s="2"/>
      <c r="VSS77" s="2"/>
      <c r="VST77" s="2"/>
      <c r="VSU77" s="2"/>
      <c r="VSV77" s="2"/>
      <c r="VSW77" s="2"/>
      <c r="VSX77" s="2"/>
      <c r="VSY77" s="2"/>
      <c r="VSZ77" s="2"/>
      <c r="VTA77" s="2"/>
      <c r="VTB77" s="2"/>
      <c r="VTC77" s="2"/>
      <c r="VTD77" s="2"/>
      <c r="VTE77" s="2"/>
      <c r="VTF77" s="2"/>
      <c r="VTG77" s="2"/>
      <c r="VTH77" s="2"/>
      <c r="VTI77" s="2"/>
      <c r="VTJ77" s="2"/>
      <c r="VTK77" s="2"/>
      <c r="VTL77" s="2"/>
      <c r="VTM77" s="2"/>
      <c r="VTN77" s="2"/>
      <c r="VTO77" s="2"/>
      <c r="VTP77" s="2"/>
      <c r="VTQ77" s="2"/>
      <c r="VTR77" s="2"/>
      <c r="VTS77" s="2"/>
      <c r="VTT77" s="2"/>
      <c r="VTU77" s="2"/>
      <c r="VTV77" s="2"/>
      <c r="VTW77" s="2"/>
      <c r="VTX77" s="2"/>
      <c r="VTY77" s="2"/>
      <c r="VTZ77" s="2"/>
      <c r="VUA77" s="2"/>
      <c r="VUB77" s="2"/>
      <c r="VUC77" s="2"/>
      <c r="VUD77" s="2"/>
      <c r="VUE77" s="2"/>
      <c r="VUF77" s="2"/>
      <c r="VUG77" s="2"/>
      <c r="VUH77" s="2"/>
      <c r="VUI77" s="2"/>
      <c r="VUJ77" s="2"/>
      <c r="VUK77" s="2"/>
      <c r="VUL77" s="2"/>
      <c r="VUM77" s="2"/>
      <c r="VUN77" s="2"/>
      <c r="VUO77" s="2"/>
      <c r="VUP77" s="2"/>
      <c r="VUQ77" s="2"/>
      <c r="VUR77" s="2"/>
      <c r="VUS77" s="2"/>
      <c r="VUT77" s="2"/>
      <c r="VUU77" s="2"/>
      <c r="VUV77" s="2"/>
      <c r="VUW77" s="2"/>
      <c r="VUX77" s="2"/>
      <c r="VUY77" s="2"/>
      <c r="VUZ77" s="2"/>
      <c r="VVA77" s="2"/>
      <c r="VVB77" s="2"/>
      <c r="VVC77" s="2"/>
      <c r="VVD77" s="2"/>
      <c r="VVE77" s="2"/>
      <c r="VVF77" s="2"/>
      <c r="VVG77" s="2"/>
      <c r="VVH77" s="2"/>
      <c r="VVI77" s="2"/>
      <c r="VVJ77" s="2"/>
      <c r="VVK77" s="2"/>
      <c r="VVL77" s="2"/>
      <c r="VVM77" s="2"/>
      <c r="VVN77" s="2"/>
      <c r="VVO77" s="2"/>
      <c r="VVP77" s="2"/>
      <c r="VVQ77" s="2"/>
      <c r="VVR77" s="2"/>
      <c r="VVS77" s="2"/>
      <c r="VVT77" s="2"/>
      <c r="VVU77" s="2"/>
      <c r="VVV77" s="2"/>
      <c r="VVW77" s="2"/>
      <c r="VVX77" s="2"/>
      <c r="VVY77" s="2"/>
      <c r="VVZ77" s="2"/>
      <c r="VWA77" s="2"/>
      <c r="VWB77" s="2"/>
      <c r="VWC77" s="2"/>
      <c r="VWD77" s="2"/>
      <c r="VWE77" s="2"/>
      <c r="VWF77" s="2"/>
      <c r="VWG77" s="2"/>
      <c r="VWH77" s="2"/>
      <c r="VWI77" s="2"/>
      <c r="VWJ77" s="2"/>
      <c r="VWK77" s="2"/>
      <c r="VWL77" s="2"/>
      <c r="VWM77" s="2"/>
      <c r="VWN77" s="2"/>
      <c r="VWO77" s="2"/>
      <c r="VWP77" s="2"/>
      <c r="VWQ77" s="2"/>
      <c r="VWR77" s="2"/>
      <c r="VWS77" s="2"/>
      <c r="VWT77" s="2"/>
      <c r="VWU77" s="2"/>
      <c r="VWV77" s="2"/>
      <c r="VWW77" s="2"/>
      <c r="VWX77" s="2"/>
      <c r="VWY77" s="2"/>
      <c r="VWZ77" s="2"/>
      <c r="VXA77" s="2"/>
      <c r="VXB77" s="2"/>
      <c r="VXC77" s="2"/>
      <c r="VXD77" s="2"/>
      <c r="VXE77" s="2"/>
      <c r="VXF77" s="2"/>
      <c r="VXG77" s="2"/>
      <c r="VXH77" s="2"/>
      <c r="VXI77" s="2"/>
      <c r="VXJ77" s="2"/>
      <c r="VXK77" s="2"/>
      <c r="VXL77" s="2"/>
      <c r="VXM77" s="2"/>
      <c r="VXN77" s="2"/>
      <c r="VXO77" s="2"/>
      <c r="VXP77" s="2"/>
      <c r="VXQ77" s="2"/>
      <c r="VXR77" s="2"/>
      <c r="VXS77" s="2"/>
      <c r="VXT77" s="2"/>
      <c r="VXU77" s="2"/>
      <c r="VXV77" s="2"/>
      <c r="VXW77" s="2"/>
      <c r="VXX77" s="2"/>
      <c r="VXY77" s="2"/>
      <c r="VXZ77" s="2"/>
      <c r="VYA77" s="2"/>
      <c r="VYB77" s="2"/>
      <c r="VYC77" s="2"/>
      <c r="VYD77" s="2"/>
      <c r="VYE77" s="2"/>
      <c r="VYF77" s="2"/>
      <c r="VYG77" s="2"/>
      <c r="VYH77" s="2"/>
      <c r="VYI77" s="2"/>
      <c r="VYJ77" s="2"/>
      <c r="VYK77" s="2"/>
      <c r="VYL77" s="2"/>
      <c r="VYM77" s="2"/>
      <c r="VYN77" s="2"/>
      <c r="VYO77" s="2"/>
      <c r="VYP77" s="2"/>
      <c r="VYQ77" s="2"/>
      <c r="VYR77" s="2"/>
      <c r="VYS77" s="2"/>
      <c r="VYT77" s="2"/>
      <c r="VYU77" s="2"/>
      <c r="VYV77" s="2"/>
      <c r="VYW77" s="2"/>
      <c r="VYX77" s="2"/>
      <c r="VYY77" s="2"/>
      <c r="VYZ77" s="2"/>
      <c r="VZA77" s="2"/>
      <c r="VZB77" s="2"/>
      <c r="VZC77" s="2"/>
      <c r="VZD77" s="2"/>
      <c r="VZE77" s="2"/>
      <c r="VZF77" s="2"/>
      <c r="VZG77" s="2"/>
      <c r="VZH77" s="2"/>
      <c r="VZI77" s="2"/>
      <c r="VZJ77" s="2"/>
      <c r="VZK77" s="2"/>
      <c r="VZL77" s="2"/>
      <c r="VZM77" s="2"/>
      <c r="VZN77" s="2"/>
      <c r="VZO77" s="2"/>
      <c r="VZP77" s="2"/>
      <c r="VZQ77" s="2"/>
      <c r="VZR77" s="2"/>
      <c r="VZS77" s="2"/>
      <c r="VZT77" s="2"/>
      <c r="VZU77" s="2"/>
      <c r="VZV77" s="2"/>
      <c r="VZW77" s="2"/>
      <c r="VZX77" s="2"/>
      <c r="VZY77" s="2"/>
      <c r="VZZ77" s="2"/>
      <c r="WAA77" s="2"/>
      <c r="WAB77" s="2"/>
      <c r="WAC77" s="2"/>
      <c r="WAD77" s="2"/>
      <c r="WAE77" s="2"/>
      <c r="WAF77" s="2"/>
      <c r="WAG77" s="2"/>
      <c r="WAH77" s="2"/>
      <c r="WAI77" s="2"/>
      <c r="WAJ77" s="2"/>
      <c r="WAK77" s="2"/>
      <c r="WAL77" s="2"/>
      <c r="WAM77" s="2"/>
      <c r="WAN77" s="2"/>
      <c r="WAO77" s="2"/>
      <c r="WAP77" s="2"/>
      <c r="WAQ77" s="2"/>
      <c r="WAR77" s="2"/>
      <c r="WAS77" s="2"/>
      <c r="WAT77" s="2"/>
      <c r="WAU77" s="2"/>
      <c r="WAV77" s="2"/>
      <c r="WAW77" s="2"/>
      <c r="WAX77" s="2"/>
      <c r="WAY77" s="2"/>
      <c r="WAZ77" s="2"/>
      <c r="WBA77" s="2"/>
      <c r="WBB77" s="2"/>
      <c r="WBC77" s="2"/>
      <c r="WBD77" s="2"/>
      <c r="WBE77" s="2"/>
      <c r="WBF77" s="2"/>
      <c r="WBG77" s="2"/>
      <c r="WBH77" s="2"/>
      <c r="WBI77" s="2"/>
      <c r="WBJ77" s="2"/>
      <c r="WBK77" s="2"/>
      <c r="WBL77" s="2"/>
      <c r="WBM77" s="2"/>
      <c r="WBN77" s="2"/>
      <c r="WBO77" s="2"/>
      <c r="WBP77" s="2"/>
      <c r="WBQ77" s="2"/>
      <c r="WBR77" s="2"/>
      <c r="WBS77" s="2"/>
      <c r="WBT77" s="2"/>
      <c r="WBU77" s="2"/>
      <c r="WBV77" s="2"/>
      <c r="WBW77" s="2"/>
      <c r="WBX77" s="2"/>
      <c r="WBY77" s="2"/>
      <c r="WBZ77" s="2"/>
      <c r="WCA77" s="2"/>
      <c r="WCB77" s="2"/>
      <c r="WCC77" s="2"/>
      <c r="WCD77" s="2"/>
      <c r="WCE77" s="2"/>
      <c r="WCF77" s="2"/>
      <c r="WCG77" s="2"/>
      <c r="WCH77" s="2"/>
      <c r="WCI77" s="2"/>
      <c r="WCJ77" s="2"/>
      <c r="WCK77" s="2"/>
      <c r="WCL77" s="2"/>
      <c r="WCM77" s="2"/>
      <c r="WCN77" s="2"/>
      <c r="WCO77" s="2"/>
      <c r="WCP77" s="2"/>
      <c r="WCQ77" s="2"/>
      <c r="WCR77" s="2"/>
      <c r="WCS77" s="2"/>
      <c r="WCT77" s="2"/>
      <c r="WCU77" s="2"/>
      <c r="WCV77" s="2"/>
      <c r="WCW77" s="2"/>
      <c r="WCX77" s="2"/>
      <c r="WCY77" s="2"/>
      <c r="WCZ77" s="2"/>
      <c r="WDA77" s="2"/>
      <c r="WDB77" s="2"/>
      <c r="WDC77" s="2"/>
      <c r="WDD77" s="2"/>
      <c r="WDE77" s="2"/>
      <c r="WDF77" s="2"/>
      <c r="WDG77" s="2"/>
      <c r="WDH77" s="2"/>
      <c r="WDI77" s="2"/>
      <c r="WDJ77" s="2"/>
      <c r="WDK77" s="2"/>
      <c r="WDL77" s="2"/>
      <c r="WDM77" s="2"/>
      <c r="WDN77" s="2"/>
      <c r="WDO77" s="2"/>
      <c r="WDP77" s="2"/>
      <c r="WDQ77" s="2"/>
      <c r="WDR77" s="2"/>
      <c r="WDS77" s="2"/>
      <c r="WDT77" s="2"/>
      <c r="WDU77" s="2"/>
      <c r="WDV77" s="2"/>
      <c r="WDW77" s="2"/>
      <c r="WDX77" s="2"/>
      <c r="WDY77" s="2"/>
      <c r="WDZ77" s="2"/>
      <c r="WEA77" s="2"/>
      <c r="WEB77" s="2"/>
      <c r="WEC77" s="2"/>
      <c r="WED77" s="2"/>
      <c r="WEE77" s="2"/>
      <c r="WEF77" s="2"/>
      <c r="WEG77" s="2"/>
      <c r="WEH77" s="2"/>
      <c r="WEI77" s="2"/>
      <c r="WEJ77" s="2"/>
      <c r="WEK77" s="2"/>
      <c r="WEL77" s="2"/>
      <c r="WEM77" s="2"/>
      <c r="WEN77" s="2"/>
      <c r="WEO77" s="2"/>
      <c r="WEP77" s="2"/>
      <c r="WEQ77" s="2"/>
      <c r="WER77" s="2"/>
      <c r="WES77" s="2"/>
      <c r="WET77" s="2"/>
      <c r="WEU77" s="2"/>
      <c r="WEV77" s="2"/>
      <c r="WEW77" s="2"/>
      <c r="WEX77" s="2"/>
      <c r="WEY77" s="2"/>
      <c r="WEZ77" s="2"/>
      <c r="WFA77" s="2"/>
      <c r="WFB77" s="2"/>
      <c r="WFC77" s="2"/>
      <c r="WFD77" s="2"/>
      <c r="WFE77" s="2"/>
      <c r="WFF77" s="2"/>
      <c r="WFG77" s="2"/>
      <c r="WFH77" s="2"/>
      <c r="WFI77" s="2"/>
      <c r="WFJ77" s="2"/>
      <c r="WFK77" s="2"/>
      <c r="WFL77" s="2"/>
      <c r="WFM77" s="2"/>
      <c r="WFN77" s="2"/>
      <c r="WFO77" s="2"/>
      <c r="WFP77" s="2"/>
      <c r="WFQ77" s="2"/>
      <c r="WFR77" s="2"/>
      <c r="WFS77" s="2"/>
      <c r="WFT77" s="2"/>
      <c r="WFU77" s="2"/>
      <c r="WFV77" s="2"/>
      <c r="WFW77" s="2"/>
      <c r="WFX77" s="2"/>
      <c r="WFY77" s="2"/>
      <c r="WFZ77" s="2"/>
      <c r="WGA77" s="2"/>
      <c r="WGB77" s="2"/>
      <c r="WGC77" s="2"/>
      <c r="WGD77" s="2"/>
      <c r="WGE77" s="2"/>
      <c r="WGF77" s="2"/>
      <c r="WGG77" s="2"/>
      <c r="WGH77" s="2"/>
      <c r="WGI77" s="2"/>
      <c r="WGJ77" s="2"/>
      <c r="WGK77" s="2"/>
      <c r="WGL77" s="2"/>
      <c r="WGM77" s="2"/>
      <c r="WGN77" s="2"/>
      <c r="WGO77" s="2"/>
      <c r="WGP77" s="2"/>
      <c r="WGQ77" s="2"/>
      <c r="WGR77" s="2"/>
      <c r="WGS77" s="2"/>
      <c r="WGT77" s="2"/>
      <c r="WGU77" s="2"/>
      <c r="WGV77" s="2"/>
      <c r="WGW77" s="2"/>
      <c r="WGX77" s="2"/>
      <c r="WGY77" s="2"/>
      <c r="WGZ77" s="2"/>
      <c r="WHA77" s="2"/>
      <c r="WHB77" s="2"/>
      <c r="WHC77" s="2"/>
      <c r="WHD77" s="2"/>
      <c r="WHE77" s="2"/>
      <c r="WHF77" s="2"/>
      <c r="WHG77" s="2"/>
      <c r="WHH77" s="2"/>
      <c r="WHI77" s="2"/>
      <c r="WHJ77" s="2"/>
      <c r="WHK77" s="2"/>
      <c r="WHL77" s="2"/>
      <c r="WHM77" s="2"/>
      <c r="WHN77" s="2"/>
      <c r="WHO77" s="2"/>
      <c r="WHP77" s="2"/>
      <c r="WHQ77" s="2"/>
      <c r="WHR77" s="2"/>
      <c r="WHS77" s="2"/>
      <c r="WHT77" s="2"/>
      <c r="WHU77" s="2"/>
      <c r="WHV77" s="2"/>
      <c r="WHW77" s="2"/>
      <c r="WHX77" s="2"/>
      <c r="WHY77" s="2"/>
      <c r="WHZ77" s="2"/>
      <c r="WIA77" s="2"/>
      <c r="WIB77" s="2"/>
      <c r="WIC77" s="2"/>
      <c r="WID77" s="2"/>
      <c r="WIE77" s="2"/>
      <c r="WIF77" s="2"/>
      <c r="WIG77" s="2"/>
      <c r="WIH77" s="2"/>
      <c r="WII77" s="2"/>
      <c r="WIJ77" s="2"/>
      <c r="WIK77" s="2"/>
      <c r="WIL77" s="2"/>
      <c r="WIM77" s="2"/>
      <c r="WIN77" s="2"/>
      <c r="WIO77" s="2"/>
      <c r="WIP77" s="2"/>
      <c r="WIQ77" s="2"/>
      <c r="WIR77" s="2"/>
      <c r="WIS77" s="2"/>
      <c r="WIT77" s="2"/>
      <c r="WIU77" s="2"/>
      <c r="WIV77" s="2"/>
      <c r="WIW77" s="2"/>
      <c r="WIX77" s="2"/>
      <c r="WIY77" s="2"/>
      <c r="WIZ77" s="2"/>
      <c r="WJA77" s="2"/>
      <c r="WJB77" s="2"/>
      <c r="WJC77" s="2"/>
      <c r="WJD77" s="2"/>
      <c r="WJE77" s="2"/>
      <c r="WJF77" s="2"/>
      <c r="WJG77" s="2"/>
      <c r="WJH77" s="2"/>
      <c r="WJI77" s="2"/>
      <c r="WJJ77" s="2"/>
      <c r="WJK77" s="2"/>
      <c r="WJL77" s="2"/>
      <c r="WJM77" s="2"/>
      <c r="WJN77" s="2"/>
      <c r="WJO77" s="2"/>
      <c r="WJP77" s="2"/>
      <c r="WJQ77" s="2"/>
      <c r="WJR77" s="2"/>
      <c r="WJS77" s="2"/>
      <c r="WJT77" s="2"/>
      <c r="WJU77" s="2"/>
      <c r="WJV77" s="2"/>
      <c r="WJW77" s="2"/>
      <c r="WJX77" s="2"/>
      <c r="WJY77" s="2"/>
      <c r="WJZ77" s="2"/>
      <c r="WKA77" s="2"/>
      <c r="WKB77" s="2"/>
      <c r="WKC77" s="2"/>
      <c r="WKD77" s="2"/>
      <c r="WKE77" s="2"/>
      <c r="WKF77" s="2"/>
      <c r="WKG77" s="2"/>
      <c r="WKH77" s="2"/>
      <c r="WKI77" s="2"/>
      <c r="WKJ77" s="2"/>
      <c r="WKK77" s="2"/>
      <c r="WKL77" s="2"/>
      <c r="WKM77" s="2"/>
      <c r="WKN77" s="2"/>
      <c r="WKO77" s="2"/>
      <c r="WKP77" s="2"/>
      <c r="WKQ77" s="2"/>
      <c r="WKR77" s="2"/>
      <c r="WKS77" s="2"/>
      <c r="WKT77" s="2"/>
      <c r="WKU77" s="2"/>
      <c r="WKV77" s="2"/>
      <c r="WKW77" s="2"/>
      <c r="WKX77" s="2"/>
      <c r="WKY77" s="2"/>
      <c r="WKZ77" s="2"/>
      <c r="WLA77" s="2"/>
      <c r="WLB77" s="2"/>
      <c r="WLC77" s="2"/>
      <c r="WLD77" s="2"/>
      <c r="WLE77" s="2"/>
      <c r="WLF77" s="2"/>
      <c r="WLG77" s="2"/>
      <c r="WLH77" s="2"/>
      <c r="WLI77" s="2"/>
      <c r="WLJ77" s="2"/>
      <c r="WLK77" s="2"/>
      <c r="WLL77" s="2"/>
      <c r="WLM77" s="2"/>
      <c r="WLN77" s="2"/>
      <c r="WLO77" s="2"/>
      <c r="WLP77" s="2"/>
      <c r="WLQ77" s="2"/>
      <c r="WLR77" s="2"/>
      <c r="WLS77" s="2"/>
      <c r="WLT77" s="2"/>
      <c r="WLU77" s="2"/>
      <c r="WLV77" s="2"/>
      <c r="WLW77" s="2"/>
      <c r="WLX77" s="2"/>
      <c r="WLY77" s="2"/>
      <c r="WLZ77" s="2"/>
      <c r="WMA77" s="2"/>
      <c r="WMB77" s="2"/>
      <c r="WMC77" s="2"/>
      <c r="WMD77" s="2"/>
      <c r="WME77" s="2"/>
      <c r="WMF77" s="2"/>
      <c r="WMG77" s="2"/>
      <c r="WMH77" s="2"/>
      <c r="WMI77" s="2"/>
      <c r="WMJ77" s="2"/>
      <c r="WMK77" s="2"/>
      <c r="WML77" s="2"/>
      <c r="WMM77" s="2"/>
      <c r="WMN77" s="2"/>
      <c r="WMO77" s="2"/>
      <c r="WMP77" s="2"/>
      <c r="WMQ77" s="2"/>
      <c r="WMR77" s="2"/>
      <c r="WMS77" s="2"/>
      <c r="WMT77" s="2"/>
      <c r="WMU77" s="2"/>
      <c r="WMV77" s="2"/>
      <c r="WMW77" s="2"/>
      <c r="WMX77" s="2"/>
      <c r="WMY77" s="2"/>
      <c r="WMZ77" s="2"/>
      <c r="WNA77" s="2"/>
      <c r="WNB77" s="2"/>
      <c r="WNC77" s="2"/>
      <c r="WND77" s="2"/>
      <c r="WNE77" s="2"/>
      <c r="WNF77" s="2"/>
      <c r="WNG77" s="2"/>
      <c r="WNH77" s="2"/>
      <c r="WNI77" s="2"/>
      <c r="WNJ77" s="2"/>
      <c r="WNK77" s="2"/>
      <c r="WNL77" s="2"/>
      <c r="WNM77" s="2"/>
      <c r="WNN77" s="2"/>
      <c r="WNO77" s="2"/>
      <c r="WNP77" s="2"/>
      <c r="WNQ77" s="2"/>
      <c r="WNR77" s="2"/>
      <c r="WNS77" s="2"/>
      <c r="WNT77" s="2"/>
      <c r="WNU77" s="2"/>
      <c r="WNV77" s="2"/>
      <c r="WNW77" s="2"/>
      <c r="WNX77" s="2"/>
      <c r="WNY77" s="2"/>
      <c r="WNZ77" s="2"/>
      <c r="WOA77" s="2"/>
      <c r="WOB77" s="2"/>
      <c r="WOC77" s="2"/>
      <c r="WOD77" s="2"/>
      <c r="WOE77" s="2"/>
      <c r="WOF77" s="2"/>
      <c r="WOG77" s="2"/>
      <c r="WOH77" s="2"/>
      <c r="WOI77" s="2"/>
      <c r="WOJ77" s="2"/>
      <c r="WOK77" s="2"/>
      <c r="WOL77" s="2"/>
      <c r="WOM77" s="2"/>
      <c r="WON77" s="2"/>
      <c r="WOO77" s="2"/>
      <c r="WOP77" s="2"/>
      <c r="WOQ77" s="2"/>
      <c r="WOR77" s="2"/>
      <c r="WOS77" s="2"/>
      <c r="WOT77" s="2"/>
      <c r="WOU77" s="2"/>
      <c r="WOV77" s="2"/>
      <c r="WOW77" s="2"/>
      <c r="WOX77" s="2"/>
      <c r="WOY77" s="2"/>
      <c r="WOZ77" s="2"/>
      <c r="WPA77" s="2"/>
      <c r="WPB77" s="2"/>
      <c r="WPC77" s="2"/>
      <c r="WPD77" s="2"/>
      <c r="WPE77" s="2"/>
      <c r="WPF77" s="2"/>
      <c r="WPG77" s="2"/>
      <c r="WPH77" s="2"/>
      <c r="WPI77" s="2"/>
      <c r="WPJ77" s="2"/>
      <c r="WPK77" s="2"/>
      <c r="WPL77" s="2"/>
      <c r="WPM77" s="2"/>
      <c r="WPN77" s="2"/>
      <c r="WPO77" s="2"/>
      <c r="WPP77" s="2"/>
      <c r="WPQ77" s="2"/>
      <c r="WPR77" s="2"/>
      <c r="WPS77" s="2"/>
      <c r="WPT77" s="2"/>
      <c r="WPU77" s="2"/>
      <c r="WPV77" s="2"/>
      <c r="WPW77" s="2"/>
      <c r="WPX77" s="2"/>
      <c r="WPY77" s="2"/>
      <c r="WPZ77" s="2"/>
      <c r="WQA77" s="2"/>
      <c r="WQB77" s="2"/>
      <c r="WQC77" s="2"/>
      <c r="WQD77" s="2"/>
      <c r="WQE77" s="2"/>
      <c r="WQF77" s="2"/>
      <c r="WQG77" s="2"/>
      <c r="WQH77" s="2"/>
      <c r="WQI77" s="2"/>
      <c r="WQJ77" s="2"/>
      <c r="WQK77" s="2"/>
      <c r="WQL77" s="2"/>
      <c r="WQM77" s="2"/>
      <c r="WQN77" s="2"/>
      <c r="WQO77" s="2"/>
      <c r="WQP77" s="2"/>
      <c r="WQQ77" s="2"/>
      <c r="WQR77" s="2"/>
      <c r="WQS77" s="2"/>
      <c r="WQT77" s="2"/>
      <c r="WQU77" s="2"/>
      <c r="WQV77" s="2"/>
      <c r="WQW77" s="2"/>
      <c r="WQX77" s="2"/>
      <c r="WQY77" s="2"/>
      <c r="WQZ77" s="2"/>
      <c r="WRA77" s="2"/>
      <c r="WRB77" s="2"/>
      <c r="WRC77" s="2"/>
      <c r="WRD77" s="2"/>
      <c r="WRE77" s="2"/>
      <c r="WRF77" s="2"/>
      <c r="WRG77" s="2"/>
      <c r="WRH77" s="2"/>
      <c r="WRI77" s="2"/>
      <c r="WRJ77" s="2"/>
      <c r="WRK77" s="2"/>
      <c r="WRL77" s="2"/>
      <c r="WRM77" s="2"/>
      <c r="WRN77" s="2"/>
      <c r="WRO77" s="2"/>
      <c r="WRP77" s="2"/>
      <c r="WRQ77" s="2"/>
      <c r="WRR77" s="2"/>
      <c r="WRS77" s="2"/>
      <c r="WRT77" s="2"/>
      <c r="WRU77" s="2"/>
      <c r="WRV77" s="2"/>
      <c r="WRW77" s="2"/>
      <c r="WRX77" s="2"/>
      <c r="WRY77" s="2"/>
      <c r="WRZ77" s="2"/>
      <c r="WSA77" s="2"/>
      <c r="WSB77" s="2"/>
      <c r="WSC77" s="2"/>
      <c r="WSD77" s="2"/>
      <c r="WSE77" s="2"/>
      <c r="WSF77" s="2"/>
      <c r="WSG77" s="2"/>
      <c r="WSH77" s="2"/>
      <c r="WSI77" s="2"/>
      <c r="WSJ77" s="2"/>
      <c r="WSK77" s="2"/>
      <c r="WSL77" s="2"/>
      <c r="WSM77" s="2"/>
      <c r="WSN77" s="2"/>
      <c r="WSO77" s="2"/>
      <c r="WSP77" s="2"/>
      <c r="WSQ77" s="2"/>
      <c r="WSR77" s="2"/>
      <c r="WSS77" s="2"/>
      <c r="WST77" s="2"/>
      <c r="WSU77" s="2"/>
      <c r="WSV77" s="2"/>
      <c r="WSW77" s="2"/>
      <c r="WSX77" s="2"/>
      <c r="WSY77" s="2"/>
      <c r="WSZ77" s="2"/>
      <c r="WTA77" s="2"/>
      <c r="WTB77" s="2"/>
      <c r="WTC77" s="2"/>
      <c r="WTD77" s="2"/>
      <c r="WTE77" s="2"/>
      <c r="WTF77" s="2"/>
      <c r="WTG77" s="2"/>
      <c r="WTH77" s="2"/>
      <c r="WTI77" s="2"/>
      <c r="WTJ77" s="2"/>
      <c r="WTK77" s="2"/>
      <c r="WTL77" s="2"/>
      <c r="WTM77" s="2"/>
      <c r="WTN77" s="2"/>
      <c r="WTO77" s="2"/>
      <c r="WTP77" s="2"/>
      <c r="WTQ77" s="2"/>
      <c r="WTR77" s="2"/>
      <c r="WTS77" s="2"/>
      <c r="WTT77" s="2"/>
      <c r="WTU77" s="2"/>
      <c r="WTV77" s="2"/>
      <c r="WTW77" s="2"/>
      <c r="WTX77" s="2"/>
      <c r="WTY77" s="2"/>
      <c r="WTZ77" s="2"/>
      <c r="WUA77" s="2"/>
      <c r="WUB77" s="2"/>
      <c r="WUC77" s="2"/>
      <c r="WUD77" s="2"/>
      <c r="WUE77" s="2"/>
      <c r="WUF77" s="2"/>
      <c r="WUG77" s="2"/>
      <c r="WUH77" s="2"/>
      <c r="WUI77" s="2"/>
      <c r="WUJ77" s="2"/>
      <c r="WUK77" s="2"/>
      <c r="WUL77" s="2"/>
      <c r="WUM77" s="2"/>
      <c r="WUN77" s="2"/>
      <c r="WUO77" s="2"/>
      <c r="WUP77" s="2"/>
      <c r="WUQ77" s="2"/>
      <c r="WUR77" s="2"/>
      <c r="WUS77" s="2"/>
      <c r="WUT77" s="2"/>
      <c r="WUU77" s="2"/>
      <c r="WUV77" s="2"/>
      <c r="WUW77" s="2"/>
      <c r="WUX77" s="2"/>
      <c r="WUY77" s="2"/>
      <c r="WUZ77" s="2"/>
      <c r="WVA77" s="2"/>
      <c r="WVB77" s="2"/>
      <c r="WVC77" s="2"/>
      <c r="WVD77" s="2"/>
      <c r="WVE77" s="2"/>
      <c r="WVF77" s="2"/>
      <c r="WVG77" s="2"/>
      <c r="WVH77" s="2"/>
      <c r="WVI77" s="2"/>
      <c r="WVJ77" s="2"/>
      <c r="WVK77" s="2"/>
      <c r="WVL77" s="2"/>
      <c r="WVM77" s="2"/>
      <c r="WVN77" s="2"/>
      <c r="WVO77" s="2"/>
      <c r="WVP77" s="2"/>
      <c r="WVQ77" s="2"/>
      <c r="WVR77" s="2"/>
      <c r="WVS77" s="2"/>
      <c r="WVT77" s="2"/>
      <c r="WVU77" s="2"/>
      <c r="WVV77" s="2"/>
      <c r="WVW77" s="2"/>
      <c r="WVX77" s="2"/>
      <c r="WVY77" s="2"/>
      <c r="WVZ77" s="2"/>
      <c r="WWA77" s="2"/>
      <c r="WWB77" s="2"/>
      <c r="WWC77" s="2"/>
      <c r="WWD77" s="2"/>
      <c r="WWE77" s="2"/>
      <c r="WWF77" s="2"/>
      <c r="WWG77" s="2"/>
      <c r="WWH77" s="2"/>
      <c r="WWI77" s="2"/>
      <c r="WWJ77" s="2"/>
      <c r="WWK77" s="2"/>
      <c r="WWL77" s="2"/>
      <c r="WWM77" s="2"/>
      <c r="WWN77" s="2"/>
      <c r="WWO77" s="2"/>
      <c r="WWP77" s="2"/>
      <c r="WWQ77" s="2"/>
      <c r="WWR77" s="2"/>
      <c r="WWS77" s="2"/>
      <c r="WWT77" s="2"/>
      <c r="WWU77" s="2"/>
      <c r="WWV77" s="2"/>
      <c r="WWW77" s="2"/>
      <c r="WWX77" s="2"/>
      <c r="WWY77" s="2"/>
      <c r="WWZ77" s="2"/>
      <c r="WXA77" s="2"/>
      <c r="WXB77" s="2"/>
      <c r="WXC77" s="2"/>
      <c r="WXD77" s="2"/>
      <c r="WXE77" s="2"/>
      <c r="WXF77" s="2"/>
      <c r="WXG77" s="2"/>
      <c r="WXH77" s="2"/>
      <c r="WXI77" s="2"/>
      <c r="WXJ77" s="2"/>
      <c r="WXK77" s="2"/>
      <c r="WXL77" s="2"/>
      <c r="WXM77" s="2"/>
      <c r="WXN77" s="2"/>
      <c r="WXO77" s="2"/>
      <c r="WXP77" s="2"/>
      <c r="WXQ77" s="2"/>
      <c r="WXR77" s="2"/>
      <c r="WXS77" s="2"/>
      <c r="WXT77" s="2"/>
      <c r="WXU77" s="2"/>
      <c r="WXV77" s="2"/>
      <c r="WXW77" s="2"/>
      <c r="WXX77" s="2"/>
      <c r="WXY77" s="2"/>
      <c r="WXZ77" s="2"/>
      <c r="WYA77" s="2"/>
      <c r="WYB77" s="2"/>
      <c r="WYC77" s="2"/>
      <c r="WYD77" s="2"/>
      <c r="WYE77" s="2"/>
      <c r="WYF77" s="2"/>
      <c r="WYG77" s="2"/>
      <c r="WYH77" s="2"/>
      <c r="WYI77" s="2"/>
      <c r="WYJ77" s="2"/>
      <c r="WYK77" s="2"/>
      <c r="WYL77" s="2"/>
      <c r="WYM77" s="2"/>
      <c r="WYN77" s="2"/>
      <c r="WYO77" s="2"/>
      <c r="WYP77" s="2"/>
      <c r="WYQ77" s="2"/>
      <c r="WYR77" s="2"/>
      <c r="WYS77" s="2"/>
      <c r="WYT77" s="2"/>
      <c r="WYU77" s="2"/>
      <c r="WYV77" s="2"/>
      <c r="WYW77" s="2"/>
      <c r="WYX77" s="2"/>
      <c r="WYY77" s="2"/>
      <c r="WYZ77" s="2"/>
      <c r="WZA77" s="2"/>
      <c r="WZB77" s="2"/>
      <c r="WZC77" s="2"/>
      <c r="WZD77" s="2"/>
      <c r="WZE77" s="2"/>
      <c r="WZF77" s="2"/>
      <c r="WZG77" s="2"/>
      <c r="WZH77" s="2"/>
      <c r="WZI77" s="2"/>
      <c r="WZJ77" s="2"/>
      <c r="WZK77" s="2"/>
      <c r="WZL77" s="2"/>
      <c r="WZM77" s="2"/>
      <c r="WZN77" s="2"/>
      <c r="WZO77" s="2"/>
      <c r="WZP77" s="2"/>
      <c r="WZQ77" s="2"/>
      <c r="WZR77" s="2"/>
      <c r="WZS77" s="2"/>
      <c r="WZT77" s="2"/>
      <c r="WZU77" s="2"/>
      <c r="WZV77" s="2"/>
      <c r="WZW77" s="2"/>
      <c r="WZX77" s="2"/>
      <c r="WZY77" s="2"/>
      <c r="WZZ77" s="2"/>
      <c r="XAA77" s="2"/>
      <c r="XAB77" s="2"/>
      <c r="XAC77" s="2"/>
      <c r="XAD77" s="2"/>
      <c r="XAE77" s="2"/>
      <c r="XAF77" s="2"/>
      <c r="XAG77" s="2"/>
      <c r="XAH77" s="2"/>
      <c r="XAI77" s="2"/>
      <c r="XAJ77" s="2"/>
      <c r="XAK77" s="2"/>
      <c r="XAL77" s="2"/>
      <c r="XAM77" s="2"/>
      <c r="XAN77" s="2"/>
      <c r="XAO77" s="2"/>
      <c r="XAP77" s="2"/>
      <c r="XAQ77" s="2"/>
      <c r="XAR77" s="2"/>
      <c r="XAS77" s="2"/>
      <c r="XAT77" s="2"/>
      <c r="XAU77" s="2"/>
      <c r="XAV77" s="2"/>
      <c r="XAW77" s="2"/>
      <c r="XAX77" s="2"/>
      <c r="XAY77" s="2"/>
      <c r="XAZ77" s="2"/>
      <c r="XBA77" s="2"/>
      <c r="XBB77" s="2"/>
      <c r="XBC77" s="2"/>
      <c r="XBD77" s="2"/>
      <c r="XBE77" s="2"/>
      <c r="XBF77" s="2"/>
      <c r="XBG77" s="2"/>
      <c r="XBH77" s="2"/>
      <c r="XBI77" s="2"/>
      <c r="XBJ77" s="2"/>
      <c r="XBK77" s="2"/>
      <c r="XBL77" s="2"/>
      <c r="XBM77" s="2"/>
      <c r="XBN77" s="2"/>
      <c r="XBO77" s="2"/>
      <c r="XBP77" s="2"/>
      <c r="XBQ77" s="2"/>
      <c r="XBR77" s="2"/>
      <c r="XBS77" s="2"/>
      <c r="XBT77" s="2"/>
      <c r="XBU77" s="2"/>
      <c r="XBV77" s="2"/>
      <c r="XBW77" s="2"/>
      <c r="XBX77" s="2"/>
      <c r="XBY77" s="2"/>
      <c r="XBZ77" s="2"/>
      <c r="XCA77" s="2"/>
      <c r="XCB77" s="2"/>
      <c r="XCC77" s="2"/>
      <c r="XCD77" s="2"/>
      <c r="XCE77" s="2"/>
      <c r="XCF77" s="2"/>
      <c r="XCG77" s="2"/>
      <c r="XCH77" s="2"/>
      <c r="XCI77" s="2"/>
      <c r="XCJ77" s="2"/>
      <c r="XCK77" s="2"/>
      <c r="XCL77" s="2"/>
      <c r="XCM77" s="2"/>
      <c r="XCN77" s="2"/>
      <c r="XCO77" s="2"/>
      <c r="XCP77" s="2"/>
      <c r="XCQ77" s="2"/>
      <c r="XCR77" s="2"/>
      <c r="XCS77" s="2"/>
      <c r="XCT77" s="2"/>
      <c r="XCU77" s="2"/>
      <c r="XCV77" s="2"/>
      <c r="XCW77" s="2"/>
      <c r="XCX77" s="2"/>
      <c r="XCY77" s="2"/>
      <c r="XCZ77" s="2"/>
      <c r="XDA77" s="2"/>
      <c r="XDB77" s="2"/>
      <c r="XDC77" s="2"/>
      <c r="XDD77" s="2"/>
      <c r="XDE77" s="2"/>
      <c r="XDF77" s="2"/>
      <c r="XDG77" s="2"/>
      <c r="XDH77" s="2"/>
      <c r="XDI77" s="2"/>
      <c r="XDJ77" s="2"/>
      <c r="XDK77" s="2"/>
      <c r="XDL77" s="2"/>
      <c r="XDM77" s="2"/>
      <c r="XDN77" s="2"/>
      <c r="XDO77" s="2"/>
      <c r="XDP77" s="2"/>
      <c r="XDQ77" s="2"/>
      <c r="XDR77" s="2"/>
      <c r="XDS77" s="2"/>
      <c r="XDT77" s="2"/>
      <c r="XDU77" s="2"/>
      <c r="XDV77" s="2"/>
      <c r="XDW77" s="2"/>
      <c r="XDX77" s="2"/>
      <c r="XDY77" s="2"/>
      <c r="XDZ77" s="2"/>
      <c r="XEA77" s="2"/>
      <c r="XEB77" s="2"/>
      <c r="XEC77" s="2"/>
      <c r="XED77" s="2"/>
      <c r="XEE77" s="2"/>
      <c r="XEF77" s="2"/>
      <c r="XEG77" s="2"/>
      <c r="XEH77" s="2"/>
      <c r="XEI77" s="2"/>
      <c r="XEJ77" s="2"/>
      <c r="XEK77" s="2"/>
      <c r="XEL77" s="2"/>
      <c r="XEM77" s="2"/>
      <c r="XEN77" s="2"/>
      <c r="XEO77" s="2"/>
      <c r="XEP77" s="2"/>
      <c r="XEQ77" s="2"/>
      <c r="XER77" s="2"/>
      <c r="XES77" s="2"/>
      <c r="XET77" s="2"/>
      <c r="XEU77" s="2"/>
      <c r="XEV77" s="2"/>
      <c r="XEW77" s="2"/>
      <c r="XEX77" s="2"/>
      <c r="XEY77" s="2"/>
      <c r="XEZ77" s="2"/>
      <c r="XFA77" s="2"/>
      <c r="XFB77" s="2"/>
      <c r="XFC77" s="2"/>
    </row>
    <row r="78" spans="1:16383" x14ac:dyDescent="0.2">
      <c r="A78" s="2"/>
      <c r="B78" s="2"/>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c r="AC78" s="167"/>
      <c r="AD78" s="167"/>
      <c r="AE78" s="167"/>
      <c r="AF78" s="167"/>
      <c r="AG78" s="167"/>
      <c r="AH78" s="167"/>
      <c r="AI78" s="167"/>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c r="WUU78" s="2"/>
      <c r="WUV78" s="2"/>
      <c r="WUW78" s="2"/>
      <c r="WUX78" s="2"/>
      <c r="WUY78" s="2"/>
      <c r="WUZ78" s="2"/>
      <c r="WVA78" s="2"/>
      <c r="WVB78" s="2"/>
      <c r="WVC78" s="2"/>
      <c r="WVD78" s="2"/>
      <c r="WVE78" s="2"/>
      <c r="WVF78" s="2"/>
      <c r="WVG78" s="2"/>
      <c r="WVH78" s="2"/>
      <c r="WVI78" s="2"/>
      <c r="WVJ78" s="2"/>
      <c r="WVK78" s="2"/>
      <c r="WVL78" s="2"/>
      <c r="WVM78" s="2"/>
      <c r="WVN78" s="2"/>
      <c r="WVO78" s="2"/>
      <c r="WVP78" s="2"/>
      <c r="WVQ78" s="2"/>
      <c r="WVR78" s="2"/>
      <c r="WVS78" s="2"/>
      <c r="WVT78" s="2"/>
      <c r="WVU78" s="2"/>
      <c r="WVV78" s="2"/>
      <c r="WVW78" s="2"/>
      <c r="WVX78" s="2"/>
      <c r="WVY78" s="2"/>
      <c r="WVZ78" s="2"/>
      <c r="WWA78" s="2"/>
      <c r="WWB78" s="2"/>
      <c r="WWC78" s="2"/>
      <c r="WWD78" s="2"/>
      <c r="WWE78" s="2"/>
      <c r="WWF78" s="2"/>
      <c r="WWG78" s="2"/>
      <c r="WWH78" s="2"/>
      <c r="WWI78" s="2"/>
      <c r="WWJ78" s="2"/>
      <c r="WWK78" s="2"/>
      <c r="WWL78" s="2"/>
      <c r="WWM78" s="2"/>
      <c r="WWN78" s="2"/>
      <c r="WWO78" s="2"/>
      <c r="WWP78" s="2"/>
      <c r="WWQ78" s="2"/>
      <c r="WWR78" s="2"/>
      <c r="WWS78" s="2"/>
      <c r="WWT78" s="2"/>
      <c r="WWU78" s="2"/>
      <c r="WWV78" s="2"/>
      <c r="WWW78" s="2"/>
      <c r="WWX78" s="2"/>
      <c r="WWY78" s="2"/>
      <c r="WWZ78" s="2"/>
      <c r="WXA78" s="2"/>
      <c r="WXB78" s="2"/>
      <c r="WXC78" s="2"/>
      <c r="WXD78" s="2"/>
      <c r="WXE78" s="2"/>
      <c r="WXF78" s="2"/>
      <c r="WXG78" s="2"/>
      <c r="WXH78" s="2"/>
      <c r="WXI78" s="2"/>
      <c r="WXJ78" s="2"/>
      <c r="WXK78" s="2"/>
      <c r="WXL78" s="2"/>
      <c r="WXM78" s="2"/>
      <c r="WXN78" s="2"/>
      <c r="WXO78" s="2"/>
      <c r="WXP78" s="2"/>
      <c r="WXQ78" s="2"/>
      <c r="WXR78" s="2"/>
      <c r="WXS78" s="2"/>
      <c r="WXT78" s="2"/>
      <c r="WXU78" s="2"/>
      <c r="WXV78" s="2"/>
      <c r="WXW78" s="2"/>
      <c r="WXX78" s="2"/>
      <c r="WXY78" s="2"/>
      <c r="WXZ78" s="2"/>
      <c r="WYA78" s="2"/>
      <c r="WYB78" s="2"/>
      <c r="WYC78" s="2"/>
      <c r="WYD78" s="2"/>
      <c r="WYE78" s="2"/>
      <c r="WYF78" s="2"/>
      <c r="WYG78" s="2"/>
      <c r="WYH78" s="2"/>
      <c r="WYI78" s="2"/>
      <c r="WYJ78" s="2"/>
      <c r="WYK78" s="2"/>
      <c r="WYL78" s="2"/>
      <c r="WYM78" s="2"/>
      <c r="WYN78" s="2"/>
      <c r="WYO78" s="2"/>
      <c r="WYP78" s="2"/>
      <c r="WYQ78" s="2"/>
      <c r="WYR78" s="2"/>
      <c r="WYS78" s="2"/>
      <c r="WYT78" s="2"/>
      <c r="WYU78" s="2"/>
      <c r="WYV78" s="2"/>
      <c r="WYW78" s="2"/>
      <c r="WYX78" s="2"/>
      <c r="WYY78" s="2"/>
      <c r="WYZ78" s="2"/>
      <c r="WZA78" s="2"/>
      <c r="WZB78" s="2"/>
      <c r="WZC78" s="2"/>
      <c r="WZD78" s="2"/>
      <c r="WZE78" s="2"/>
      <c r="WZF78" s="2"/>
      <c r="WZG78" s="2"/>
      <c r="WZH78" s="2"/>
      <c r="WZI78" s="2"/>
      <c r="WZJ78" s="2"/>
      <c r="WZK78" s="2"/>
      <c r="WZL78" s="2"/>
      <c r="WZM78" s="2"/>
      <c r="WZN78" s="2"/>
      <c r="WZO78" s="2"/>
      <c r="WZP78" s="2"/>
      <c r="WZQ78" s="2"/>
      <c r="WZR78" s="2"/>
      <c r="WZS78" s="2"/>
      <c r="WZT78" s="2"/>
      <c r="WZU78" s="2"/>
      <c r="WZV78" s="2"/>
      <c r="WZW78" s="2"/>
      <c r="WZX78" s="2"/>
      <c r="WZY78" s="2"/>
      <c r="WZZ78" s="2"/>
      <c r="XAA78" s="2"/>
      <c r="XAB78" s="2"/>
      <c r="XAC78" s="2"/>
      <c r="XAD78" s="2"/>
      <c r="XAE78" s="2"/>
      <c r="XAF78" s="2"/>
      <c r="XAG78" s="2"/>
      <c r="XAH78" s="2"/>
      <c r="XAI78" s="2"/>
      <c r="XAJ78" s="2"/>
      <c r="XAK78" s="2"/>
      <c r="XAL78" s="2"/>
      <c r="XAM78" s="2"/>
      <c r="XAN78" s="2"/>
      <c r="XAO78" s="2"/>
      <c r="XAP78" s="2"/>
      <c r="XAQ78" s="2"/>
      <c r="XAR78" s="2"/>
      <c r="XAS78" s="2"/>
      <c r="XAT78" s="2"/>
      <c r="XAU78" s="2"/>
      <c r="XAV78" s="2"/>
      <c r="XAW78" s="2"/>
      <c r="XAX78" s="2"/>
      <c r="XAY78" s="2"/>
      <c r="XAZ78" s="2"/>
      <c r="XBA78" s="2"/>
      <c r="XBB78" s="2"/>
      <c r="XBC78" s="2"/>
      <c r="XBD78" s="2"/>
      <c r="XBE78" s="2"/>
      <c r="XBF78" s="2"/>
      <c r="XBG78" s="2"/>
      <c r="XBH78" s="2"/>
      <c r="XBI78" s="2"/>
      <c r="XBJ78" s="2"/>
      <c r="XBK78" s="2"/>
      <c r="XBL78" s="2"/>
      <c r="XBM78" s="2"/>
      <c r="XBN78" s="2"/>
      <c r="XBO78" s="2"/>
      <c r="XBP78" s="2"/>
      <c r="XBQ78" s="2"/>
      <c r="XBR78" s="2"/>
      <c r="XBS78" s="2"/>
      <c r="XBT78" s="2"/>
      <c r="XBU78" s="2"/>
      <c r="XBV78" s="2"/>
      <c r="XBW78" s="2"/>
      <c r="XBX78" s="2"/>
      <c r="XBY78" s="2"/>
      <c r="XBZ78" s="2"/>
      <c r="XCA78" s="2"/>
      <c r="XCB78" s="2"/>
      <c r="XCC78" s="2"/>
      <c r="XCD78" s="2"/>
      <c r="XCE78" s="2"/>
      <c r="XCF78" s="2"/>
      <c r="XCG78" s="2"/>
      <c r="XCH78" s="2"/>
      <c r="XCI78" s="2"/>
      <c r="XCJ78" s="2"/>
      <c r="XCK78" s="2"/>
      <c r="XCL78" s="2"/>
      <c r="XCM78" s="2"/>
      <c r="XCN78" s="2"/>
      <c r="XCO78" s="2"/>
      <c r="XCP78" s="2"/>
      <c r="XCQ78" s="2"/>
      <c r="XCR78" s="2"/>
      <c r="XCS78" s="2"/>
      <c r="XCT78" s="2"/>
      <c r="XCU78" s="2"/>
      <c r="XCV78" s="2"/>
      <c r="XCW78" s="2"/>
      <c r="XCX78" s="2"/>
      <c r="XCY78" s="2"/>
      <c r="XCZ78" s="2"/>
      <c r="XDA78" s="2"/>
      <c r="XDB78" s="2"/>
      <c r="XDC78" s="2"/>
      <c r="XDD78" s="2"/>
      <c r="XDE78" s="2"/>
      <c r="XDF78" s="2"/>
      <c r="XDG78" s="2"/>
      <c r="XDH78" s="2"/>
      <c r="XDI78" s="2"/>
      <c r="XDJ78" s="2"/>
      <c r="XDK78" s="2"/>
      <c r="XDL78" s="2"/>
      <c r="XDM78" s="2"/>
      <c r="XDN78" s="2"/>
      <c r="XDO78" s="2"/>
      <c r="XDP78" s="2"/>
      <c r="XDQ78" s="2"/>
      <c r="XDR78" s="2"/>
      <c r="XDS78" s="2"/>
      <c r="XDT78" s="2"/>
      <c r="XDU78" s="2"/>
      <c r="XDV78" s="2"/>
      <c r="XDW78" s="2"/>
      <c r="XDX78" s="2"/>
      <c r="XDY78" s="2"/>
      <c r="XDZ78" s="2"/>
      <c r="XEA78" s="2"/>
      <c r="XEB78" s="2"/>
      <c r="XEC78" s="2"/>
      <c r="XED78" s="2"/>
      <c r="XEE78" s="2"/>
      <c r="XEF78" s="2"/>
      <c r="XEG78" s="2"/>
      <c r="XEH78" s="2"/>
      <c r="XEI78" s="2"/>
      <c r="XEJ78" s="2"/>
      <c r="XEK78" s="2"/>
      <c r="XEL78" s="2"/>
      <c r="XEM78" s="2"/>
      <c r="XEN78" s="2"/>
      <c r="XEO78" s="2"/>
      <c r="XEP78" s="2"/>
      <c r="XEQ78" s="2"/>
      <c r="XER78" s="2"/>
      <c r="XES78" s="2"/>
      <c r="XET78" s="2"/>
      <c r="XEU78" s="2"/>
      <c r="XEV78" s="2"/>
      <c r="XEW78" s="2"/>
      <c r="XEX78" s="2"/>
      <c r="XEY78" s="2"/>
      <c r="XEZ78" s="2"/>
      <c r="XFA78" s="2"/>
      <c r="XFB78" s="2"/>
      <c r="XFC78" s="2"/>
    </row>
    <row r="79" spans="1:16383" x14ac:dyDescent="0.2">
      <c r="A79" s="45" t="s">
        <v>193</v>
      </c>
      <c r="B79" s="45"/>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c r="AD79" s="168"/>
      <c r="AE79" s="168"/>
      <c r="AF79" s="168"/>
      <c r="AG79" s="168"/>
      <c r="AH79" s="168"/>
      <c r="AI79" s="168"/>
      <c r="AJ79" s="45"/>
      <c r="AK79" s="45"/>
      <c r="AL79" s="45"/>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c r="WUU79" s="2"/>
      <c r="WUV79" s="2"/>
      <c r="WUW79" s="2"/>
      <c r="WUX79" s="2"/>
      <c r="WUY79" s="2"/>
      <c r="WUZ79" s="2"/>
      <c r="WVA79" s="2"/>
      <c r="WVB79" s="2"/>
      <c r="WVC79" s="2"/>
      <c r="WVD79" s="2"/>
      <c r="WVE79" s="2"/>
      <c r="WVF79" s="2"/>
      <c r="WVG79" s="2"/>
      <c r="WVH79" s="2"/>
      <c r="WVI79" s="2"/>
      <c r="WVJ79" s="2"/>
      <c r="WVK79" s="2"/>
      <c r="WVL79" s="2"/>
      <c r="WVM79" s="2"/>
      <c r="WVN79" s="2"/>
      <c r="WVO79" s="2"/>
      <c r="WVP79" s="2"/>
      <c r="WVQ79" s="2"/>
      <c r="WVR79" s="2"/>
      <c r="WVS79" s="2"/>
      <c r="WVT79" s="2"/>
      <c r="WVU79" s="2"/>
      <c r="WVV79" s="2"/>
      <c r="WVW79" s="2"/>
      <c r="WVX79" s="2"/>
      <c r="WVY79" s="2"/>
      <c r="WVZ79" s="2"/>
      <c r="WWA79" s="2"/>
      <c r="WWB79" s="2"/>
      <c r="WWC79" s="2"/>
      <c r="WWD79" s="2"/>
      <c r="WWE79" s="2"/>
      <c r="WWF79" s="2"/>
      <c r="WWG79" s="2"/>
      <c r="WWH79" s="2"/>
      <c r="WWI79" s="2"/>
      <c r="WWJ79" s="2"/>
      <c r="WWK79" s="2"/>
      <c r="WWL79" s="2"/>
      <c r="WWM79" s="2"/>
      <c r="WWN79" s="2"/>
      <c r="WWO79" s="2"/>
      <c r="WWP79" s="2"/>
      <c r="WWQ79" s="2"/>
      <c r="WWR79" s="2"/>
      <c r="WWS79" s="2"/>
      <c r="WWT79" s="2"/>
      <c r="WWU79" s="2"/>
      <c r="WWV79" s="2"/>
      <c r="WWW79" s="2"/>
      <c r="WWX79" s="2"/>
      <c r="WWY79" s="2"/>
      <c r="WWZ79" s="2"/>
      <c r="WXA79" s="2"/>
      <c r="WXB79" s="2"/>
      <c r="WXC79" s="2"/>
      <c r="WXD79" s="2"/>
      <c r="WXE79" s="2"/>
      <c r="WXF79" s="2"/>
      <c r="WXG79" s="2"/>
      <c r="WXH79" s="2"/>
      <c r="WXI79" s="2"/>
      <c r="WXJ79" s="2"/>
      <c r="WXK79" s="2"/>
      <c r="WXL79" s="2"/>
      <c r="WXM79" s="2"/>
      <c r="WXN79" s="2"/>
      <c r="WXO79" s="2"/>
      <c r="WXP79" s="2"/>
      <c r="WXQ79" s="2"/>
      <c r="WXR79" s="2"/>
      <c r="WXS79" s="2"/>
      <c r="WXT79" s="2"/>
      <c r="WXU79" s="2"/>
      <c r="WXV79" s="2"/>
      <c r="WXW79" s="2"/>
      <c r="WXX79" s="2"/>
      <c r="WXY79" s="2"/>
      <c r="WXZ79" s="2"/>
      <c r="WYA79" s="2"/>
      <c r="WYB79" s="2"/>
      <c r="WYC79" s="2"/>
      <c r="WYD79" s="2"/>
      <c r="WYE79" s="2"/>
      <c r="WYF79" s="2"/>
      <c r="WYG79" s="2"/>
      <c r="WYH79" s="2"/>
      <c r="WYI79" s="2"/>
      <c r="WYJ79" s="2"/>
      <c r="WYK79" s="2"/>
      <c r="WYL79" s="2"/>
      <c r="WYM79" s="2"/>
      <c r="WYN79" s="2"/>
      <c r="WYO79" s="2"/>
      <c r="WYP79" s="2"/>
      <c r="WYQ79" s="2"/>
      <c r="WYR79" s="2"/>
      <c r="WYS79" s="2"/>
      <c r="WYT79" s="2"/>
      <c r="WYU79" s="2"/>
      <c r="WYV79" s="2"/>
      <c r="WYW79" s="2"/>
      <c r="WYX79" s="2"/>
      <c r="WYY79" s="2"/>
      <c r="WYZ79" s="2"/>
      <c r="WZA79" s="2"/>
      <c r="WZB79" s="2"/>
      <c r="WZC79" s="2"/>
      <c r="WZD79" s="2"/>
      <c r="WZE79" s="2"/>
      <c r="WZF79" s="2"/>
      <c r="WZG79" s="2"/>
      <c r="WZH79" s="2"/>
      <c r="WZI79" s="2"/>
      <c r="WZJ79" s="2"/>
      <c r="WZK79" s="2"/>
      <c r="WZL79" s="2"/>
      <c r="WZM79" s="2"/>
      <c r="WZN79" s="2"/>
      <c r="WZO79" s="2"/>
      <c r="WZP79" s="2"/>
      <c r="WZQ79" s="2"/>
      <c r="WZR79" s="2"/>
      <c r="WZS79" s="2"/>
      <c r="WZT79" s="2"/>
      <c r="WZU79" s="2"/>
      <c r="WZV79" s="2"/>
      <c r="WZW79" s="2"/>
      <c r="WZX79" s="2"/>
      <c r="WZY79" s="2"/>
      <c r="WZZ79" s="2"/>
      <c r="XAA79" s="2"/>
      <c r="XAB79" s="2"/>
      <c r="XAC79" s="2"/>
      <c r="XAD79" s="2"/>
      <c r="XAE79" s="2"/>
      <c r="XAF79" s="2"/>
      <c r="XAG79" s="2"/>
      <c r="XAH79" s="2"/>
      <c r="XAI79" s="2"/>
      <c r="XAJ79" s="2"/>
      <c r="XAK79" s="2"/>
      <c r="XAL79" s="2"/>
      <c r="XAM79" s="2"/>
      <c r="XAN79" s="2"/>
      <c r="XAO79" s="2"/>
      <c r="XAP79" s="2"/>
      <c r="XAQ79" s="2"/>
      <c r="XAR79" s="2"/>
      <c r="XAS79" s="2"/>
      <c r="XAT79" s="2"/>
      <c r="XAU79" s="2"/>
      <c r="XAV79" s="2"/>
      <c r="XAW79" s="2"/>
      <c r="XAX79" s="2"/>
      <c r="XAY79" s="2"/>
      <c r="XAZ79" s="2"/>
      <c r="XBA79" s="2"/>
      <c r="XBB79" s="2"/>
      <c r="XBC79" s="2"/>
      <c r="XBD79" s="2"/>
      <c r="XBE79" s="2"/>
      <c r="XBF79" s="2"/>
      <c r="XBG79" s="2"/>
      <c r="XBH79" s="2"/>
      <c r="XBI79" s="2"/>
      <c r="XBJ79" s="2"/>
      <c r="XBK79" s="2"/>
      <c r="XBL79" s="2"/>
      <c r="XBM79" s="2"/>
      <c r="XBN79" s="2"/>
      <c r="XBO79" s="2"/>
      <c r="XBP79" s="2"/>
      <c r="XBQ79" s="2"/>
      <c r="XBR79" s="2"/>
      <c r="XBS79" s="2"/>
      <c r="XBT79" s="2"/>
      <c r="XBU79" s="2"/>
      <c r="XBV79" s="2"/>
      <c r="XBW79" s="2"/>
      <c r="XBX79" s="2"/>
      <c r="XBY79" s="2"/>
      <c r="XBZ79" s="2"/>
      <c r="XCA79" s="2"/>
      <c r="XCB79" s="2"/>
      <c r="XCC79" s="2"/>
      <c r="XCD79" s="2"/>
      <c r="XCE79" s="2"/>
      <c r="XCF79" s="2"/>
      <c r="XCG79" s="2"/>
      <c r="XCH79" s="2"/>
      <c r="XCI79" s="2"/>
      <c r="XCJ79" s="2"/>
      <c r="XCK79" s="2"/>
      <c r="XCL79" s="2"/>
      <c r="XCM79" s="2"/>
      <c r="XCN79" s="2"/>
      <c r="XCO79" s="2"/>
      <c r="XCP79" s="2"/>
      <c r="XCQ79" s="2"/>
      <c r="XCR79" s="2"/>
      <c r="XCS79" s="2"/>
      <c r="XCT79" s="2"/>
      <c r="XCU79" s="2"/>
      <c r="XCV79" s="2"/>
      <c r="XCW79" s="2"/>
      <c r="XCX79" s="2"/>
      <c r="XCY79" s="2"/>
      <c r="XCZ79" s="2"/>
      <c r="XDA79" s="2"/>
      <c r="XDB79" s="2"/>
      <c r="XDC79" s="2"/>
      <c r="XDD79" s="2"/>
      <c r="XDE79" s="2"/>
      <c r="XDF79" s="2"/>
      <c r="XDG79" s="2"/>
      <c r="XDH79" s="2"/>
      <c r="XDI79" s="2"/>
      <c r="XDJ79" s="2"/>
      <c r="XDK79" s="2"/>
      <c r="XDL79" s="2"/>
      <c r="XDM79" s="2"/>
      <c r="XDN79" s="2"/>
      <c r="XDO79" s="2"/>
      <c r="XDP79" s="2"/>
      <c r="XDQ79" s="2"/>
      <c r="XDR79" s="2"/>
      <c r="XDS79" s="2"/>
      <c r="XDT79" s="2"/>
      <c r="XDU79" s="2"/>
      <c r="XDV79" s="2"/>
      <c r="XDW79" s="2"/>
      <c r="XDX79" s="2"/>
      <c r="XDY79" s="2"/>
      <c r="XDZ79" s="2"/>
      <c r="XEA79" s="2"/>
      <c r="XEB79" s="2"/>
      <c r="XEC79" s="2"/>
      <c r="XED79" s="2"/>
      <c r="XEE79" s="2"/>
      <c r="XEF79" s="2"/>
      <c r="XEG79" s="2"/>
      <c r="XEH79" s="2"/>
      <c r="XEI79" s="2"/>
      <c r="XEJ79" s="2"/>
      <c r="XEK79" s="2"/>
      <c r="XEL79" s="2"/>
      <c r="XEM79" s="2"/>
      <c r="XEN79" s="2"/>
      <c r="XEO79" s="2"/>
      <c r="XEP79" s="2"/>
      <c r="XEQ79" s="2"/>
      <c r="XER79" s="2"/>
      <c r="XES79" s="2"/>
      <c r="XET79" s="2"/>
      <c r="XEU79" s="2"/>
      <c r="XEV79" s="2"/>
      <c r="XEW79" s="2"/>
      <c r="XEX79" s="2"/>
      <c r="XEY79" s="2"/>
      <c r="XEZ79" s="2"/>
      <c r="XFA79" s="2"/>
      <c r="XFB79" s="2"/>
      <c r="XFC79" s="2"/>
    </row>
    <row r="80" spans="1:16383" x14ac:dyDescent="0.2">
      <c r="A80" t="s">
        <v>213</v>
      </c>
      <c r="B80" s="2" t="s">
        <v>430</v>
      </c>
      <c r="C80" s="46">
        <v>10000000</v>
      </c>
      <c r="D80" s="163"/>
      <c r="E80" s="163"/>
      <c r="F80" s="163"/>
      <c r="G80" s="163"/>
      <c r="H80" s="163"/>
      <c r="I80" s="163"/>
      <c r="J80" s="163"/>
      <c r="K80" s="163"/>
      <c r="L80" s="163"/>
      <c r="M80" s="163"/>
      <c r="N80" s="163"/>
      <c r="O80" s="163"/>
      <c r="P80" s="163"/>
      <c r="Q80" s="163"/>
      <c r="R80" s="163"/>
      <c r="S80" s="163"/>
      <c r="T80" s="163"/>
      <c r="U80" s="163"/>
      <c r="V80" s="163"/>
      <c r="W80" s="163"/>
      <c r="X80" s="163"/>
      <c r="Y80" s="163"/>
      <c r="Z80" s="163"/>
      <c r="AA80" s="163"/>
      <c r="AB80" s="163"/>
      <c r="AC80" s="163"/>
      <c r="AD80" s="163"/>
      <c r="AE80" s="163"/>
      <c r="AF80" s="163"/>
      <c r="AG80" s="163"/>
      <c r="AH80" s="163"/>
      <c r="AI80" s="163"/>
      <c r="AJ80" s="2" t="s">
        <v>439</v>
      </c>
    </row>
    <row r="81" spans="1:16383" x14ac:dyDescent="0.2">
      <c r="A81" t="s">
        <v>214</v>
      </c>
      <c r="B81" s="2" t="s">
        <v>437</v>
      </c>
      <c r="C81" s="47">
        <v>0</v>
      </c>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2" t="s">
        <v>439</v>
      </c>
    </row>
    <row r="82" spans="1:16383" x14ac:dyDescent="0.2">
      <c r="A82" s="2" t="s">
        <v>41</v>
      </c>
      <c r="B82" s="2" t="s">
        <v>207</v>
      </c>
      <c r="C82" s="125">
        <v>1500</v>
      </c>
      <c r="D82" s="167"/>
      <c r="F82" s="169">
        <f t="shared" ref="F82:AH82" si="3">ROUND($C$82-(F1-$C$1)/(2050-2020)*($AI$82-$C$91),0)</f>
        <v>1475</v>
      </c>
      <c r="G82" s="169">
        <f t="shared" si="3"/>
        <v>1450</v>
      </c>
      <c r="H82" s="169">
        <f t="shared" si="3"/>
        <v>1425</v>
      </c>
      <c r="I82" s="169">
        <f t="shared" si="3"/>
        <v>1400</v>
      </c>
      <c r="J82" s="169">
        <f t="shared" si="3"/>
        <v>1375</v>
      </c>
      <c r="K82" s="169">
        <f t="shared" si="3"/>
        <v>1350</v>
      </c>
      <c r="L82" s="169">
        <f t="shared" si="3"/>
        <v>1325</v>
      </c>
      <c r="M82" s="169">
        <f t="shared" si="3"/>
        <v>1300</v>
      </c>
      <c r="N82" s="169">
        <f t="shared" si="3"/>
        <v>1275</v>
      </c>
      <c r="O82" s="169">
        <f t="shared" si="3"/>
        <v>1250</v>
      </c>
      <c r="P82" s="169">
        <f t="shared" si="3"/>
        <v>1225</v>
      </c>
      <c r="Q82" s="169">
        <f t="shared" si="3"/>
        <v>1200</v>
      </c>
      <c r="R82" s="169">
        <f t="shared" si="3"/>
        <v>1175</v>
      </c>
      <c r="S82" s="169">
        <f t="shared" si="3"/>
        <v>1150</v>
      </c>
      <c r="T82" s="169">
        <f t="shared" si="3"/>
        <v>1125</v>
      </c>
      <c r="U82" s="169">
        <f t="shared" si="3"/>
        <v>1100</v>
      </c>
      <c r="V82" s="169">
        <f t="shared" si="3"/>
        <v>1075</v>
      </c>
      <c r="W82" s="169">
        <f t="shared" si="3"/>
        <v>1050</v>
      </c>
      <c r="X82" s="169">
        <f t="shared" si="3"/>
        <v>1025</v>
      </c>
      <c r="Y82" s="169">
        <f t="shared" si="3"/>
        <v>1000</v>
      </c>
      <c r="Z82" s="169">
        <f t="shared" si="3"/>
        <v>975</v>
      </c>
      <c r="AA82" s="169">
        <f t="shared" si="3"/>
        <v>950</v>
      </c>
      <c r="AB82" s="169">
        <f t="shared" si="3"/>
        <v>925</v>
      </c>
      <c r="AC82" s="169">
        <f t="shared" si="3"/>
        <v>901</v>
      </c>
      <c r="AD82" s="169">
        <f t="shared" si="3"/>
        <v>876</v>
      </c>
      <c r="AE82" s="169">
        <f t="shared" si="3"/>
        <v>851</v>
      </c>
      <c r="AF82" s="169">
        <f t="shared" si="3"/>
        <v>826</v>
      </c>
      <c r="AG82" s="169">
        <f t="shared" si="3"/>
        <v>801</v>
      </c>
      <c r="AH82" s="169">
        <f t="shared" si="3"/>
        <v>776</v>
      </c>
      <c r="AI82">
        <v>750</v>
      </c>
      <c r="AJ82" s="2" t="s">
        <v>204</v>
      </c>
      <c r="AK82" s="2" t="s">
        <v>546</v>
      </c>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row>
    <row r="83" spans="1:16383" x14ac:dyDescent="0.2">
      <c r="A83" s="2" t="s">
        <v>42</v>
      </c>
      <c r="B83" s="2" t="s">
        <v>208</v>
      </c>
      <c r="C83" s="167">
        <v>2.5000000000000001E-2</v>
      </c>
      <c r="D83" s="167">
        <v>0.02</v>
      </c>
      <c r="E83" s="167">
        <v>0.03</v>
      </c>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c r="AG83" s="167"/>
      <c r="AH83" s="167"/>
      <c r="AI83" s="167"/>
      <c r="AJ83" t="s">
        <v>3</v>
      </c>
      <c r="AK83" s="2" t="s">
        <v>525</v>
      </c>
    </row>
    <row r="84" spans="1:16383" x14ac:dyDescent="0.2">
      <c r="A84" s="2" t="s">
        <v>71</v>
      </c>
      <c r="B84" s="2" t="s">
        <v>553</v>
      </c>
      <c r="C84" s="167">
        <v>30</v>
      </c>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7"/>
      <c r="AF84" s="167"/>
      <c r="AG84" s="167"/>
      <c r="AH84" s="167"/>
      <c r="AI84" s="167"/>
      <c r="AK84" s="2"/>
    </row>
    <row r="85" spans="1:16383" x14ac:dyDescent="0.2">
      <c r="A85" s="2"/>
      <c r="B85" s="2"/>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c r="AC85" s="167"/>
      <c r="AD85" s="167"/>
      <c r="AE85" s="167"/>
      <c r="AF85" s="167"/>
      <c r="AG85" s="167"/>
      <c r="AH85" s="167"/>
      <c r="AI85" s="167"/>
    </row>
    <row r="86" spans="1:16383" x14ac:dyDescent="0.2">
      <c r="A86" s="3" t="s">
        <v>90</v>
      </c>
      <c r="B86" s="3" t="s">
        <v>5</v>
      </c>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c r="AC86" s="161"/>
      <c r="AD86" s="161"/>
      <c r="AE86" s="161"/>
      <c r="AF86" s="161"/>
      <c r="AG86" s="161"/>
      <c r="AH86" s="161"/>
      <c r="AI86" s="161"/>
      <c r="AJ86" s="3" t="s">
        <v>5</v>
      </c>
      <c r="AK86" s="3"/>
      <c r="AL86" s="3"/>
    </row>
    <row r="87" spans="1:16383" x14ac:dyDescent="0.2">
      <c r="A87" t="s">
        <v>213</v>
      </c>
      <c r="B87" s="2" t="s">
        <v>431</v>
      </c>
      <c r="C87" s="46">
        <v>100000</v>
      </c>
      <c r="D87" s="163"/>
      <c r="E87" s="163"/>
      <c r="F87" s="163"/>
      <c r="G87" s="163"/>
      <c r="H87" s="163"/>
      <c r="I87" s="163"/>
      <c r="J87" s="163"/>
      <c r="K87" s="163"/>
      <c r="L87" s="163"/>
      <c r="M87" s="163"/>
      <c r="N87" s="163"/>
      <c r="O87" s="163"/>
      <c r="P87" s="163"/>
      <c r="Q87" s="163"/>
      <c r="R87" s="163"/>
      <c r="S87" s="163"/>
      <c r="T87" s="163"/>
      <c r="U87" s="163"/>
      <c r="V87" s="163"/>
      <c r="W87" s="163"/>
      <c r="X87" s="163"/>
      <c r="Y87" s="163"/>
      <c r="Z87" s="163"/>
      <c r="AA87" s="163"/>
      <c r="AB87" s="163"/>
      <c r="AC87" s="163"/>
      <c r="AD87" s="163"/>
      <c r="AE87" s="163"/>
      <c r="AF87" s="163"/>
      <c r="AG87" s="163"/>
      <c r="AH87" s="163"/>
      <c r="AI87" s="163"/>
      <c r="AJ87" s="8" t="s">
        <v>85</v>
      </c>
    </row>
    <row r="88" spans="1:16383" x14ac:dyDescent="0.2">
      <c r="A88" t="s">
        <v>214</v>
      </c>
      <c r="B88" s="2" t="s">
        <v>438</v>
      </c>
      <c r="C88" s="47">
        <v>0</v>
      </c>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8" t="s">
        <v>85</v>
      </c>
    </row>
    <row r="89" spans="1:16383" x14ac:dyDescent="0.2">
      <c r="A89" t="s">
        <v>41</v>
      </c>
      <c r="B89" t="s">
        <v>140</v>
      </c>
      <c r="C89">
        <v>799</v>
      </c>
      <c r="D89" s="169"/>
      <c r="F89">
        <v>745.87355730923559</v>
      </c>
      <c r="G89">
        <v>714.52019991744601</v>
      </c>
      <c r="H89">
        <v>691.42997148645998</v>
      </c>
      <c r="I89">
        <v>672.68117692128908</v>
      </c>
      <c r="J89">
        <v>656.61186781632227</v>
      </c>
      <c r="K89">
        <v>642.36791495500881</v>
      </c>
      <c r="L89">
        <v>629.45429505375057</v>
      </c>
      <c r="M89">
        <v>617.55928681013597</v>
      </c>
      <c r="N89">
        <v>606.47422496808986</v>
      </c>
      <c r="O89">
        <v>596.05269430011754</v>
      </c>
      <c r="P89">
        <v>586.18802968129626</v>
      </c>
      <c r="Q89">
        <v>576.80010105025553</v>
      </c>
      <c r="R89">
        <v>567.82714748374917</v>
      </c>
      <c r="S89">
        <v>559.22051605497757</v>
      </c>
      <c r="T89">
        <v>550.94115146891863</v>
      </c>
      <c r="U89">
        <v>542.95718308525613</v>
      </c>
      <c r="V89">
        <v>535.24222317804652</v>
      </c>
      <c r="W89">
        <v>527.77413967997438</v>
      </c>
      <c r="X89">
        <v>520.53415356030905</v>
      </c>
      <c r="Y89">
        <v>513.50616330756634</v>
      </c>
      <c r="Z89">
        <v>506.67623145832772</v>
      </c>
      <c r="AA89">
        <v>500.03218881187388</v>
      </c>
      <c r="AB89">
        <v>493.56332548345461</v>
      </c>
      <c r="AC89">
        <v>487.26014696264713</v>
      </c>
      <c r="AD89">
        <v>481.11417947317858</v>
      </c>
      <c r="AE89">
        <v>475.11781317331952</v>
      </c>
      <c r="AF89">
        <v>469.26417471994591</v>
      </c>
      <c r="AG89">
        <v>463.5470228490957</v>
      </c>
      <c r="AH89">
        <v>457.96066216650979</v>
      </c>
      <c r="AI89">
        <v>452.49987147014122</v>
      </c>
      <c r="AJ89" t="s">
        <v>68</v>
      </c>
      <c r="AK89" t="s">
        <v>514</v>
      </c>
    </row>
    <row r="90" spans="1:16383" x14ac:dyDescent="0.2">
      <c r="A90" t="s">
        <v>42</v>
      </c>
      <c r="B90" s="2" t="s">
        <v>141</v>
      </c>
      <c r="C90" s="162">
        <v>2.5000000000000001E-2</v>
      </c>
      <c r="D90" s="162">
        <v>0.02</v>
      </c>
      <c r="E90" s="162">
        <v>0.03</v>
      </c>
      <c r="AJ90" t="s">
        <v>3</v>
      </c>
      <c r="AK90" t="s">
        <v>514</v>
      </c>
    </row>
    <row r="91" spans="1:16383" x14ac:dyDescent="0.2">
      <c r="A91" t="s">
        <v>449</v>
      </c>
      <c r="B91" s="2" t="s">
        <v>448</v>
      </c>
      <c r="C91" s="166">
        <v>0.65</v>
      </c>
      <c r="D91" s="166"/>
      <c r="E91" s="166"/>
      <c r="F91" s="166">
        <f t="shared" ref="F91:AH91" si="4">$C$91+(F1-$C$1)/(2050-2020)*($AI$91-$C$91)</f>
        <v>0.65500000000000003</v>
      </c>
      <c r="G91" s="166">
        <f t="shared" si="4"/>
        <v>0.66</v>
      </c>
      <c r="H91" s="166">
        <f t="shared" si="4"/>
        <v>0.66500000000000004</v>
      </c>
      <c r="I91" s="166">
        <f t="shared" si="4"/>
        <v>0.67</v>
      </c>
      <c r="J91" s="166">
        <f t="shared" si="4"/>
        <v>0.67500000000000004</v>
      </c>
      <c r="K91" s="166">
        <f t="shared" si="4"/>
        <v>0.68</v>
      </c>
      <c r="L91" s="166">
        <f t="shared" si="4"/>
        <v>0.68500000000000005</v>
      </c>
      <c r="M91" s="166">
        <f t="shared" si="4"/>
        <v>0.69000000000000006</v>
      </c>
      <c r="N91" s="166">
        <f t="shared" si="4"/>
        <v>0.69500000000000006</v>
      </c>
      <c r="O91" s="166">
        <f t="shared" si="4"/>
        <v>0.70000000000000007</v>
      </c>
      <c r="P91" s="166">
        <f t="shared" si="4"/>
        <v>0.70500000000000007</v>
      </c>
      <c r="Q91" s="166">
        <f t="shared" si="4"/>
        <v>0.71000000000000008</v>
      </c>
      <c r="R91" s="166">
        <f t="shared" si="4"/>
        <v>0.71500000000000008</v>
      </c>
      <c r="S91" s="166">
        <f t="shared" si="4"/>
        <v>0.72</v>
      </c>
      <c r="T91" s="166">
        <f t="shared" si="4"/>
        <v>0.72500000000000009</v>
      </c>
      <c r="U91" s="166">
        <f t="shared" si="4"/>
        <v>0.73</v>
      </c>
      <c r="V91" s="166">
        <f t="shared" si="4"/>
        <v>0.73499999999999999</v>
      </c>
      <c r="W91" s="166">
        <f t="shared" si="4"/>
        <v>0.74</v>
      </c>
      <c r="X91" s="166">
        <f t="shared" si="4"/>
        <v>0.745</v>
      </c>
      <c r="Y91" s="166">
        <f t="shared" si="4"/>
        <v>0.75</v>
      </c>
      <c r="Z91" s="166">
        <f t="shared" si="4"/>
        <v>0.755</v>
      </c>
      <c r="AA91" s="166">
        <f t="shared" si="4"/>
        <v>0.76</v>
      </c>
      <c r="AB91" s="166">
        <f t="shared" si="4"/>
        <v>0.76500000000000001</v>
      </c>
      <c r="AC91" s="166">
        <f t="shared" si="4"/>
        <v>0.77</v>
      </c>
      <c r="AD91" s="166">
        <f t="shared" si="4"/>
        <v>0.77500000000000002</v>
      </c>
      <c r="AE91" s="166">
        <f t="shared" si="4"/>
        <v>0.78</v>
      </c>
      <c r="AF91" s="166">
        <f t="shared" si="4"/>
        <v>0.78500000000000003</v>
      </c>
      <c r="AG91" s="166">
        <f t="shared" si="4"/>
        <v>0.79</v>
      </c>
      <c r="AH91" s="166">
        <f t="shared" si="4"/>
        <v>0.79500000000000004</v>
      </c>
      <c r="AI91" s="166">
        <v>0.8</v>
      </c>
      <c r="AJ91" t="s">
        <v>529</v>
      </c>
      <c r="AK91" t="s">
        <v>514</v>
      </c>
      <c r="AN91" s="175" t="s">
        <v>452</v>
      </c>
      <c r="AO91" s="175" t="s">
        <v>440</v>
      </c>
      <c r="AP91" s="175" t="s">
        <v>447</v>
      </c>
    </row>
    <row r="92" spans="1:16383" x14ac:dyDescent="0.2">
      <c r="A92" t="s">
        <v>446</v>
      </c>
      <c r="B92" s="2" t="s">
        <v>445</v>
      </c>
      <c r="C92">
        <f>67.07/(1.97+0.87+0.19+0.01)</f>
        <v>22.0625</v>
      </c>
      <c r="AJ92" t="s">
        <v>549</v>
      </c>
      <c r="AK92" t="s">
        <v>543</v>
      </c>
      <c r="AN92" s="175" t="s">
        <v>453</v>
      </c>
      <c r="AO92" s="175" t="s">
        <v>440</v>
      </c>
      <c r="AP92" s="175" t="s">
        <v>447</v>
      </c>
    </row>
    <row r="93" spans="1:16383" x14ac:dyDescent="0.2">
      <c r="A93" t="s">
        <v>450</v>
      </c>
      <c r="B93" s="2" t="s">
        <v>451</v>
      </c>
      <c r="C93" s="165">
        <f>21.86/67.07</f>
        <v>0.32592813478455346</v>
      </c>
      <c r="D93" s="165"/>
      <c r="E93" s="165"/>
      <c r="F93" s="165"/>
      <c r="G93" s="165"/>
      <c r="H93" s="165"/>
      <c r="I93" s="165"/>
      <c r="J93" s="165"/>
      <c r="K93" s="165"/>
      <c r="L93" s="165"/>
      <c r="M93" s="165"/>
      <c r="N93" s="165"/>
      <c r="O93" s="165"/>
      <c r="P93" s="165"/>
      <c r="Q93" s="165"/>
      <c r="R93" s="165"/>
      <c r="S93" s="165"/>
      <c r="T93" s="165"/>
      <c r="U93" s="165"/>
      <c r="V93" s="165"/>
      <c r="W93" s="165"/>
      <c r="X93" s="165"/>
      <c r="Y93" s="165"/>
      <c r="Z93" s="165"/>
      <c r="AA93" s="165"/>
      <c r="AB93" s="165"/>
      <c r="AC93" s="165"/>
      <c r="AD93" s="165"/>
      <c r="AE93" s="165"/>
      <c r="AF93" s="165"/>
      <c r="AG93" s="165"/>
      <c r="AH93" s="165"/>
      <c r="AI93" s="165"/>
      <c r="AJ93" t="s">
        <v>544</v>
      </c>
      <c r="AK93" t="s">
        <v>543</v>
      </c>
      <c r="AN93" s="175" t="s">
        <v>454</v>
      </c>
      <c r="AO93" s="175" t="s">
        <v>440</v>
      </c>
      <c r="AP93" s="175" t="s">
        <v>447</v>
      </c>
    </row>
    <row r="94" spans="1:16383" x14ac:dyDescent="0.2">
      <c r="A94" t="s">
        <v>27</v>
      </c>
      <c r="B94" s="2" t="s">
        <v>46</v>
      </c>
      <c r="C94" s="162">
        <v>0.8</v>
      </c>
      <c r="D94" s="162">
        <v>0.7</v>
      </c>
      <c r="E94" s="162">
        <v>0.9</v>
      </c>
      <c r="AJ94" t="s">
        <v>13</v>
      </c>
      <c r="AK94" t="s">
        <v>527</v>
      </c>
      <c r="AN94" s="177"/>
      <c r="AO94" s="176"/>
      <c r="AP94" s="176"/>
    </row>
    <row r="95" spans="1:16383" x14ac:dyDescent="0.2">
      <c r="A95" t="s">
        <v>206</v>
      </c>
      <c r="B95" t="s">
        <v>205</v>
      </c>
      <c r="C95" s="165">
        <f>22.85/100.42</f>
        <v>0.22754431388169688</v>
      </c>
      <c r="AJ95" t="s">
        <v>550</v>
      </c>
      <c r="AK95" t="s">
        <v>543</v>
      </c>
      <c r="AN95" s="177" t="s">
        <v>517</v>
      </c>
      <c r="AO95" s="2" t="s">
        <v>69</v>
      </c>
      <c r="AP95" s="176"/>
    </row>
    <row r="96" spans="1:16383" x14ac:dyDescent="0.2">
      <c r="A96" t="s">
        <v>71</v>
      </c>
      <c r="B96" s="2" t="s">
        <v>551</v>
      </c>
      <c r="C96" s="162">
        <v>30</v>
      </c>
      <c r="D96" s="162">
        <v>25</v>
      </c>
      <c r="E96" s="162">
        <v>35</v>
      </c>
      <c r="AJ96" t="s">
        <v>4</v>
      </c>
      <c r="AK96" t="s">
        <v>515</v>
      </c>
      <c r="AN96" s="176"/>
      <c r="AO96" s="176"/>
      <c r="AP96" s="176"/>
    </row>
    <row r="97" spans="1:42" x14ac:dyDescent="0.2">
      <c r="A97" s="162"/>
      <c r="AN97" s="176"/>
      <c r="AO97" s="176"/>
      <c r="AP97" s="176"/>
    </row>
    <row r="98" spans="1:42" x14ac:dyDescent="0.2">
      <c r="A98" s="3" t="s">
        <v>55</v>
      </c>
      <c r="B98" s="3"/>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3"/>
      <c r="AK98" s="3"/>
      <c r="AL98" s="3"/>
      <c r="AN98" s="176"/>
      <c r="AO98" s="176"/>
      <c r="AP98" s="176"/>
    </row>
    <row r="99" spans="1:42" x14ac:dyDescent="0.2">
      <c r="A99" t="s">
        <v>31</v>
      </c>
      <c r="B99" t="s">
        <v>47</v>
      </c>
      <c r="C99" s="170">
        <v>44100000</v>
      </c>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t="s">
        <v>1</v>
      </c>
      <c r="AK99" t="s">
        <v>516</v>
      </c>
      <c r="AN99" s="176"/>
      <c r="AO99" s="176"/>
      <c r="AP99" s="176"/>
    </row>
    <row r="100" spans="1:42" x14ac:dyDescent="0.2">
      <c r="A100" t="s">
        <v>443</v>
      </c>
      <c r="B100" t="s">
        <v>441</v>
      </c>
      <c r="C100" s="170">
        <v>44300000</v>
      </c>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t="s">
        <v>1</v>
      </c>
      <c r="AK100" t="s">
        <v>516</v>
      </c>
      <c r="AN100" s="176"/>
      <c r="AO100" s="176"/>
      <c r="AP100" s="176"/>
    </row>
    <row r="101" spans="1:42" x14ac:dyDescent="0.2">
      <c r="A101" t="s">
        <v>32</v>
      </c>
      <c r="B101" t="s">
        <v>48</v>
      </c>
      <c r="C101" s="170">
        <v>43000000</v>
      </c>
      <c r="D101" s="170"/>
      <c r="E101" s="170"/>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t="s">
        <v>1</v>
      </c>
      <c r="AK101" t="s">
        <v>516</v>
      </c>
      <c r="AN101" s="176"/>
      <c r="AO101" s="176"/>
      <c r="AP101" s="176"/>
    </row>
    <row r="102" spans="1:42" x14ac:dyDescent="0.2">
      <c r="A102" t="s">
        <v>77</v>
      </c>
      <c r="B102" t="s">
        <v>75</v>
      </c>
      <c r="C102" s="165">
        <f>29.44/(20.95+29.44+16.67)</f>
        <v>0.43900984193259768</v>
      </c>
      <c r="D102" s="171"/>
      <c r="E102" s="171"/>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c r="AD102" s="171"/>
      <c r="AE102" s="171"/>
      <c r="AF102" s="171"/>
      <c r="AG102" s="171"/>
      <c r="AH102" s="171"/>
      <c r="AI102" s="171"/>
      <c r="AJ102" t="str">
        <f>""</f>
        <v/>
      </c>
      <c r="AK102" t="s">
        <v>543</v>
      </c>
    </row>
    <row r="103" spans="1:42" x14ac:dyDescent="0.2">
      <c r="A103" t="s">
        <v>444</v>
      </c>
      <c r="B103" t="s">
        <v>442</v>
      </c>
      <c r="C103" s="165">
        <f>20.95/(20.95+29.44+16.67)</f>
        <v>0.3124067998807038</v>
      </c>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c r="AD103" s="171"/>
      <c r="AE103" s="171"/>
      <c r="AF103" s="171"/>
      <c r="AG103" s="171"/>
      <c r="AH103" s="171"/>
      <c r="AI103" s="171"/>
      <c r="AJ103" t="str">
        <f>""</f>
        <v/>
      </c>
      <c r="AK103" t="s">
        <v>543</v>
      </c>
    </row>
    <row r="104" spans="1:42" x14ac:dyDescent="0.2">
      <c r="A104" t="s">
        <v>78</v>
      </c>
      <c r="B104" t="s">
        <v>76</v>
      </c>
      <c r="C104" s="165">
        <f>16.67/(20.95+29.44+16.67)</f>
        <v>0.24858335818669849</v>
      </c>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t="str">
        <f>""</f>
        <v/>
      </c>
      <c r="AK104" t="s">
        <v>543</v>
      </c>
    </row>
    <row r="106" spans="1:42" x14ac:dyDescent="0.2">
      <c r="A106" s="3" t="s">
        <v>56</v>
      </c>
      <c r="B106" s="3"/>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c r="AF106" s="161"/>
      <c r="AG106" s="161"/>
      <c r="AH106" s="161"/>
      <c r="AI106" s="161"/>
      <c r="AJ106" s="3"/>
      <c r="AK106" s="3"/>
      <c r="AL106" s="3"/>
    </row>
    <row r="107" spans="1:42" x14ac:dyDescent="0.2">
      <c r="A107" s="4" t="s">
        <v>57</v>
      </c>
      <c r="B107" s="4" t="s">
        <v>58</v>
      </c>
      <c r="C107" s="4">
        <v>0.05</v>
      </c>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K107" t="s">
        <v>518</v>
      </c>
      <c r="AL107" s="39" t="s">
        <v>519</v>
      </c>
    </row>
    <row r="108" spans="1:42" x14ac:dyDescent="0.2">
      <c r="A108" s="11" t="s">
        <v>93</v>
      </c>
      <c r="B108" s="11" t="s">
        <v>71</v>
      </c>
      <c r="C108" s="84">
        <v>30</v>
      </c>
      <c r="D108" s="84"/>
      <c r="E108" s="84"/>
      <c r="F108" s="84"/>
      <c r="G108" s="84"/>
      <c r="H108" s="84"/>
      <c r="I108" s="84"/>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c r="AG108" s="84"/>
      <c r="AH108" s="84"/>
      <c r="AI108" s="84"/>
      <c r="AJ108" s="11" t="s">
        <v>4</v>
      </c>
      <c r="AK108" s="11" t="s">
        <v>527</v>
      </c>
      <c r="AL108" s="1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data!$A$2:$A$69</xm:f>
          </x14:formula1>
          <xm:sqref>B122:B152</xm:sqref>
        </x14:dataValidation>
        <x14:dataValidation type="list" allowBlank="1" showInputMessage="1" showErrorMessage="1" xr:uid="{1555AA0C-4091-3C46-8DDB-8A868171CA25}">
          <x14:formula1>
            <xm:f>data!$A$2:$A$126</xm:f>
          </x14:formula1>
          <xm:sqref>B109:B121</xm:sqref>
        </x14:dataValidation>
        <x14:dataValidation type="list" allowBlank="1" showInputMessage="1" showErrorMessage="1" xr:uid="{DAEB7619-A2E0-EA4E-BDDC-A633BE22E4C5}">
          <x14:formula1>
            <xm:f>data!$A$2:$A$119</xm:f>
          </x14:formula1>
          <xm:sqref>B3:B51 B54:B81 B86:B94 B97:B108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AI81"/>
  <sheetViews>
    <sheetView topLeftCell="A8" workbookViewId="0">
      <selection activeCell="A57" sqref="A57"/>
    </sheetView>
  </sheetViews>
  <sheetFormatPr baseColWidth="10" defaultRowHeight="16" outlineLevelCol="1" x14ac:dyDescent="0.2"/>
  <cols>
    <col min="1" max="1" width="24.83203125" bestFit="1" customWidth="1"/>
    <col min="3" max="3" width="13.5" bestFit="1" customWidth="1"/>
    <col min="4" max="4" width="13.83203125" bestFit="1" customWidth="1"/>
    <col min="5" max="34" width="10.83203125" outlineLevel="1"/>
    <col min="35" max="35" width="44.1640625" bestFit="1" customWidth="1"/>
  </cols>
  <sheetData>
    <row r="1" spans="1:35" x14ac:dyDescent="0.2">
      <c r="A1" t="s">
        <v>49</v>
      </c>
      <c r="B1" t="str">
        <f>overview!C2</f>
        <v>value_2020</v>
      </c>
      <c r="C1" t="str">
        <f>overview!D2</f>
        <v>sensitivity_min</v>
      </c>
      <c r="D1" t="str">
        <f>overview!E2</f>
        <v>sensitivity_max</v>
      </c>
      <c r="E1" t="str">
        <f>overview!F2</f>
        <v>value_2021</v>
      </c>
      <c r="F1" t="str">
        <f>overview!G2</f>
        <v>value_2022</v>
      </c>
      <c r="G1" t="str">
        <f>overview!H2</f>
        <v>value_2023</v>
      </c>
      <c r="H1" t="str">
        <f>overview!I2</f>
        <v>value_2024</v>
      </c>
      <c r="I1" t="str">
        <f>overview!J2</f>
        <v>value_2025</v>
      </c>
      <c r="J1" t="str">
        <f>overview!K2</f>
        <v>value_2026</v>
      </c>
      <c r="K1" t="str">
        <f>overview!L2</f>
        <v>value_2027</v>
      </c>
      <c r="L1" t="str">
        <f>overview!M2</f>
        <v>value_2028</v>
      </c>
      <c r="M1" t="str">
        <f>overview!N2</f>
        <v>value_2029</v>
      </c>
      <c r="N1" t="str">
        <f>overview!O2</f>
        <v>value_2030</v>
      </c>
      <c r="O1" t="str">
        <f>overview!P2</f>
        <v>value_2031</v>
      </c>
      <c r="P1" t="str">
        <f>overview!Q2</f>
        <v>value_2032</v>
      </c>
      <c r="Q1" t="str">
        <f>overview!R2</f>
        <v>value_2033</v>
      </c>
      <c r="R1" t="str">
        <f>overview!S2</f>
        <v>value_2034</v>
      </c>
      <c r="S1" t="str">
        <f>overview!T2</f>
        <v>value_2035</v>
      </c>
      <c r="T1" t="str">
        <f>overview!U2</f>
        <v>value_2036</v>
      </c>
      <c r="U1" t="str">
        <f>overview!V2</f>
        <v>value_2037</v>
      </c>
      <c r="V1" t="str">
        <f>overview!W2</f>
        <v>value_2038</v>
      </c>
      <c r="W1" t="str">
        <f>overview!X2</f>
        <v>value_2039</v>
      </c>
      <c r="X1" t="str">
        <f>overview!Y2</f>
        <v>value_2040</v>
      </c>
      <c r="Y1" t="str">
        <f>overview!Z2</f>
        <v>value_2041</v>
      </c>
      <c r="Z1" t="str">
        <f>overview!AA2</f>
        <v>value_2042</v>
      </c>
      <c r="AA1" t="str">
        <f>overview!AB2</f>
        <v>value_2043</v>
      </c>
      <c r="AB1" t="str">
        <f>overview!AC2</f>
        <v>value_2044</v>
      </c>
      <c r="AC1" t="str">
        <f>overview!AD2</f>
        <v>value_2045</v>
      </c>
      <c r="AD1" t="str">
        <f>overview!AE2</f>
        <v>value_2046</v>
      </c>
      <c r="AE1" t="str">
        <f>overview!AF2</f>
        <v>value_2047</v>
      </c>
      <c r="AF1" t="str">
        <f>overview!AG2</f>
        <v>value_2048</v>
      </c>
      <c r="AG1" t="str">
        <f>overview!AH2</f>
        <v>value_2049</v>
      </c>
      <c r="AH1" t="str">
        <f>overview!AI2</f>
        <v>value_2050</v>
      </c>
      <c r="AI1" t="s">
        <v>50</v>
      </c>
    </row>
    <row r="2" spans="1:35" x14ac:dyDescent="0.2">
      <c r="A2" s="2" t="s">
        <v>127</v>
      </c>
      <c r="B2">
        <f>IF(VLOOKUP($A2,overview!$B$3:$AJ$154,COLUMN(),FALSE) = "","",VLOOKUP($A2,overview!$B$3:$AJ$154,COLUMN(B2),FALSE))</f>
        <v>8</v>
      </c>
      <c r="C2">
        <f>IF(VLOOKUP($A2,overview!$B$3:$AJ$154,COLUMN(),FALSE) = "","",VLOOKUP($A2,overview!$B$3:$AJ$154,COLUMN(C2),FALSE))</f>
        <v>6</v>
      </c>
      <c r="D2">
        <f>IF(VLOOKUP($A2,overview!$B$3:$AJ$154,COLUMN(),FALSE) = "","",VLOOKUP($A2,overview!$B$3:$AJ$154,COLUMN(D2),FALSE))</f>
        <v>10</v>
      </c>
      <c r="E2" t="str">
        <f>IF(VLOOKUP($A2,overview!$B$3:$AJ$154,COLUMN(),FALSE) = "","",VLOOKUP($A2,overview!$B$3:$AJ$154,COLUMN(E2),FALSE))</f>
        <v/>
      </c>
      <c r="F2" t="str">
        <f>IF(VLOOKUP($A2,overview!$B$3:$AJ$154,COLUMN(),FALSE) = "","",VLOOKUP($A2,overview!$B$3:$AJ$154,COLUMN(F2),FALSE))</f>
        <v/>
      </c>
      <c r="G2" t="str">
        <f>IF(VLOOKUP($A2,overview!$B$3:$AJ$154,COLUMN(),FALSE) = "","",VLOOKUP($A2,overview!$B$3:$AJ$154,COLUMN(G2),FALSE))</f>
        <v/>
      </c>
      <c r="H2" t="str">
        <f>IF(VLOOKUP($A2,overview!$B$3:$AJ$154,COLUMN(),FALSE) = "","",VLOOKUP($A2,overview!$B$3:$AJ$154,COLUMN(H2),FALSE))</f>
        <v/>
      </c>
      <c r="I2" t="str">
        <f>IF(VLOOKUP($A2,overview!$B$3:$AJ$154,COLUMN(),FALSE) = "","",VLOOKUP($A2,overview!$B$3:$AJ$154,COLUMN(I2),FALSE))</f>
        <v/>
      </c>
      <c r="J2" t="str">
        <f>IF(VLOOKUP($A2,overview!$B$3:$AJ$154,COLUMN(),FALSE) = "","",VLOOKUP($A2,overview!$B$3:$AJ$154,COLUMN(J2),FALSE))</f>
        <v/>
      </c>
      <c r="K2" t="str">
        <f>IF(VLOOKUP($A2,overview!$B$3:$AJ$154,COLUMN(),FALSE) = "","",VLOOKUP($A2,overview!$B$3:$AJ$154,COLUMN(K2),FALSE))</f>
        <v/>
      </c>
      <c r="L2" t="str">
        <f>IF(VLOOKUP($A2,overview!$B$3:$AJ$154,COLUMN(),FALSE) = "","",VLOOKUP($A2,overview!$B$3:$AJ$154,COLUMN(L2),FALSE))</f>
        <v/>
      </c>
      <c r="M2" t="str">
        <f>IF(VLOOKUP($A2,overview!$B$3:$AJ$154,COLUMN(),FALSE) = "","",VLOOKUP($A2,overview!$B$3:$AJ$154,COLUMN(M2),FALSE))</f>
        <v/>
      </c>
      <c r="N2" t="str">
        <f>IF(VLOOKUP($A2,overview!$B$3:$AJ$154,COLUMN(),FALSE) = "","",VLOOKUP($A2,overview!$B$3:$AJ$154,COLUMN(N2),FALSE))</f>
        <v/>
      </c>
      <c r="O2" t="str">
        <f>IF(VLOOKUP($A2,overview!$B$3:$AJ$154,COLUMN(),FALSE) = "","",VLOOKUP($A2,overview!$B$3:$AJ$154,COLUMN(O2),FALSE))</f>
        <v/>
      </c>
      <c r="P2" t="str">
        <f>IF(VLOOKUP($A2,overview!$B$3:$AJ$154,COLUMN(),FALSE) = "","",VLOOKUP($A2,overview!$B$3:$AJ$154,COLUMN(P2),FALSE))</f>
        <v/>
      </c>
      <c r="Q2" t="str">
        <f>IF(VLOOKUP($A2,overview!$B$3:$AJ$154,COLUMN(),FALSE) = "","",VLOOKUP($A2,overview!$B$3:$AJ$154,COLUMN(Q2),FALSE))</f>
        <v/>
      </c>
      <c r="R2" t="str">
        <f>IF(VLOOKUP($A2,overview!$B$3:$AJ$154,COLUMN(),FALSE) = "","",VLOOKUP($A2,overview!$B$3:$AJ$154,COLUMN(R2),FALSE))</f>
        <v/>
      </c>
      <c r="S2" t="str">
        <f>IF(VLOOKUP($A2,overview!$B$3:$AJ$154,COLUMN(),FALSE) = "","",VLOOKUP($A2,overview!$B$3:$AJ$154,COLUMN(S2),FALSE))</f>
        <v/>
      </c>
      <c r="T2" t="str">
        <f>IF(VLOOKUP($A2,overview!$B$3:$AJ$154,COLUMN(),FALSE) = "","",VLOOKUP($A2,overview!$B$3:$AJ$154,COLUMN(T2),FALSE))</f>
        <v/>
      </c>
      <c r="U2" t="str">
        <f>IF(VLOOKUP($A2,overview!$B$3:$AJ$154,COLUMN(),FALSE) = "","",VLOOKUP($A2,overview!$B$3:$AJ$154,COLUMN(U2),FALSE))</f>
        <v/>
      </c>
      <c r="V2" t="str">
        <f>IF(VLOOKUP($A2,overview!$B$3:$AJ$154,COLUMN(),FALSE) = "","",VLOOKUP($A2,overview!$B$3:$AJ$154,COLUMN(V2),FALSE))</f>
        <v/>
      </c>
      <c r="W2" t="str">
        <f>IF(VLOOKUP($A2,overview!$B$3:$AJ$154,COLUMN(),FALSE) = "","",VLOOKUP($A2,overview!$B$3:$AJ$154,COLUMN(W2),FALSE))</f>
        <v/>
      </c>
      <c r="X2" t="str">
        <f>IF(VLOOKUP($A2,overview!$B$3:$AJ$154,COLUMN(),FALSE) = "","",VLOOKUP($A2,overview!$B$3:$AJ$154,COLUMN(X2),FALSE))</f>
        <v/>
      </c>
      <c r="Y2" t="str">
        <f>IF(VLOOKUP($A2,overview!$B$3:$AJ$154,COLUMN(),FALSE) = "","",VLOOKUP($A2,overview!$B$3:$AJ$154,COLUMN(Y2),FALSE))</f>
        <v/>
      </c>
      <c r="Z2" t="str">
        <f>IF(VLOOKUP($A2,overview!$B$3:$AJ$154,COLUMN(),FALSE) = "","",VLOOKUP($A2,overview!$B$3:$AJ$154,COLUMN(Z2),FALSE))</f>
        <v/>
      </c>
      <c r="AA2" t="str">
        <f>IF(VLOOKUP($A2,overview!$B$3:$AJ$154,COLUMN(),FALSE) = "","",VLOOKUP($A2,overview!$B$3:$AJ$154,COLUMN(AA2),FALSE))</f>
        <v/>
      </c>
      <c r="AB2" t="str">
        <f>IF(VLOOKUP($A2,overview!$B$3:$AJ$154,COLUMN(),FALSE) = "","",VLOOKUP($A2,overview!$B$3:$AJ$154,COLUMN(AB2),FALSE))</f>
        <v/>
      </c>
      <c r="AC2" t="str">
        <f>IF(VLOOKUP($A2,overview!$B$3:$AJ$154,COLUMN(),FALSE) = "","",VLOOKUP($A2,overview!$B$3:$AJ$154,COLUMN(AC2),FALSE))</f>
        <v/>
      </c>
      <c r="AD2" t="str">
        <f>IF(VLOOKUP($A2,overview!$B$3:$AJ$154,COLUMN(),FALSE) = "","",VLOOKUP($A2,overview!$B$3:$AJ$154,COLUMN(AD2),FALSE))</f>
        <v/>
      </c>
      <c r="AE2" t="str">
        <f>IF(VLOOKUP($A2,overview!$B$3:$AJ$154,COLUMN(),FALSE) = "","",VLOOKUP($A2,overview!$B$3:$AJ$154,COLUMN(AE2),FALSE))</f>
        <v/>
      </c>
      <c r="AF2" t="str">
        <f>IF(VLOOKUP($A2,overview!$B$3:$AJ$154,COLUMN(),FALSE) = "","",VLOOKUP($A2,overview!$B$3:$AJ$154,COLUMN(AF2),FALSE))</f>
        <v/>
      </c>
      <c r="AG2" t="str">
        <f>IF(VLOOKUP($A2,overview!$B$3:$AJ$154,COLUMN(),FALSE) = "","",VLOOKUP($A2,overview!$B$3:$AJ$154,COLUMN(AG2),FALSE))</f>
        <v/>
      </c>
      <c r="AH2" t="str">
        <f>IF(VLOOKUP($A2,overview!$B$3:$AJ$154,COLUMN(),FALSE) = "","",VLOOKUP($A2,overview!$B$3:$AJ$154,COLUMN(AH2),FALSE))</f>
        <v/>
      </c>
      <c r="AI2" t="str">
        <f>IF(VLOOKUP($A2,overview!$B$3:$AJ$154,COLUMN(),FALSE) = "","",VLOOKUP($A2,overview!$B$3:$AJ$154,COLUMN(AI2),FALSE))</f>
        <v>meters of spacing per meter of rotor diameter</v>
      </c>
    </row>
    <row r="3" spans="1:35" x14ac:dyDescent="0.2">
      <c r="A3" s="2" t="s">
        <v>211</v>
      </c>
      <c r="B3">
        <f>IF(VLOOKUP($A3,overview!$B$3:$AJ$154,COLUMN(),FALSE) = "","",VLOOKUP($A3,overview!$B$3:$AJ$154,COLUMN(B3),FALSE))</f>
        <v>5000</v>
      </c>
      <c r="C3" t="str">
        <f>IF(VLOOKUP($A3,overview!$B$3:$AJ$154,COLUMN(),FALSE) = "","",VLOOKUP($A3,overview!$B$3:$AJ$154,COLUMN(C3),FALSE))</f>
        <v/>
      </c>
      <c r="D3" t="str">
        <f>IF(VLOOKUP($A3,overview!$B$3:$AJ$154,COLUMN(),FALSE) = "","",VLOOKUP($A3,overview!$B$3:$AJ$154,COLUMN(D3),FALSE))</f>
        <v/>
      </c>
      <c r="E3" t="str">
        <f>IF(VLOOKUP($A3,overview!$B$3:$AJ$154,COLUMN(),FALSE) = "","",VLOOKUP($A3,overview!$B$3:$AJ$154,COLUMN(E3),FALSE))</f>
        <v/>
      </c>
      <c r="F3" t="str">
        <f>IF(VLOOKUP($A3,overview!$B$3:$AJ$154,COLUMN(),FALSE) = "","",VLOOKUP($A3,overview!$B$3:$AJ$154,COLUMN(F3),FALSE))</f>
        <v/>
      </c>
      <c r="G3" t="str">
        <f>IF(VLOOKUP($A3,overview!$B$3:$AJ$154,COLUMN(),FALSE) = "","",VLOOKUP($A3,overview!$B$3:$AJ$154,COLUMN(G3),FALSE))</f>
        <v/>
      </c>
      <c r="H3" t="str">
        <f>IF(VLOOKUP($A3,overview!$B$3:$AJ$154,COLUMN(),FALSE) = "","",VLOOKUP($A3,overview!$B$3:$AJ$154,COLUMN(H3),FALSE))</f>
        <v/>
      </c>
      <c r="I3" t="str">
        <f>IF(VLOOKUP($A3,overview!$B$3:$AJ$154,COLUMN(),FALSE) = "","",VLOOKUP($A3,overview!$B$3:$AJ$154,COLUMN(I3),FALSE))</f>
        <v/>
      </c>
      <c r="J3" t="str">
        <f>IF(VLOOKUP($A3,overview!$B$3:$AJ$154,COLUMN(),FALSE) = "","",VLOOKUP($A3,overview!$B$3:$AJ$154,COLUMN(J3),FALSE))</f>
        <v/>
      </c>
      <c r="K3" t="str">
        <f>IF(VLOOKUP($A3,overview!$B$3:$AJ$154,COLUMN(),FALSE) = "","",VLOOKUP($A3,overview!$B$3:$AJ$154,COLUMN(K3),FALSE))</f>
        <v/>
      </c>
      <c r="L3" t="str">
        <f>IF(VLOOKUP($A3,overview!$B$3:$AJ$154,COLUMN(),FALSE) = "","",VLOOKUP($A3,overview!$B$3:$AJ$154,COLUMN(L3),FALSE))</f>
        <v/>
      </c>
      <c r="M3" t="str">
        <f>IF(VLOOKUP($A3,overview!$B$3:$AJ$154,COLUMN(),FALSE) = "","",VLOOKUP($A3,overview!$B$3:$AJ$154,COLUMN(M3),FALSE))</f>
        <v/>
      </c>
      <c r="N3" t="str">
        <f>IF(VLOOKUP($A3,overview!$B$3:$AJ$154,COLUMN(),FALSE) = "","",VLOOKUP($A3,overview!$B$3:$AJ$154,COLUMN(N3),FALSE))</f>
        <v/>
      </c>
      <c r="O3" t="str">
        <f>IF(VLOOKUP($A3,overview!$B$3:$AJ$154,COLUMN(),FALSE) = "","",VLOOKUP($A3,overview!$B$3:$AJ$154,COLUMN(O3),FALSE))</f>
        <v/>
      </c>
      <c r="P3" t="str">
        <f>IF(VLOOKUP($A3,overview!$B$3:$AJ$154,COLUMN(),FALSE) = "","",VLOOKUP($A3,overview!$B$3:$AJ$154,COLUMN(P3),FALSE))</f>
        <v/>
      </c>
      <c r="Q3" t="str">
        <f>IF(VLOOKUP($A3,overview!$B$3:$AJ$154,COLUMN(),FALSE) = "","",VLOOKUP($A3,overview!$B$3:$AJ$154,COLUMN(Q3),FALSE))</f>
        <v/>
      </c>
      <c r="R3" t="str">
        <f>IF(VLOOKUP($A3,overview!$B$3:$AJ$154,COLUMN(),FALSE) = "","",VLOOKUP($A3,overview!$B$3:$AJ$154,COLUMN(R3),FALSE))</f>
        <v/>
      </c>
      <c r="S3" t="str">
        <f>IF(VLOOKUP($A3,overview!$B$3:$AJ$154,COLUMN(),FALSE) = "","",VLOOKUP($A3,overview!$B$3:$AJ$154,COLUMN(S3),FALSE))</f>
        <v/>
      </c>
      <c r="T3" t="str">
        <f>IF(VLOOKUP($A3,overview!$B$3:$AJ$154,COLUMN(),FALSE) = "","",VLOOKUP($A3,overview!$B$3:$AJ$154,COLUMN(T3),FALSE))</f>
        <v/>
      </c>
      <c r="U3" t="str">
        <f>IF(VLOOKUP($A3,overview!$B$3:$AJ$154,COLUMN(),FALSE) = "","",VLOOKUP($A3,overview!$B$3:$AJ$154,COLUMN(U3),FALSE))</f>
        <v/>
      </c>
      <c r="V3" t="str">
        <f>IF(VLOOKUP($A3,overview!$B$3:$AJ$154,COLUMN(),FALSE) = "","",VLOOKUP($A3,overview!$B$3:$AJ$154,COLUMN(V3),FALSE))</f>
        <v/>
      </c>
      <c r="W3" t="str">
        <f>IF(VLOOKUP($A3,overview!$B$3:$AJ$154,COLUMN(),FALSE) = "","",VLOOKUP($A3,overview!$B$3:$AJ$154,COLUMN(W3),FALSE))</f>
        <v/>
      </c>
      <c r="X3" t="str">
        <f>IF(VLOOKUP($A3,overview!$B$3:$AJ$154,COLUMN(),FALSE) = "","",VLOOKUP($A3,overview!$B$3:$AJ$154,COLUMN(X3),FALSE))</f>
        <v/>
      </c>
      <c r="Y3" t="str">
        <f>IF(VLOOKUP($A3,overview!$B$3:$AJ$154,COLUMN(),FALSE) = "","",VLOOKUP($A3,overview!$B$3:$AJ$154,COLUMN(Y3),FALSE))</f>
        <v/>
      </c>
      <c r="Z3" t="str">
        <f>IF(VLOOKUP($A3,overview!$B$3:$AJ$154,COLUMN(),FALSE) = "","",VLOOKUP($A3,overview!$B$3:$AJ$154,COLUMN(Z3),FALSE))</f>
        <v/>
      </c>
      <c r="AA3" t="str">
        <f>IF(VLOOKUP($A3,overview!$B$3:$AJ$154,COLUMN(),FALSE) = "","",VLOOKUP($A3,overview!$B$3:$AJ$154,COLUMN(AA3),FALSE))</f>
        <v/>
      </c>
      <c r="AB3" t="str">
        <f>IF(VLOOKUP($A3,overview!$B$3:$AJ$154,COLUMN(),FALSE) = "","",VLOOKUP($A3,overview!$B$3:$AJ$154,COLUMN(AB3),FALSE))</f>
        <v/>
      </c>
      <c r="AC3" t="str">
        <f>IF(VLOOKUP($A3,overview!$B$3:$AJ$154,COLUMN(),FALSE) = "","",VLOOKUP($A3,overview!$B$3:$AJ$154,COLUMN(AC3),FALSE))</f>
        <v/>
      </c>
      <c r="AD3" t="str">
        <f>IF(VLOOKUP($A3,overview!$B$3:$AJ$154,COLUMN(),FALSE) = "","",VLOOKUP($A3,overview!$B$3:$AJ$154,COLUMN(AD3),FALSE))</f>
        <v/>
      </c>
      <c r="AE3" t="str">
        <f>IF(VLOOKUP($A3,overview!$B$3:$AJ$154,COLUMN(),FALSE) = "","",VLOOKUP($A3,overview!$B$3:$AJ$154,COLUMN(AE3),FALSE))</f>
        <v/>
      </c>
      <c r="AF3" t="str">
        <f>IF(VLOOKUP($A3,overview!$B$3:$AJ$154,COLUMN(),FALSE) = "","",VLOOKUP($A3,overview!$B$3:$AJ$154,COLUMN(AF3),FALSE))</f>
        <v/>
      </c>
      <c r="AG3" t="str">
        <f>IF(VLOOKUP($A3,overview!$B$3:$AJ$154,COLUMN(),FALSE) = "","",VLOOKUP($A3,overview!$B$3:$AJ$154,COLUMN(AG3),FALSE))</f>
        <v/>
      </c>
      <c r="AH3" t="str">
        <f>IF(VLOOKUP($A3,overview!$B$3:$AJ$154,COLUMN(),FALSE) = "","",VLOOKUP($A3,overview!$B$3:$AJ$154,COLUMN(AH3),FALSE))</f>
        <v/>
      </c>
      <c r="AI3" t="str">
        <f>IF(VLOOKUP($A3,overview!$B$3:$AJ$154,COLUMN(),FALSE) = "","",VLOOKUP($A3,overview!$B$3:$AJ$154,COLUMN(AI3),FALSE))</f>
        <v/>
      </c>
    </row>
    <row r="4" spans="1:35" x14ac:dyDescent="0.2">
      <c r="A4" s="2" t="s">
        <v>212</v>
      </c>
      <c r="B4">
        <f>IF(VLOOKUP($A4,overview!$B$3:$AJ$154,COLUMN(),FALSE) = "","",VLOOKUP($A4,overview!$B$3:$AJ$154,COLUMN(B4),FALSE))</f>
        <v>0</v>
      </c>
      <c r="C4" t="str">
        <f>IF(VLOOKUP($A4,overview!$B$3:$AJ$154,COLUMN(),FALSE) = "","",VLOOKUP($A4,overview!$B$3:$AJ$154,COLUMN(C4),FALSE))</f>
        <v/>
      </c>
      <c r="D4" t="str">
        <f>IF(VLOOKUP($A4,overview!$B$3:$AJ$154,COLUMN(),FALSE) = "","",VLOOKUP($A4,overview!$B$3:$AJ$154,COLUMN(D4),FALSE))</f>
        <v/>
      </c>
      <c r="E4" t="str">
        <f>IF(VLOOKUP($A4,overview!$B$3:$AJ$154,COLUMN(),FALSE) = "","",VLOOKUP($A4,overview!$B$3:$AJ$154,COLUMN(E4),FALSE))</f>
        <v/>
      </c>
      <c r="F4" t="str">
        <f>IF(VLOOKUP($A4,overview!$B$3:$AJ$154,COLUMN(),FALSE) = "","",VLOOKUP($A4,overview!$B$3:$AJ$154,COLUMN(F4),FALSE))</f>
        <v/>
      </c>
      <c r="G4" t="str">
        <f>IF(VLOOKUP($A4,overview!$B$3:$AJ$154,COLUMN(),FALSE) = "","",VLOOKUP($A4,overview!$B$3:$AJ$154,COLUMN(G4),FALSE))</f>
        <v/>
      </c>
      <c r="H4" t="str">
        <f>IF(VLOOKUP($A4,overview!$B$3:$AJ$154,COLUMN(),FALSE) = "","",VLOOKUP($A4,overview!$B$3:$AJ$154,COLUMN(H4),FALSE))</f>
        <v/>
      </c>
      <c r="I4" t="str">
        <f>IF(VLOOKUP($A4,overview!$B$3:$AJ$154,COLUMN(),FALSE) = "","",VLOOKUP($A4,overview!$B$3:$AJ$154,COLUMN(I4),FALSE))</f>
        <v/>
      </c>
      <c r="J4" t="str">
        <f>IF(VLOOKUP($A4,overview!$B$3:$AJ$154,COLUMN(),FALSE) = "","",VLOOKUP($A4,overview!$B$3:$AJ$154,COLUMN(J4),FALSE))</f>
        <v/>
      </c>
      <c r="K4" t="str">
        <f>IF(VLOOKUP($A4,overview!$B$3:$AJ$154,COLUMN(),FALSE) = "","",VLOOKUP($A4,overview!$B$3:$AJ$154,COLUMN(K4),FALSE))</f>
        <v/>
      </c>
      <c r="L4" t="str">
        <f>IF(VLOOKUP($A4,overview!$B$3:$AJ$154,COLUMN(),FALSE) = "","",VLOOKUP($A4,overview!$B$3:$AJ$154,COLUMN(L4),FALSE))</f>
        <v/>
      </c>
      <c r="M4" t="str">
        <f>IF(VLOOKUP($A4,overview!$B$3:$AJ$154,COLUMN(),FALSE) = "","",VLOOKUP($A4,overview!$B$3:$AJ$154,COLUMN(M4),FALSE))</f>
        <v/>
      </c>
      <c r="N4" t="str">
        <f>IF(VLOOKUP($A4,overview!$B$3:$AJ$154,COLUMN(),FALSE) = "","",VLOOKUP($A4,overview!$B$3:$AJ$154,COLUMN(N4),FALSE))</f>
        <v/>
      </c>
      <c r="O4" t="str">
        <f>IF(VLOOKUP($A4,overview!$B$3:$AJ$154,COLUMN(),FALSE) = "","",VLOOKUP($A4,overview!$B$3:$AJ$154,COLUMN(O4),FALSE))</f>
        <v/>
      </c>
      <c r="P4" t="str">
        <f>IF(VLOOKUP($A4,overview!$B$3:$AJ$154,COLUMN(),FALSE) = "","",VLOOKUP($A4,overview!$B$3:$AJ$154,COLUMN(P4),FALSE))</f>
        <v/>
      </c>
      <c r="Q4" t="str">
        <f>IF(VLOOKUP($A4,overview!$B$3:$AJ$154,COLUMN(),FALSE) = "","",VLOOKUP($A4,overview!$B$3:$AJ$154,COLUMN(Q4),FALSE))</f>
        <v/>
      </c>
      <c r="R4" t="str">
        <f>IF(VLOOKUP($A4,overview!$B$3:$AJ$154,COLUMN(),FALSE) = "","",VLOOKUP($A4,overview!$B$3:$AJ$154,COLUMN(R4),FALSE))</f>
        <v/>
      </c>
      <c r="S4" t="str">
        <f>IF(VLOOKUP($A4,overview!$B$3:$AJ$154,COLUMN(),FALSE) = "","",VLOOKUP($A4,overview!$B$3:$AJ$154,COLUMN(S4),FALSE))</f>
        <v/>
      </c>
      <c r="T4" t="str">
        <f>IF(VLOOKUP($A4,overview!$B$3:$AJ$154,COLUMN(),FALSE) = "","",VLOOKUP($A4,overview!$B$3:$AJ$154,COLUMN(T4),FALSE))</f>
        <v/>
      </c>
      <c r="U4" t="str">
        <f>IF(VLOOKUP($A4,overview!$B$3:$AJ$154,COLUMN(),FALSE) = "","",VLOOKUP($A4,overview!$B$3:$AJ$154,COLUMN(U4),FALSE))</f>
        <v/>
      </c>
      <c r="V4" t="str">
        <f>IF(VLOOKUP($A4,overview!$B$3:$AJ$154,COLUMN(),FALSE) = "","",VLOOKUP($A4,overview!$B$3:$AJ$154,COLUMN(V4),FALSE))</f>
        <v/>
      </c>
      <c r="W4" t="str">
        <f>IF(VLOOKUP($A4,overview!$B$3:$AJ$154,COLUMN(),FALSE) = "","",VLOOKUP($A4,overview!$B$3:$AJ$154,COLUMN(W4),FALSE))</f>
        <v/>
      </c>
      <c r="X4" t="str">
        <f>IF(VLOOKUP($A4,overview!$B$3:$AJ$154,COLUMN(),FALSE) = "","",VLOOKUP($A4,overview!$B$3:$AJ$154,COLUMN(X4),FALSE))</f>
        <v/>
      </c>
      <c r="Y4" t="str">
        <f>IF(VLOOKUP($A4,overview!$B$3:$AJ$154,COLUMN(),FALSE) = "","",VLOOKUP($A4,overview!$B$3:$AJ$154,COLUMN(Y4),FALSE))</f>
        <v/>
      </c>
      <c r="Z4" t="str">
        <f>IF(VLOOKUP($A4,overview!$B$3:$AJ$154,COLUMN(),FALSE) = "","",VLOOKUP($A4,overview!$B$3:$AJ$154,COLUMN(Z4),FALSE))</f>
        <v/>
      </c>
      <c r="AA4" t="str">
        <f>IF(VLOOKUP($A4,overview!$B$3:$AJ$154,COLUMN(),FALSE) = "","",VLOOKUP($A4,overview!$B$3:$AJ$154,COLUMN(AA4),FALSE))</f>
        <v/>
      </c>
      <c r="AB4" t="str">
        <f>IF(VLOOKUP($A4,overview!$B$3:$AJ$154,COLUMN(),FALSE) = "","",VLOOKUP($A4,overview!$B$3:$AJ$154,COLUMN(AB4),FALSE))</f>
        <v/>
      </c>
      <c r="AC4" t="str">
        <f>IF(VLOOKUP($A4,overview!$B$3:$AJ$154,COLUMN(),FALSE) = "","",VLOOKUP($A4,overview!$B$3:$AJ$154,COLUMN(AC4),FALSE))</f>
        <v/>
      </c>
      <c r="AD4" t="str">
        <f>IF(VLOOKUP($A4,overview!$B$3:$AJ$154,COLUMN(),FALSE) = "","",VLOOKUP($A4,overview!$B$3:$AJ$154,COLUMN(AD4),FALSE))</f>
        <v/>
      </c>
      <c r="AE4" t="str">
        <f>IF(VLOOKUP($A4,overview!$B$3:$AJ$154,COLUMN(),FALSE) = "","",VLOOKUP($A4,overview!$B$3:$AJ$154,COLUMN(AE4),FALSE))</f>
        <v/>
      </c>
      <c r="AF4" t="str">
        <f>IF(VLOOKUP($A4,overview!$B$3:$AJ$154,COLUMN(),FALSE) = "","",VLOOKUP($A4,overview!$B$3:$AJ$154,COLUMN(AF4),FALSE))</f>
        <v/>
      </c>
      <c r="AG4" t="str">
        <f>IF(VLOOKUP($A4,overview!$B$3:$AJ$154,COLUMN(),FALSE) = "","",VLOOKUP($A4,overview!$B$3:$AJ$154,COLUMN(AG4),FALSE))</f>
        <v/>
      </c>
      <c r="AH4" t="str">
        <f>IF(VLOOKUP($A4,overview!$B$3:$AJ$154,COLUMN(),FALSE) = "","",VLOOKUP($A4,overview!$B$3:$AJ$154,COLUMN(AH4),FALSE))</f>
        <v/>
      </c>
      <c r="AI4" t="str">
        <f>IF(VLOOKUP($A4,overview!$B$3:$AJ$154,COLUMN(),FALSE) = "","",VLOOKUP($A4,overview!$B$3:$AJ$154,COLUMN(AI4),FALSE))</f>
        <v/>
      </c>
    </row>
    <row r="5" spans="1:35" x14ac:dyDescent="0.2">
      <c r="A5" s="2" t="s">
        <v>424</v>
      </c>
      <c r="B5">
        <f>IF(VLOOKUP($A5,overview!$B$3:$AJ$154,COLUMN(),FALSE) = "","",VLOOKUP($A5,overview!$B$3:$AJ$154,COLUMN(B5),FALSE))</f>
        <v>1760</v>
      </c>
      <c r="C5" t="str">
        <f>IF(VLOOKUP($A5,overview!$B$3:$AJ$154,COLUMN(),FALSE) = "","",VLOOKUP($A5,overview!$B$3:$AJ$154,COLUMN(C5),FALSE))</f>
        <v/>
      </c>
      <c r="D5" t="str">
        <f>IF(VLOOKUP($A5,overview!$B$3:$AJ$154,COLUMN(),FALSE) = "","",VLOOKUP($A5,overview!$B$3:$AJ$154,COLUMN(D5),FALSE))</f>
        <v/>
      </c>
      <c r="E5">
        <f>IF(VLOOKUP($A5,overview!$B$3:$AJ$154,COLUMN(),FALSE) = "","",VLOOKUP($A5,overview!$B$3:$AJ$154,COLUMN(E5),FALSE))</f>
        <v>1728.625658289327</v>
      </c>
      <c r="F5">
        <f>IF(VLOOKUP($A5,overview!$B$3:$AJ$154,COLUMN(),FALSE) = "","",VLOOKUP($A5,overview!$B$3:$AJ$154,COLUMN(F5),FALSE))</f>
        <v>1709.026252801784</v>
      </c>
      <c r="G5">
        <f>IF(VLOOKUP($A5,overview!$B$3:$AJ$154,COLUMN(),FALSE) = "","",VLOOKUP($A5,overview!$B$3:$AJ$154,COLUMN(G5),FALSE))</f>
        <v>1694.15472188798</v>
      </c>
      <c r="H5">
        <f>IF(VLOOKUP($A5,overview!$B$3:$AJ$154,COLUMN(),FALSE) = "","",VLOOKUP($A5,overview!$B$3:$AJ$154,COLUMN(H5),FALSE))</f>
        <v>1681.845676282242</v>
      </c>
      <c r="I5">
        <f>IF(VLOOKUP($A5,overview!$B$3:$AJ$154,COLUMN(),FALSE) = "","",VLOOKUP($A5,overview!$B$3:$AJ$154,COLUMN(I5),FALSE))</f>
        <v>1671.1469895354669</v>
      </c>
      <c r="J5">
        <f>IF(VLOOKUP($A5,overview!$B$3:$AJ$154,COLUMN(),FALSE) = "","",VLOOKUP($A5,overview!$B$3:$AJ$154,COLUMN(J5),FALSE))</f>
        <v>1661.5557194746009</v>
      </c>
      <c r="K5">
        <f>IF(VLOOKUP($A5,overview!$B$3:$AJ$154,COLUMN(),FALSE) = "","",VLOOKUP($A5,overview!$B$3:$AJ$154,COLUMN(K5),FALSE))</f>
        <v>1652.774019216185</v>
      </c>
      <c r="L5">
        <f>IF(VLOOKUP($A5,overview!$B$3:$AJ$154,COLUMN(),FALSE) = "","",VLOOKUP($A5,overview!$B$3:$AJ$154,COLUMN(L5),FALSE))</f>
        <v>1644.6110391690181</v>
      </c>
      <c r="M5">
        <f>IF(VLOOKUP($A5,overview!$B$3:$AJ$154,COLUMN(),FALSE) = "","",VLOOKUP($A5,overview!$B$3:$AJ$154,COLUMN(M5),FALSE))</f>
        <v>1636.937205604685</v>
      </c>
      <c r="N5">
        <f>IF(VLOOKUP($A5,overview!$B$3:$AJ$154,COLUMN(),FALSE) = "","",VLOOKUP($A5,overview!$B$3:$AJ$154,COLUMN(N5),FALSE))</f>
        <v>1629.660553736451</v>
      </c>
      <c r="O5">
        <f>IF(VLOOKUP($A5,overview!$B$3:$AJ$154,COLUMN(),FALSE) = "","",VLOOKUP($A5,overview!$B$3:$AJ$154,COLUMN(O5),FALSE))</f>
        <v>1622.713473960963</v>
      </c>
      <c r="P5">
        <f>IF(VLOOKUP($A5,overview!$B$3:$AJ$154,COLUMN(),FALSE) = "","",VLOOKUP($A5,overview!$B$3:$AJ$154,COLUMN(P5),FALSE))</f>
        <v>1616.0448193452669</v>
      </c>
      <c r="Q5">
        <f>IF(VLOOKUP($A5,overview!$B$3:$AJ$154,COLUMN(),FALSE) = "","",VLOOKUP($A5,overview!$B$3:$AJ$154,COLUMN(Q5),FALSE))</f>
        <v>1609.6149677085789</v>
      </c>
      <c r="R5">
        <f>IF(VLOOKUP($A5,overview!$B$3:$AJ$154,COLUMN(),FALSE) = "","",VLOOKUP($A5,overview!$B$3:$AJ$154,COLUMN(R5),FALSE))</f>
        <v>1603.3926040962931</v>
      </c>
      <c r="S5">
        <f>IF(VLOOKUP($A5,overview!$B$3:$AJ$154,COLUMN(),FALSE) = "","",VLOOKUP($A5,overview!$B$3:$AJ$154,COLUMN(S5),FALSE))</f>
        <v>1597.3525516274451</v>
      </c>
      <c r="T5">
        <f>IF(VLOOKUP($A5,overview!$B$3:$AJ$154,COLUMN(),FALSE) = "","",VLOOKUP($A5,overview!$B$3:$AJ$154,COLUMN(T5),FALSE))</f>
        <v>1591.4742661370281</v>
      </c>
      <c r="U5">
        <f>IF(VLOOKUP($A5,overview!$B$3:$AJ$154,COLUMN(),FALSE) = "","",VLOOKUP($A5,overview!$B$3:$AJ$154,COLUMN(U5),FALSE))</f>
        <v>1585.7407650806031</v>
      </c>
      <c r="V5">
        <f>IF(VLOOKUP($A5,overview!$B$3:$AJ$154,COLUMN(),FALSE) = "","",VLOOKUP($A5,overview!$B$3:$AJ$154,COLUMN(V5),FALSE))</f>
        <v>1580.137848682599</v>
      </c>
      <c r="W5">
        <f>IF(VLOOKUP($A5,overview!$B$3:$AJ$154,COLUMN(),FALSE) = "","",VLOOKUP($A5,overview!$B$3:$AJ$154,COLUMN(W5),FALSE))</f>
        <v>1574.6535226699641</v>
      </c>
      <c r="X5">
        <f>IF(VLOOKUP($A5,overview!$B$3:$AJ$154,COLUMN(),FALSE) = "","",VLOOKUP($A5,overview!$B$3:$AJ$154,COLUMN(X5),FALSE))</f>
        <v>1569.2775631144709</v>
      </c>
      <c r="Y5">
        <f>IF(VLOOKUP($A5,overview!$B$3:$AJ$154,COLUMN(),FALSE) = "","",VLOOKUP($A5,overview!$B$3:$AJ$154,COLUMN(Y5),FALSE))</f>
        <v>1564.0011834095949</v>
      </c>
      <c r="Z5">
        <f>IF(VLOOKUP($A5,overview!$B$3:$AJ$154,COLUMN(),FALSE) = "","",VLOOKUP($A5,overview!$B$3:$AJ$154,COLUMN(Z5),FALSE))</f>
        <v>1558.8167759315741</v>
      </c>
      <c r="AA5">
        <f>IF(VLOOKUP($A5,overview!$B$3:$AJ$154,COLUMN(),FALSE) = "","",VLOOKUP($A5,overview!$B$3:$AJ$154,COLUMN(AA5),FALSE))</f>
        <v>1553.7177091675801</v>
      </c>
      <c r="AB5">
        <f>IF(VLOOKUP($A5,overview!$B$3:$AJ$154,COLUMN(),FALSE) = "","",VLOOKUP($A5,overview!$B$3:$AJ$154,COLUMN(AB5),FALSE))</f>
        <v>1548.698166622067</v>
      </c>
      <c r="AC5">
        <f>IF(VLOOKUP($A5,overview!$B$3:$AJ$154,COLUMN(),FALSE) = "","",VLOOKUP($A5,overview!$B$3:$AJ$154,COLUMN(AC5),FALSE))</f>
        <v>1543.753017595559</v>
      </c>
      <c r="AD5">
        <f>IF(VLOOKUP($A5,overview!$B$3:$AJ$154,COLUMN(),FALSE) = "","",VLOOKUP($A5,overview!$B$3:$AJ$154,COLUMN(AD5),FALSE))</f>
        <v>1538.877712564336</v>
      </c>
      <c r="AE5">
        <f>IF(VLOOKUP($A5,overview!$B$3:$AJ$154,COLUMN(),FALSE) = "","",VLOOKUP($A5,overview!$B$3:$AJ$154,COLUMN(AE5),FALSE))</f>
        <v>1534.0681977527099</v>
      </c>
      <c r="AF5">
        <f>IF(VLOOKUP($A5,overview!$B$3:$AJ$154,COLUMN(),FALSE) = "","",VLOOKUP($A5,overview!$B$3:$AJ$154,COLUMN(AF5),FALSE))</f>
        <v>1529.320844826751</v>
      </c>
      <c r="AG5">
        <f>IF(VLOOKUP($A5,overview!$B$3:$AJ$154,COLUMN(),FALSE) = "","",VLOOKUP($A5,overview!$B$3:$AJ$154,COLUMN(AG5),FALSE))</f>
        <v>1524.6323926107259</v>
      </c>
      <c r="AH5">
        <f>IF(VLOOKUP($A5,overview!$B$3:$AJ$154,COLUMN(),FALSE) = "","",VLOOKUP($A5,overview!$B$3:$AJ$154,COLUMN(AH5),FALSE))</f>
        <v>1519.9998984433171</v>
      </c>
      <c r="AI5" t="str">
        <f>IF(VLOOKUP($A5,overview!$B$3:$AJ$154,COLUMN(),FALSE) = "","",VLOOKUP($A5,overview!$B$3:$AJ$154,COLUMN(AI5),FALSE))</f>
        <v>[EUR/kW rated]</v>
      </c>
    </row>
    <row r="6" spans="1:35" x14ac:dyDescent="0.2">
      <c r="A6" s="2" t="s">
        <v>419</v>
      </c>
      <c r="B6">
        <f>IF(VLOOKUP($A6,overview!$B$3:$AJ$154,COLUMN(),FALSE) = "","",VLOOKUP($A6,overview!$B$3:$AJ$154,COLUMN(B6),FALSE))</f>
        <v>2.5000000000000001E-2</v>
      </c>
      <c r="C6">
        <f>IF(VLOOKUP($A6,overview!$B$3:$AJ$154,COLUMN(),FALSE) = "","",VLOOKUP($A6,overview!$B$3:$AJ$154,COLUMN(C6),FALSE))</f>
        <v>0.02</v>
      </c>
      <c r="D6">
        <f>IF(VLOOKUP($A6,overview!$B$3:$AJ$154,COLUMN(),FALSE) = "","",VLOOKUP($A6,overview!$B$3:$AJ$154,COLUMN(D6),FALSE))</f>
        <v>0.03</v>
      </c>
      <c r="E6" t="str">
        <f>IF(VLOOKUP($A6,overview!$B$3:$AJ$154,COLUMN(),FALSE) = "","",VLOOKUP($A6,overview!$B$3:$AJ$154,COLUMN(E6),FALSE))</f>
        <v/>
      </c>
      <c r="F6" t="str">
        <f>IF(VLOOKUP($A6,overview!$B$3:$AJ$154,COLUMN(),FALSE) = "","",VLOOKUP($A6,overview!$B$3:$AJ$154,COLUMN(F6),FALSE))</f>
        <v/>
      </c>
      <c r="G6" t="str">
        <f>IF(VLOOKUP($A6,overview!$B$3:$AJ$154,COLUMN(),FALSE) = "","",VLOOKUP($A6,overview!$B$3:$AJ$154,COLUMN(G6),FALSE))</f>
        <v/>
      </c>
      <c r="H6" t="str">
        <f>IF(VLOOKUP($A6,overview!$B$3:$AJ$154,COLUMN(),FALSE) = "","",VLOOKUP($A6,overview!$B$3:$AJ$154,COLUMN(H6),FALSE))</f>
        <v/>
      </c>
      <c r="I6" t="str">
        <f>IF(VLOOKUP($A6,overview!$B$3:$AJ$154,COLUMN(),FALSE) = "","",VLOOKUP($A6,overview!$B$3:$AJ$154,COLUMN(I6),FALSE))</f>
        <v/>
      </c>
      <c r="J6" t="str">
        <f>IF(VLOOKUP($A6,overview!$B$3:$AJ$154,COLUMN(),FALSE) = "","",VLOOKUP($A6,overview!$B$3:$AJ$154,COLUMN(J6),FALSE))</f>
        <v/>
      </c>
      <c r="K6" t="str">
        <f>IF(VLOOKUP($A6,overview!$B$3:$AJ$154,COLUMN(),FALSE) = "","",VLOOKUP($A6,overview!$B$3:$AJ$154,COLUMN(K6),FALSE))</f>
        <v/>
      </c>
      <c r="L6" t="str">
        <f>IF(VLOOKUP($A6,overview!$B$3:$AJ$154,COLUMN(),FALSE) = "","",VLOOKUP($A6,overview!$B$3:$AJ$154,COLUMN(L6),FALSE))</f>
        <v/>
      </c>
      <c r="M6" t="str">
        <f>IF(VLOOKUP($A6,overview!$B$3:$AJ$154,COLUMN(),FALSE) = "","",VLOOKUP($A6,overview!$B$3:$AJ$154,COLUMN(M6),FALSE))</f>
        <v/>
      </c>
      <c r="N6" t="str">
        <f>IF(VLOOKUP($A6,overview!$B$3:$AJ$154,COLUMN(),FALSE) = "","",VLOOKUP($A6,overview!$B$3:$AJ$154,COLUMN(N6),FALSE))</f>
        <v/>
      </c>
      <c r="O6" t="str">
        <f>IF(VLOOKUP($A6,overview!$B$3:$AJ$154,COLUMN(),FALSE) = "","",VLOOKUP($A6,overview!$B$3:$AJ$154,COLUMN(O6),FALSE))</f>
        <v/>
      </c>
      <c r="P6" t="str">
        <f>IF(VLOOKUP($A6,overview!$B$3:$AJ$154,COLUMN(),FALSE) = "","",VLOOKUP($A6,overview!$B$3:$AJ$154,COLUMN(P6),FALSE))</f>
        <v/>
      </c>
      <c r="Q6" t="str">
        <f>IF(VLOOKUP($A6,overview!$B$3:$AJ$154,COLUMN(),FALSE) = "","",VLOOKUP($A6,overview!$B$3:$AJ$154,COLUMN(Q6),FALSE))</f>
        <v/>
      </c>
      <c r="R6" t="str">
        <f>IF(VLOOKUP($A6,overview!$B$3:$AJ$154,COLUMN(),FALSE) = "","",VLOOKUP($A6,overview!$B$3:$AJ$154,COLUMN(R6),FALSE))</f>
        <v/>
      </c>
      <c r="S6" t="str">
        <f>IF(VLOOKUP($A6,overview!$B$3:$AJ$154,COLUMN(),FALSE) = "","",VLOOKUP($A6,overview!$B$3:$AJ$154,COLUMN(S6),FALSE))</f>
        <v/>
      </c>
      <c r="T6" t="str">
        <f>IF(VLOOKUP($A6,overview!$B$3:$AJ$154,COLUMN(),FALSE) = "","",VLOOKUP($A6,overview!$B$3:$AJ$154,COLUMN(T6),FALSE))</f>
        <v/>
      </c>
      <c r="U6" t="str">
        <f>IF(VLOOKUP($A6,overview!$B$3:$AJ$154,COLUMN(),FALSE) = "","",VLOOKUP($A6,overview!$B$3:$AJ$154,COLUMN(U6),FALSE))</f>
        <v/>
      </c>
      <c r="V6" t="str">
        <f>IF(VLOOKUP($A6,overview!$B$3:$AJ$154,COLUMN(),FALSE) = "","",VLOOKUP($A6,overview!$B$3:$AJ$154,COLUMN(V6),FALSE))</f>
        <v/>
      </c>
      <c r="W6" t="str">
        <f>IF(VLOOKUP($A6,overview!$B$3:$AJ$154,COLUMN(),FALSE) = "","",VLOOKUP($A6,overview!$B$3:$AJ$154,COLUMN(W6),FALSE))</f>
        <v/>
      </c>
      <c r="X6" t="str">
        <f>IF(VLOOKUP($A6,overview!$B$3:$AJ$154,COLUMN(),FALSE) = "","",VLOOKUP($A6,overview!$B$3:$AJ$154,COLUMN(X6),FALSE))</f>
        <v/>
      </c>
      <c r="Y6" t="str">
        <f>IF(VLOOKUP($A6,overview!$B$3:$AJ$154,COLUMN(),FALSE) = "","",VLOOKUP($A6,overview!$B$3:$AJ$154,COLUMN(Y6),FALSE))</f>
        <v/>
      </c>
      <c r="Z6" t="str">
        <f>IF(VLOOKUP($A6,overview!$B$3:$AJ$154,COLUMN(),FALSE) = "","",VLOOKUP($A6,overview!$B$3:$AJ$154,COLUMN(Z6),FALSE))</f>
        <v/>
      </c>
      <c r="AA6" t="str">
        <f>IF(VLOOKUP($A6,overview!$B$3:$AJ$154,COLUMN(),FALSE) = "","",VLOOKUP($A6,overview!$B$3:$AJ$154,COLUMN(AA6),FALSE))</f>
        <v/>
      </c>
      <c r="AB6" t="str">
        <f>IF(VLOOKUP($A6,overview!$B$3:$AJ$154,COLUMN(),FALSE) = "","",VLOOKUP($A6,overview!$B$3:$AJ$154,COLUMN(AB6),FALSE))</f>
        <v/>
      </c>
      <c r="AC6" t="str">
        <f>IF(VLOOKUP($A6,overview!$B$3:$AJ$154,COLUMN(),FALSE) = "","",VLOOKUP($A6,overview!$B$3:$AJ$154,COLUMN(AC6),FALSE))</f>
        <v/>
      </c>
      <c r="AD6" t="str">
        <f>IF(VLOOKUP($A6,overview!$B$3:$AJ$154,COLUMN(),FALSE) = "","",VLOOKUP($A6,overview!$B$3:$AJ$154,COLUMN(AD6),FALSE))</f>
        <v/>
      </c>
      <c r="AE6" t="str">
        <f>IF(VLOOKUP($A6,overview!$B$3:$AJ$154,COLUMN(),FALSE) = "","",VLOOKUP($A6,overview!$B$3:$AJ$154,COLUMN(AE6),FALSE))</f>
        <v/>
      </c>
      <c r="AF6" t="str">
        <f>IF(VLOOKUP($A6,overview!$B$3:$AJ$154,COLUMN(),FALSE) = "","",VLOOKUP($A6,overview!$B$3:$AJ$154,COLUMN(AF6),FALSE))</f>
        <v/>
      </c>
      <c r="AG6" t="str">
        <f>IF(VLOOKUP($A6,overview!$B$3:$AJ$154,COLUMN(),FALSE) = "","",VLOOKUP($A6,overview!$B$3:$AJ$154,COLUMN(AG6),FALSE))</f>
        <v/>
      </c>
      <c r="AH6" t="str">
        <f>IF(VLOOKUP($A6,overview!$B$3:$AJ$154,COLUMN(),FALSE) = "","",VLOOKUP($A6,overview!$B$3:$AJ$154,COLUMN(AH6),FALSE))</f>
        <v/>
      </c>
      <c r="AI6" t="str">
        <f>IF(VLOOKUP($A6,overview!$B$3:$AJ$154,COLUMN(),FALSE) = "","",VLOOKUP($A6,overview!$B$3:$AJ$154,COLUMN(AI6),FALSE))</f>
        <v>Fraction of CAPEX p.a.</v>
      </c>
    </row>
    <row r="7" spans="1:35" x14ac:dyDescent="0.2">
      <c r="A7" s="2" t="s">
        <v>420</v>
      </c>
      <c r="B7">
        <f>IF(VLOOKUP($A7,overview!$B$3:$AJ$154,COLUMN(),FALSE) = "","",VLOOKUP($A7,overview!$B$3:$AJ$154,COLUMN(B7),FALSE))</f>
        <v>1290</v>
      </c>
      <c r="C7" t="str">
        <f>IF(VLOOKUP($A7,overview!$B$3:$AJ$154,COLUMN(),FALSE) = "","",VLOOKUP($A7,overview!$B$3:$AJ$154,COLUMN(C7),FALSE))</f>
        <v/>
      </c>
      <c r="D7" t="str">
        <f>IF(VLOOKUP($A7,overview!$B$3:$AJ$154,COLUMN(),FALSE) = "","",VLOOKUP($A7,overview!$B$3:$AJ$154,COLUMN(D7),FALSE))</f>
        <v/>
      </c>
      <c r="E7">
        <f>IF(VLOOKUP($A7,overview!$B$3:$AJ$154,COLUMN(),FALSE) = "","",VLOOKUP($A7,overview!$B$3:$AJ$154,COLUMN(E7),FALSE))</f>
        <v>1266.4351021399359</v>
      </c>
      <c r="F7">
        <f>IF(VLOOKUP($A7,overview!$B$3:$AJ$154,COLUMN(),FALSE) = "","",VLOOKUP($A7,overview!$B$3:$AJ$154,COLUMN(F7),FALSE))</f>
        <v>1251.7215719568251</v>
      </c>
      <c r="G7">
        <f>IF(VLOOKUP($A7,overview!$B$3:$AJ$154,COLUMN(),FALSE) = "","",VLOOKUP($A7,overview!$B$3:$AJ$154,COLUMN(G7),FALSE))</f>
        <v>1240.5603045013179</v>
      </c>
      <c r="H7">
        <f>IF(VLOOKUP($A7,overview!$B$3:$AJ$154,COLUMN(),FALSE) = "","",VLOOKUP($A7,overview!$B$3:$AJ$154,COLUMN(H7),FALSE))</f>
        <v>1231.323820126421</v>
      </c>
      <c r="I7">
        <f>IF(VLOOKUP($A7,overview!$B$3:$AJ$154,COLUMN(),FALSE) = "","",VLOOKUP($A7,overview!$B$3:$AJ$154,COLUMN(I7),FALSE))</f>
        <v>1223.2967440579409</v>
      </c>
      <c r="J7">
        <f>IF(VLOOKUP($A7,overview!$B$3:$AJ$154,COLUMN(),FALSE) = "","",VLOOKUP($A7,overview!$B$3:$AJ$154,COLUMN(J7),FALSE))</f>
        <v>1216.1012857804151</v>
      </c>
      <c r="K7">
        <f>IF(VLOOKUP($A7,overview!$B$3:$AJ$154,COLUMN(),FALSE) = "","",VLOOKUP($A7,overview!$B$3:$AJ$154,COLUMN(K7),FALSE))</f>
        <v>1209.513758135746</v>
      </c>
      <c r="L7">
        <f>IF(VLOOKUP($A7,overview!$B$3:$AJ$154,COLUMN(),FALSE) = "","",VLOOKUP($A7,overview!$B$3:$AJ$154,COLUMN(L7),FALSE))</f>
        <v>1203.3908536894121</v>
      </c>
      <c r="M7">
        <f>IF(VLOOKUP($A7,overview!$B$3:$AJ$154,COLUMN(),FALSE) = "","",VLOOKUP($A7,overview!$B$3:$AJ$154,COLUMN(M7),FALSE))</f>
        <v>1197.6352899225101</v>
      </c>
      <c r="N7">
        <f>IF(VLOOKUP($A7,overview!$B$3:$AJ$154,COLUMN(),FALSE) = "","",VLOOKUP($A7,overview!$B$3:$AJ$154,COLUMN(N7),FALSE))</f>
        <v>1192.178028800794</v>
      </c>
      <c r="O7">
        <f>IF(VLOOKUP($A7,overview!$B$3:$AJ$154,COLUMN(),FALSE) = "","",VLOOKUP($A7,overview!$B$3:$AJ$154,COLUMN(O7),FALSE))</f>
        <v>1186.9683208669551</v>
      </c>
      <c r="P7">
        <f>IF(VLOOKUP($A7,overview!$B$3:$AJ$154,COLUMN(),FALSE) = "","",VLOOKUP($A7,overview!$B$3:$AJ$154,COLUMN(P7),FALSE))</f>
        <v>1181.967777285188</v>
      </c>
      <c r="Q7">
        <f>IF(VLOOKUP($A7,overview!$B$3:$AJ$154,COLUMN(),FALSE) = "","",VLOOKUP($A7,overview!$B$3:$AJ$154,COLUMN(Q7),FALSE))</f>
        <v>1177.1466614419051</v>
      </c>
      <c r="R7">
        <f>IF(VLOOKUP($A7,overview!$B$3:$AJ$154,COLUMN(),FALSE) = "","",VLOOKUP($A7,overview!$B$3:$AJ$154,COLUMN(R7),FALSE))</f>
        <v>1172.4814728071599</v>
      </c>
      <c r="S7">
        <f>IF(VLOOKUP($A7,overview!$B$3:$AJ$154,COLUMN(),FALSE) = "","",VLOOKUP($A7,overview!$B$3:$AJ$154,COLUMN(S7),FALSE))</f>
        <v>1167.953318199216</v>
      </c>
      <c r="T7">
        <f>IF(VLOOKUP($A7,overview!$B$3:$AJ$154,COLUMN(),FALSE) = "","",VLOOKUP($A7,overview!$B$3:$AJ$154,COLUMN(T7),FALSE))</f>
        <v>1163.546781562449</v>
      </c>
      <c r="U7">
        <f>IF(VLOOKUP($A7,overview!$B$3:$AJ$154,COLUMN(),FALSE) = "","",VLOOKUP($A7,overview!$B$3:$AJ$154,COLUMN(U7),FALSE))</f>
        <v>1159.2491198518881</v>
      </c>
      <c r="V7">
        <f>IF(VLOOKUP($A7,overview!$B$3:$AJ$154,COLUMN(),FALSE) = "","",VLOOKUP($A7,overview!$B$3:$AJ$154,COLUMN(V7),FALSE))</f>
        <v>1155.0496783596971</v>
      </c>
      <c r="W7">
        <f>IF(VLOOKUP($A7,overview!$B$3:$AJ$154,COLUMN(),FALSE) = "","",VLOOKUP($A7,overview!$B$3:$AJ$154,COLUMN(W7),FALSE))</f>
        <v>1150.939457398709</v>
      </c>
      <c r="X7">
        <f>IF(VLOOKUP($A7,overview!$B$3:$AJ$154,COLUMN(),FALSE) = "","",VLOOKUP($A7,overview!$B$3:$AJ$154,COLUMN(X7),FALSE))</f>
        <v>1146.9107856787571</v>
      </c>
      <c r="Y7">
        <f>IF(VLOOKUP($A7,overview!$B$3:$AJ$154,COLUMN(),FALSE) = "","",VLOOKUP($A7,overview!$B$3:$AJ$154,COLUMN(Y7),FALSE))</f>
        <v>1142.957070359103</v>
      </c>
      <c r="Z7">
        <f>IF(VLOOKUP($A7,overview!$B$3:$AJ$154,COLUMN(),FALSE) = "","",VLOOKUP($A7,overview!$B$3:$AJ$154,COLUMN(Z7),FALSE))</f>
        <v>1139.0726031656311</v>
      </c>
      <c r="AA7">
        <f>IF(VLOOKUP($A7,overview!$B$3:$AJ$154,COLUMN(),FALSE) = "","",VLOOKUP($A7,overview!$B$3:$AJ$154,COLUMN(AA7),FALSE))</f>
        <v>1135.25240814433</v>
      </c>
      <c r="AB7">
        <f>IF(VLOOKUP($A7,overview!$B$3:$AJ$154,COLUMN(),FALSE) = "","",VLOOKUP($A7,overview!$B$3:$AJ$154,COLUMN(AB7),FALSE))</f>
        <v>1131.492120773825</v>
      </c>
      <c r="AC7">
        <f>IF(VLOOKUP($A7,overview!$B$3:$AJ$154,COLUMN(),FALSE) = "","",VLOOKUP($A7,overview!$B$3:$AJ$154,COLUMN(AC7),FALSE))</f>
        <v>1127.787891000381</v>
      </c>
      <c r="AD7">
        <f>IF(VLOOKUP($A7,overview!$B$3:$AJ$154,COLUMN(),FALSE) = "","",VLOOKUP($A7,overview!$B$3:$AJ$154,COLUMN(AD7),FALSE))</f>
        <v>1124.1363047366719</v>
      </c>
      <c r="AE7">
        <f>IF(VLOOKUP($A7,overview!$B$3:$AJ$154,COLUMN(),FALSE) = "","",VLOOKUP($A7,overview!$B$3:$AJ$154,COLUMN(AE7),FALSE))</f>
        <v>1120.5343197645359</v>
      </c>
      <c r="AF7">
        <f>IF(VLOOKUP($A7,overview!$B$3:$AJ$154,COLUMN(),FALSE) = "","",VLOOKUP($A7,overview!$B$3:$AJ$154,COLUMN(AF7),FALSE))</f>
        <v>1116.9792129858199</v>
      </c>
      <c r="AG7">
        <f>IF(VLOOKUP($A7,overview!$B$3:$AJ$154,COLUMN(),FALSE) = "","",VLOOKUP($A7,overview!$B$3:$AJ$154,COLUMN(AG7),FALSE))</f>
        <v>1113.46853669542</v>
      </c>
      <c r="AH7">
        <f>IF(VLOOKUP($A7,overview!$B$3:$AJ$154,COLUMN(),FALSE) = "","",VLOOKUP($A7,overview!$B$3:$AJ$154,COLUMN(AH7),FALSE))</f>
        <v>1110.0000820880121</v>
      </c>
      <c r="AI7" t="str">
        <f>IF(VLOOKUP($A7,overview!$B$3:$AJ$154,COLUMN(),FALSE) = "","",VLOOKUP($A7,overview!$B$3:$AJ$154,COLUMN(AI7),FALSE))</f>
        <v>[EUR/kW rated]</v>
      </c>
    </row>
    <row r="8" spans="1:35" x14ac:dyDescent="0.2">
      <c r="A8" s="2" t="s">
        <v>421</v>
      </c>
      <c r="B8">
        <f>IF(VLOOKUP($A8,overview!$B$3:$AJ$154,COLUMN(),FALSE) = "","",VLOOKUP($A8,overview!$B$3:$AJ$154,COLUMN(B8),FALSE))</f>
        <v>2.5000000000000001E-2</v>
      </c>
      <c r="C8">
        <f>IF(VLOOKUP($A8,overview!$B$3:$AJ$154,COLUMN(),FALSE) = "","",VLOOKUP($A8,overview!$B$3:$AJ$154,COLUMN(C8),FALSE))</f>
        <v>0.02</v>
      </c>
      <c r="D8">
        <f>IF(VLOOKUP($A8,overview!$B$3:$AJ$154,COLUMN(),FALSE) = "","",VLOOKUP($A8,overview!$B$3:$AJ$154,COLUMN(D8),FALSE))</f>
        <v>0.03</v>
      </c>
      <c r="E8" t="str">
        <f>IF(VLOOKUP($A8,overview!$B$3:$AJ$154,COLUMN(),FALSE) = "","",VLOOKUP($A8,overview!$B$3:$AJ$154,COLUMN(E8),FALSE))</f>
        <v/>
      </c>
      <c r="F8" t="str">
        <f>IF(VLOOKUP($A8,overview!$B$3:$AJ$154,COLUMN(),FALSE) = "","",VLOOKUP($A8,overview!$B$3:$AJ$154,COLUMN(F8),FALSE))</f>
        <v/>
      </c>
      <c r="G8" t="str">
        <f>IF(VLOOKUP($A8,overview!$B$3:$AJ$154,COLUMN(),FALSE) = "","",VLOOKUP($A8,overview!$B$3:$AJ$154,COLUMN(G8),FALSE))</f>
        <v/>
      </c>
      <c r="H8" t="str">
        <f>IF(VLOOKUP($A8,overview!$B$3:$AJ$154,COLUMN(),FALSE) = "","",VLOOKUP($A8,overview!$B$3:$AJ$154,COLUMN(H8),FALSE))</f>
        <v/>
      </c>
      <c r="I8" t="str">
        <f>IF(VLOOKUP($A8,overview!$B$3:$AJ$154,COLUMN(),FALSE) = "","",VLOOKUP($A8,overview!$B$3:$AJ$154,COLUMN(I8),FALSE))</f>
        <v/>
      </c>
      <c r="J8" t="str">
        <f>IF(VLOOKUP($A8,overview!$B$3:$AJ$154,COLUMN(),FALSE) = "","",VLOOKUP($A8,overview!$B$3:$AJ$154,COLUMN(J8),FALSE))</f>
        <v/>
      </c>
      <c r="K8" t="str">
        <f>IF(VLOOKUP($A8,overview!$B$3:$AJ$154,COLUMN(),FALSE) = "","",VLOOKUP($A8,overview!$B$3:$AJ$154,COLUMN(K8),FALSE))</f>
        <v/>
      </c>
      <c r="L8" t="str">
        <f>IF(VLOOKUP($A8,overview!$B$3:$AJ$154,COLUMN(),FALSE) = "","",VLOOKUP($A8,overview!$B$3:$AJ$154,COLUMN(L8),FALSE))</f>
        <v/>
      </c>
      <c r="M8" t="str">
        <f>IF(VLOOKUP($A8,overview!$B$3:$AJ$154,COLUMN(),FALSE) = "","",VLOOKUP($A8,overview!$B$3:$AJ$154,COLUMN(M8),FALSE))</f>
        <v/>
      </c>
      <c r="N8" t="str">
        <f>IF(VLOOKUP($A8,overview!$B$3:$AJ$154,COLUMN(),FALSE) = "","",VLOOKUP($A8,overview!$B$3:$AJ$154,COLUMN(N8),FALSE))</f>
        <v/>
      </c>
      <c r="O8" t="str">
        <f>IF(VLOOKUP($A8,overview!$B$3:$AJ$154,COLUMN(),FALSE) = "","",VLOOKUP($A8,overview!$B$3:$AJ$154,COLUMN(O8),FALSE))</f>
        <v/>
      </c>
      <c r="P8" t="str">
        <f>IF(VLOOKUP($A8,overview!$B$3:$AJ$154,COLUMN(),FALSE) = "","",VLOOKUP($A8,overview!$B$3:$AJ$154,COLUMN(P8),FALSE))</f>
        <v/>
      </c>
      <c r="Q8" t="str">
        <f>IF(VLOOKUP($A8,overview!$B$3:$AJ$154,COLUMN(),FALSE) = "","",VLOOKUP($A8,overview!$B$3:$AJ$154,COLUMN(Q8),FALSE))</f>
        <v/>
      </c>
      <c r="R8" t="str">
        <f>IF(VLOOKUP($A8,overview!$B$3:$AJ$154,COLUMN(),FALSE) = "","",VLOOKUP($A8,overview!$B$3:$AJ$154,COLUMN(R8),FALSE))</f>
        <v/>
      </c>
      <c r="S8" t="str">
        <f>IF(VLOOKUP($A8,overview!$B$3:$AJ$154,COLUMN(),FALSE) = "","",VLOOKUP($A8,overview!$B$3:$AJ$154,COLUMN(S8),FALSE))</f>
        <v/>
      </c>
      <c r="T8" t="str">
        <f>IF(VLOOKUP($A8,overview!$B$3:$AJ$154,COLUMN(),FALSE) = "","",VLOOKUP($A8,overview!$B$3:$AJ$154,COLUMN(T8),FALSE))</f>
        <v/>
      </c>
      <c r="U8" t="str">
        <f>IF(VLOOKUP($A8,overview!$B$3:$AJ$154,COLUMN(),FALSE) = "","",VLOOKUP($A8,overview!$B$3:$AJ$154,COLUMN(U8),FALSE))</f>
        <v/>
      </c>
      <c r="V8" t="str">
        <f>IF(VLOOKUP($A8,overview!$B$3:$AJ$154,COLUMN(),FALSE) = "","",VLOOKUP($A8,overview!$B$3:$AJ$154,COLUMN(V8),FALSE))</f>
        <v/>
      </c>
      <c r="W8" t="str">
        <f>IF(VLOOKUP($A8,overview!$B$3:$AJ$154,COLUMN(),FALSE) = "","",VLOOKUP($A8,overview!$B$3:$AJ$154,COLUMN(W8),FALSE))</f>
        <v/>
      </c>
      <c r="X8" t="str">
        <f>IF(VLOOKUP($A8,overview!$B$3:$AJ$154,COLUMN(),FALSE) = "","",VLOOKUP($A8,overview!$B$3:$AJ$154,COLUMN(X8),FALSE))</f>
        <v/>
      </c>
      <c r="Y8" t="str">
        <f>IF(VLOOKUP($A8,overview!$B$3:$AJ$154,COLUMN(),FALSE) = "","",VLOOKUP($A8,overview!$B$3:$AJ$154,COLUMN(Y8),FALSE))</f>
        <v/>
      </c>
      <c r="Z8" t="str">
        <f>IF(VLOOKUP($A8,overview!$B$3:$AJ$154,COLUMN(),FALSE) = "","",VLOOKUP($A8,overview!$B$3:$AJ$154,COLUMN(Z8),FALSE))</f>
        <v/>
      </c>
      <c r="AA8" t="str">
        <f>IF(VLOOKUP($A8,overview!$B$3:$AJ$154,COLUMN(),FALSE) = "","",VLOOKUP($A8,overview!$B$3:$AJ$154,COLUMN(AA8),FALSE))</f>
        <v/>
      </c>
      <c r="AB8" t="str">
        <f>IF(VLOOKUP($A8,overview!$B$3:$AJ$154,COLUMN(),FALSE) = "","",VLOOKUP($A8,overview!$B$3:$AJ$154,COLUMN(AB8),FALSE))</f>
        <v/>
      </c>
      <c r="AC8" t="str">
        <f>IF(VLOOKUP($A8,overview!$B$3:$AJ$154,COLUMN(),FALSE) = "","",VLOOKUP($A8,overview!$B$3:$AJ$154,COLUMN(AC8),FALSE))</f>
        <v/>
      </c>
      <c r="AD8" t="str">
        <f>IF(VLOOKUP($A8,overview!$B$3:$AJ$154,COLUMN(),FALSE) = "","",VLOOKUP($A8,overview!$B$3:$AJ$154,COLUMN(AD8),FALSE))</f>
        <v/>
      </c>
      <c r="AE8" t="str">
        <f>IF(VLOOKUP($A8,overview!$B$3:$AJ$154,COLUMN(),FALSE) = "","",VLOOKUP($A8,overview!$B$3:$AJ$154,COLUMN(AE8),FALSE))</f>
        <v/>
      </c>
      <c r="AF8" t="str">
        <f>IF(VLOOKUP($A8,overview!$B$3:$AJ$154,COLUMN(),FALSE) = "","",VLOOKUP($A8,overview!$B$3:$AJ$154,COLUMN(AF8),FALSE))</f>
        <v/>
      </c>
      <c r="AG8" t="str">
        <f>IF(VLOOKUP($A8,overview!$B$3:$AJ$154,COLUMN(),FALSE) = "","",VLOOKUP($A8,overview!$B$3:$AJ$154,COLUMN(AG8),FALSE))</f>
        <v/>
      </c>
      <c r="AH8" t="str">
        <f>IF(VLOOKUP($A8,overview!$B$3:$AJ$154,COLUMN(),FALSE) = "","",VLOOKUP($A8,overview!$B$3:$AJ$154,COLUMN(AH8),FALSE))</f>
        <v/>
      </c>
      <c r="AI8" t="str">
        <f>IF(VLOOKUP($A8,overview!$B$3:$AJ$154,COLUMN(),FALSE) = "","",VLOOKUP($A8,overview!$B$3:$AJ$154,COLUMN(AI8),FALSE))</f>
        <v>Fraction of CAPEX p.a.</v>
      </c>
    </row>
    <row r="9" spans="1:35" x14ac:dyDescent="0.2">
      <c r="A9" s="2" t="s">
        <v>422</v>
      </c>
      <c r="B9">
        <f>IF(VLOOKUP($A9,overview!$B$3:$AJ$154,COLUMN(),FALSE) = "","",VLOOKUP($A9,overview!$B$3:$AJ$154,COLUMN(B9),FALSE))</f>
        <v>1040</v>
      </c>
      <c r="C9" t="str">
        <f>IF(VLOOKUP($A9,overview!$B$3:$AJ$154,COLUMN(),FALSE) = "","",VLOOKUP($A9,overview!$B$3:$AJ$154,COLUMN(C9),FALSE))</f>
        <v/>
      </c>
      <c r="D9" t="str">
        <f>IF(VLOOKUP($A9,overview!$B$3:$AJ$154,COLUMN(),FALSE) = "","",VLOOKUP($A9,overview!$B$3:$AJ$154,COLUMN(D9),FALSE))</f>
        <v/>
      </c>
      <c r="E9">
        <f>IF(VLOOKUP($A9,overview!$B$3:$AJ$154,COLUMN(),FALSE) = "","",VLOOKUP($A9,overview!$B$3:$AJ$154,COLUMN(E9),FALSE))</f>
        <v>1020.320190748602</v>
      </c>
      <c r="F9">
        <f>IF(VLOOKUP($A9,overview!$B$3:$AJ$154,COLUMN(),FALSE) = "","",VLOOKUP($A9,overview!$B$3:$AJ$154,COLUMN(F9),FALSE))</f>
        <v>1008.04157200671</v>
      </c>
      <c r="G9">
        <f>IF(VLOOKUP($A9,overview!$B$3:$AJ$154,COLUMN(),FALSE) = "","",VLOOKUP($A9,overview!$B$3:$AJ$154,COLUMN(G9),FALSE))</f>
        <v>998.73106232688235</v>
      </c>
      <c r="H9">
        <f>IF(VLOOKUP($A9,overview!$B$3:$AJ$154,COLUMN(),FALSE) = "","",VLOOKUP($A9,overview!$B$3:$AJ$154,COLUMN(H9),FALSE))</f>
        <v>991.0281599676299</v>
      </c>
      <c r="I9">
        <f>IF(VLOOKUP($A9,overview!$B$3:$AJ$154,COLUMN(),FALSE) = "","",VLOOKUP($A9,overview!$B$3:$AJ$154,COLUMN(I9),FALSE))</f>
        <v>984.33513082136346</v>
      </c>
      <c r="J9">
        <f>IF(VLOOKUP($A9,overview!$B$3:$AJ$154,COLUMN(),FALSE) = "","",VLOOKUP($A9,overview!$B$3:$AJ$154,COLUMN(J9),FALSE))</f>
        <v>978.33642512896665</v>
      </c>
      <c r="K9">
        <f>IF(VLOOKUP($A9,overview!$B$3:$AJ$154,COLUMN(),FALSE) = "","",VLOOKUP($A9,overview!$B$3:$AJ$154,COLUMN(K9),FALSE))</f>
        <v>972.84526240294781</v>
      </c>
      <c r="L9">
        <f>IF(VLOOKUP($A9,overview!$B$3:$AJ$154,COLUMN(),FALSE) = "","",VLOOKUP($A9,overview!$B$3:$AJ$154,COLUMN(L9),FALSE))</f>
        <v>967.74200869431661</v>
      </c>
      <c r="M9">
        <f>IF(VLOOKUP($A9,overview!$B$3:$AJ$154,COLUMN(),FALSE) = "","",VLOOKUP($A9,overview!$B$3:$AJ$154,COLUMN(M9),FALSE))</f>
        <v>962.9454684946902</v>
      </c>
      <c r="N9">
        <f>IF(VLOOKUP($A9,overview!$B$3:$AJ$154,COLUMN(),FALSE) = "","",VLOOKUP($A9,overview!$B$3:$AJ$154,COLUMN(N9),FALSE))</f>
        <v>958.39803019668921</v>
      </c>
      <c r="O9">
        <f>IF(VLOOKUP($A9,overview!$B$3:$AJ$154,COLUMN(),FALSE) = "","",VLOOKUP($A9,overview!$B$3:$AJ$154,COLUMN(O9),FALSE))</f>
        <v>954.05735017122936</v>
      </c>
      <c r="P9">
        <f>IF(VLOOKUP($A9,overview!$B$3:$AJ$154,COLUMN(),FALSE) = "","",VLOOKUP($A9,overview!$B$3:$AJ$154,COLUMN(P9),FALSE))</f>
        <v>949.89140217859926</v>
      </c>
      <c r="Q9">
        <f>IF(VLOOKUP($A9,overview!$B$3:$AJ$154,COLUMN(),FALSE) = "","",VLOOKUP($A9,overview!$B$3:$AJ$154,COLUMN(Q9),FALSE))</f>
        <v>945.87538088714541</v>
      </c>
      <c r="R9">
        <f>IF(VLOOKUP($A9,overview!$B$3:$AJ$154,COLUMN(),FALSE) = "","",VLOOKUP($A9,overview!$B$3:$AJ$154,COLUMN(R9),FALSE))</f>
        <v>941.98968471437684</v>
      </c>
      <c r="S9">
        <f>IF(VLOOKUP($A9,overview!$B$3:$AJ$154,COLUMN(),FALSE) = "","",VLOOKUP($A9,overview!$B$3:$AJ$154,COLUMN(S9),FALSE))</f>
        <v>938.21855622958981</v>
      </c>
      <c r="T9">
        <f>IF(VLOOKUP($A9,overview!$B$3:$AJ$154,COLUMN(),FALSE) = "","",VLOOKUP($A9,overview!$B$3:$AJ$154,COLUMN(T9),FALSE))</f>
        <v>934.54913881121274</v>
      </c>
      <c r="U9">
        <f>IF(VLOOKUP($A9,overview!$B$3:$AJ$154,COLUMN(),FALSE) = "","",VLOOKUP($A9,overview!$B$3:$AJ$154,COLUMN(U9),FALSE))</f>
        <v>930.97080556760534</v>
      </c>
      <c r="V9">
        <f>IF(VLOOKUP($A9,overview!$B$3:$AJ$154,COLUMN(),FALSE) = "","",VLOOKUP($A9,overview!$B$3:$AJ$154,COLUMN(V9),FALSE))</f>
        <v>927.47467144725033</v>
      </c>
      <c r="W9">
        <f>IF(VLOOKUP($A9,overview!$B$3:$AJ$154,COLUMN(),FALSE) = "","",VLOOKUP($A9,overview!$B$3:$AJ$154,COLUMN(W9),FALSE))</f>
        <v>924.05323168792415</v>
      </c>
      <c r="X9">
        <f>IF(VLOOKUP($A9,overview!$B$3:$AJ$154,COLUMN(),FALSE) = "","",VLOOKUP($A9,overview!$B$3:$AJ$154,COLUMN(X9),FALSE))</f>
        <v>920.70008931437519</v>
      </c>
      <c r="Y9">
        <f>IF(VLOOKUP($A9,overview!$B$3:$AJ$154,COLUMN(),FALSE) = "","",VLOOKUP($A9,overview!$B$3:$AJ$154,COLUMN(Y9),FALSE))</f>
        <v>917.40974662581266</v>
      </c>
      <c r="Z9">
        <f>IF(VLOOKUP($A9,overview!$B$3:$AJ$154,COLUMN(),FALSE) = "","",VLOOKUP($A9,overview!$B$3:$AJ$154,COLUMN(Z9),FALSE))</f>
        <v>914.17744346790937</v>
      </c>
      <c r="AA9">
        <f>IF(VLOOKUP($A9,overview!$B$3:$AJ$154,COLUMN(),FALSE) = "","",VLOOKUP($A9,overview!$B$3:$AJ$154,COLUMN(AA9),FALSE))</f>
        <v>910.99903024623427</v>
      </c>
      <c r="AB9">
        <f>IF(VLOOKUP($A9,overview!$B$3:$AJ$154,COLUMN(),FALSE) = "","",VLOOKUP($A9,overview!$B$3:$AJ$154,COLUMN(AB9),FALSE))</f>
        <v>907.87086710364224</v>
      </c>
      <c r="AC9">
        <f>IF(VLOOKUP($A9,overview!$B$3:$AJ$154,COLUMN(),FALSE) = "","",VLOOKUP($A9,overview!$B$3:$AJ$154,COLUMN(AC9),FALSE))</f>
        <v>904.78974305550446</v>
      </c>
      <c r="AD9">
        <f>IF(VLOOKUP($A9,overview!$B$3:$AJ$154,COLUMN(),FALSE) = "","",VLOOKUP($A9,overview!$B$3:$AJ$154,COLUMN(AD9),FALSE))</f>
        <v>901.75281052760101</v>
      </c>
      <c r="AE9">
        <f>IF(VLOOKUP($A9,overview!$B$3:$AJ$154,COLUMN(),FALSE) = "","",VLOOKUP($A9,overview!$B$3:$AJ$154,COLUMN(AE9),FALSE))</f>
        <v>898.75753190912178</v>
      </c>
      <c r="AF9">
        <f>IF(VLOOKUP($A9,overview!$B$3:$AJ$154,COLUMN(),FALSE) = "","",VLOOKUP($A9,overview!$B$3:$AJ$154,COLUMN(AF9),FALSE))</f>
        <v>895.80163557105675</v>
      </c>
      <c r="AG9">
        <f>IF(VLOOKUP($A9,overview!$B$3:$AJ$154,COLUMN(),FALSE) = "","",VLOOKUP($A9,overview!$B$3:$AJ$154,COLUMN(AG9),FALSE))</f>
        <v>892.88307940947402</v>
      </c>
      <c r="AH9">
        <f>IF(VLOOKUP($A9,overview!$B$3:$AJ$154,COLUMN(),FALSE) = "","",VLOOKUP($A9,overview!$B$3:$AJ$154,COLUMN(AH9),FALSE))</f>
        <v>890.00002042161486</v>
      </c>
      <c r="AI9" t="str">
        <f>IF(VLOOKUP($A9,overview!$B$3:$AJ$154,COLUMN(),FALSE) = "","",VLOOKUP($A9,overview!$B$3:$AJ$154,COLUMN(AI9),FALSE))</f>
        <v>[EUR/kW rated]</v>
      </c>
    </row>
    <row r="10" spans="1:35" x14ac:dyDescent="0.2">
      <c r="A10" s="2" t="s">
        <v>423</v>
      </c>
      <c r="B10">
        <f>IF(VLOOKUP($A10,overview!$B$3:$AJ$154,COLUMN(),FALSE) = "","",VLOOKUP($A10,overview!$B$3:$AJ$154,COLUMN(B10),FALSE))</f>
        <v>2.5000000000000001E-2</v>
      </c>
      <c r="C10">
        <f>IF(VLOOKUP($A10,overview!$B$3:$AJ$154,COLUMN(),FALSE) = "","",VLOOKUP($A10,overview!$B$3:$AJ$154,COLUMN(C10),FALSE))</f>
        <v>0.02</v>
      </c>
      <c r="D10">
        <f>IF(VLOOKUP($A10,overview!$B$3:$AJ$154,COLUMN(),FALSE) = "","",VLOOKUP($A10,overview!$B$3:$AJ$154,COLUMN(D10),FALSE))</f>
        <v>0.03</v>
      </c>
      <c r="E10" t="str">
        <f>IF(VLOOKUP($A10,overview!$B$3:$AJ$154,COLUMN(),FALSE) = "","",VLOOKUP($A10,overview!$B$3:$AJ$154,COLUMN(E10),FALSE))</f>
        <v/>
      </c>
      <c r="F10" t="str">
        <f>IF(VLOOKUP($A10,overview!$B$3:$AJ$154,COLUMN(),FALSE) = "","",VLOOKUP($A10,overview!$B$3:$AJ$154,COLUMN(F10),FALSE))</f>
        <v/>
      </c>
      <c r="G10" t="str">
        <f>IF(VLOOKUP($A10,overview!$B$3:$AJ$154,COLUMN(),FALSE) = "","",VLOOKUP($A10,overview!$B$3:$AJ$154,COLUMN(G10),FALSE))</f>
        <v/>
      </c>
      <c r="H10" t="str">
        <f>IF(VLOOKUP($A10,overview!$B$3:$AJ$154,COLUMN(),FALSE) = "","",VLOOKUP($A10,overview!$B$3:$AJ$154,COLUMN(H10),FALSE))</f>
        <v/>
      </c>
      <c r="I10" t="str">
        <f>IF(VLOOKUP($A10,overview!$B$3:$AJ$154,COLUMN(),FALSE) = "","",VLOOKUP($A10,overview!$B$3:$AJ$154,COLUMN(I10),FALSE))</f>
        <v/>
      </c>
      <c r="J10" t="str">
        <f>IF(VLOOKUP($A10,overview!$B$3:$AJ$154,COLUMN(),FALSE) = "","",VLOOKUP($A10,overview!$B$3:$AJ$154,COLUMN(J10),FALSE))</f>
        <v/>
      </c>
      <c r="K10" t="str">
        <f>IF(VLOOKUP($A10,overview!$B$3:$AJ$154,COLUMN(),FALSE) = "","",VLOOKUP($A10,overview!$B$3:$AJ$154,COLUMN(K10),FALSE))</f>
        <v/>
      </c>
      <c r="L10" t="str">
        <f>IF(VLOOKUP($A10,overview!$B$3:$AJ$154,COLUMN(),FALSE) = "","",VLOOKUP($A10,overview!$B$3:$AJ$154,COLUMN(L10),FALSE))</f>
        <v/>
      </c>
      <c r="M10" t="str">
        <f>IF(VLOOKUP($A10,overview!$B$3:$AJ$154,COLUMN(),FALSE) = "","",VLOOKUP($A10,overview!$B$3:$AJ$154,COLUMN(M10),FALSE))</f>
        <v/>
      </c>
      <c r="N10" t="str">
        <f>IF(VLOOKUP($A10,overview!$B$3:$AJ$154,COLUMN(),FALSE) = "","",VLOOKUP($A10,overview!$B$3:$AJ$154,COLUMN(N10),FALSE))</f>
        <v/>
      </c>
      <c r="O10" t="str">
        <f>IF(VLOOKUP($A10,overview!$B$3:$AJ$154,COLUMN(),FALSE) = "","",VLOOKUP($A10,overview!$B$3:$AJ$154,COLUMN(O10),FALSE))</f>
        <v/>
      </c>
      <c r="P10" t="str">
        <f>IF(VLOOKUP($A10,overview!$B$3:$AJ$154,COLUMN(),FALSE) = "","",VLOOKUP($A10,overview!$B$3:$AJ$154,COLUMN(P10),FALSE))</f>
        <v/>
      </c>
      <c r="Q10" t="str">
        <f>IF(VLOOKUP($A10,overview!$B$3:$AJ$154,COLUMN(),FALSE) = "","",VLOOKUP($A10,overview!$B$3:$AJ$154,COLUMN(Q10),FALSE))</f>
        <v/>
      </c>
      <c r="R10" t="str">
        <f>IF(VLOOKUP($A10,overview!$B$3:$AJ$154,COLUMN(),FALSE) = "","",VLOOKUP($A10,overview!$B$3:$AJ$154,COLUMN(R10),FALSE))</f>
        <v/>
      </c>
      <c r="S10" t="str">
        <f>IF(VLOOKUP($A10,overview!$B$3:$AJ$154,COLUMN(),FALSE) = "","",VLOOKUP($A10,overview!$B$3:$AJ$154,COLUMN(S10),FALSE))</f>
        <v/>
      </c>
      <c r="T10" t="str">
        <f>IF(VLOOKUP($A10,overview!$B$3:$AJ$154,COLUMN(),FALSE) = "","",VLOOKUP($A10,overview!$B$3:$AJ$154,COLUMN(T10),FALSE))</f>
        <v/>
      </c>
      <c r="U10" t="str">
        <f>IF(VLOOKUP($A10,overview!$B$3:$AJ$154,COLUMN(),FALSE) = "","",VLOOKUP($A10,overview!$B$3:$AJ$154,COLUMN(U10),FALSE))</f>
        <v/>
      </c>
      <c r="V10" t="str">
        <f>IF(VLOOKUP($A10,overview!$B$3:$AJ$154,COLUMN(),FALSE) = "","",VLOOKUP($A10,overview!$B$3:$AJ$154,COLUMN(V10),FALSE))</f>
        <v/>
      </c>
      <c r="W10" t="str">
        <f>IF(VLOOKUP($A10,overview!$B$3:$AJ$154,COLUMN(),FALSE) = "","",VLOOKUP($A10,overview!$B$3:$AJ$154,COLUMN(W10),FALSE))</f>
        <v/>
      </c>
      <c r="X10" t="str">
        <f>IF(VLOOKUP($A10,overview!$B$3:$AJ$154,COLUMN(),FALSE) = "","",VLOOKUP($A10,overview!$B$3:$AJ$154,COLUMN(X10),FALSE))</f>
        <v/>
      </c>
      <c r="Y10" t="str">
        <f>IF(VLOOKUP($A10,overview!$B$3:$AJ$154,COLUMN(),FALSE) = "","",VLOOKUP($A10,overview!$B$3:$AJ$154,COLUMN(Y10),FALSE))</f>
        <v/>
      </c>
      <c r="Z10" t="str">
        <f>IF(VLOOKUP($A10,overview!$B$3:$AJ$154,COLUMN(),FALSE) = "","",VLOOKUP($A10,overview!$B$3:$AJ$154,COLUMN(Z10),FALSE))</f>
        <v/>
      </c>
      <c r="AA10" t="str">
        <f>IF(VLOOKUP($A10,overview!$B$3:$AJ$154,COLUMN(),FALSE) = "","",VLOOKUP($A10,overview!$B$3:$AJ$154,COLUMN(AA10),FALSE))</f>
        <v/>
      </c>
      <c r="AB10" t="str">
        <f>IF(VLOOKUP($A10,overview!$B$3:$AJ$154,COLUMN(),FALSE) = "","",VLOOKUP($A10,overview!$B$3:$AJ$154,COLUMN(AB10),FALSE))</f>
        <v/>
      </c>
      <c r="AC10" t="str">
        <f>IF(VLOOKUP($A10,overview!$B$3:$AJ$154,COLUMN(),FALSE) = "","",VLOOKUP($A10,overview!$B$3:$AJ$154,COLUMN(AC10),FALSE))</f>
        <v/>
      </c>
      <c r="AD10" t="str">
        <f>IF(VLOOKUP($A10,overview!$B$3:$AJ$154,COLUMN(),FALSE) = "","",VLOOKUP($A10,overview!$B$3:$AJ$154,COLUMN(AD10),FALSE))</f>
        <v/>
      </c>
      <c r="AE10" t="str">
        <f>IF(VLOOKUP($A10,overview!$B$3:$AJ$154,COLUMN(),FALSE) = "","",VLOOKUP($A10,overview!$B$3:$AJ$154,COLUMN(AE10),FALSE))</f>
        <v/>
      </c>
      <c r="AF10" t="str">
        <f>IF(VLOOKUP($A10,overview!$B$3:$AJ$154,COLUMN(),FALSE) = "","",VLOOKUP($A10,overview!$B$3:$AJ$154,COLUMN(AF10),FALSE))</f>
        <v/>
      </c>
      <c r="AG10" t="str">
        <f>IF(VLOOKUP($A10,overview!$B$3:$AJ$154,COLUMN(),FALSE) = "","",VLOOKUP($A10,overview!$B$3:$AJ$154,COLUMN(AG10),FALSE))</f>
        <v/>
      </c>
      <c r="AH10" t="str">
        <f>IF(VLOOKUP($A10,overview!$B$3:$AJ$154,COLUMN(),FALSE) = "","",VLOOKUP($A10,overview!$B$3:$AJ$154,COLUMN(AH10),FALSE))</f>
        <v/>
      </c>
      <c r="AI10" t="str">
        <f>IF(VLOOKUP($A10,overview!$B$3:$AJ$154,COLUMN(),FALSE) = "","",VLOOKUP($A10,overview!$B$3:$AJ$154,COLUMN(AI10),FALSE))</f>
        <v>Fraction of CAPEX p.a.</v>
      </c>
    </row>
    <row r="11" spans="1:35" x14ac:dyDescent="0.2">
      <c r="A11" s="2" t="s">
        <v>130</v>
      </c>
      <c r="B11">
        <f>IF(VLOOKUP($A11,overview!$B$3:$AJ$154,COLUMN(),FALSE) = "","",VLOOKUP($A11,overview!$B$3:$AJ$154,COLUMN(B11),FALSE))</f>
        <v>25</v>
      </c>
      <c r="C11">
        <f>IF(VLOOKUP($A11,overview!$B$3:$AJ$154,COLUMN(),FALSE) = "","",VLOOKUP($A11,overview!$B$3:$AJ$154,COLUMN(C11),FALSE))</f>
        <v>20</v>
      </c>
      <c r="D11">
        <f>IF(VLOOKUP($A11,overview!$B$3:$AJ$154,COLUMN(),FALSE) = "","",VLOOKUP($A11,overview!$B$3:$AJ$154,COLUMN(D11),FALSE))</f>
        <v>30</v>
      </c>
      <c r="E11" t="str">
        <f>IF(VLOOKUP($A11,overview!$B$3:$AJ$154,COLUMN(),FALSE) = "","",VLOOKUP($A11,overview!$B$3:$AJ$154,COLUMN(E11),FALSE))</f>
        <v/>
      </c>
      <c r="F11" t="str">
        <f>IF(VLOOKUP($A11,overview!$B$3:$AJ$154,COLUMN(),FALSE) = "","",VLOOKUP($A11,overview!$B$3:$AJ$154,COLUMN(F11),FALSE))</f>
        <v/>
      </c>
      <c r="G11" t="str">
        <f>IF(VLOOKUP($A11,overview!$B$3:$AJ$154,COLUMN(),FALSE) = "","",VLOOKUP($A11,overview!$B$3:$AJ$154,COLUMN(G11),FALSE))</f>
        <v/>
      </c>
      <c r="H11" t="str">
        <f>IF(VLOOKUP($A11,overview!$B$3:$AJ$154,COLUMN(),FALSE) = "","",VLOOKUP($A11,overview!$B$3:$AJ$154,COLUMN(H11),FALSE))</f>
        <v/>
      </c>
      <c r="I11" t="str">
        <f>IF(VLOOKUP($A11,overview!$B$3:$AJ$154,COLUMN(),FALSE) = "","",VLOOKUP($A11,overview!$B$3:$AJ$154,COLUMN(I11),FALSE))</f>
        <v/>
      </c>
      <c r="J11" t="str">
        <f>IF(VLOOKUP($A11,overview!$B$3:$AJ$154,COLUMN(),FALSE) = "","",VLOOKUP($A11,overview!$B$3:$AJ$154,COLUMN(J11),FALSE))</f>
        <v/>
      </c>
      <c r="K11" t="str">
        <f>IF(VLOOKUP($A11,overview!$B$3:$AJ$154,COLUMN(),FALSE) = "","",VLOOKUP($A11,overview!$B$3:$AJ$154,COLUMN(K11),FALSE))</f>
        <v/>
      </c>
      <c r="L11" t="str">
        <f>IF(VLOOKUP($A11,overview!$B$3:$AJ$154,COLUMN(),FALSE) = "","",VLOOKUP($A11,overview!$B$3:$AJ$154,COLUMN(L11),FALSE))</f>
        <v/>
      </c>
      <c r="M11" t="str">
        <f>IF(VLOOKUP($A11,overview!$B$3:$AJ$154,COLUMN(),FALSE) = "","",VLOOKUP($A11,overview!$B$3:$AJ$154,COLUMN(M11),FALSE))</f>
        <v/>
      </c>
      <c r="N11" t="str">
        <f>IF(VLOOKUP($A11,overview!$B$3:$AJ$154,COLUMN(),FALSE) = "","",VLOOKUP($A11,overview!$B$3:$AJ$154,COLUMN(N11),FALSE))</f>
        <v/>
      </c>
      <c r="O11" t="str">
        <f>IF(VLOOKUP($A11,overview!$B$3:$AJ$154,COLUMN(),FALSE) = "","",VLOOKUP($A11,overview!$B$3:$AJ$154,COLUMN(O11),FALSE))</f>
        <v/>
      </c>
      <c r="P11" t="str">
        <f>IF(VLOOKUP($A11,overview!$B$3:$AJ$154,COLUMN(),FALSE) = "","",VLOOKUP($A11,overview!$B$3:$AJ$154,COLUMN(P11),FALSE))</f>
        <v/>
      </c>
      <c r="Q11" t="str">
        <f>IF(VLOOKUP($A11,overview!$B$3:$AJ$154,COLUMN(),FALSE) = "","",VLOOKUP($A11,overview!$B$3:$AJ$154,COLUMN(Q11),FALSE))</f>
        <v/>
      </c>
      <c r="R11" t="str">
        <f>IF(VLOOKUP($A11,overview!$B$3:$AJ$154,COLUMN(),FALSE) = "","",VLOOKUP($A11,overview!$B$3:$AJ$154,COLUMN(R11),FALSE))</f>
        <v/>
      </c>
      <c r="S11" t="str">
        <f>IF(VLOOKUP($A11,overview!$B$3:$AJ$154,COLUMN(),FALSE) = "","",VLOOKUP($A11,overview!$B$3:$AJ$154,COLUMN(S11),FALSE))</f>
        <v/>
      </c>
      <c r="T11" t="str">
        <f>IF(VLOOKUP($A11,overview!$B$3:$AJ$154,COLUMN(),FALSE) = "","",VLOOKUP($A11,overview!$B$3:$AJ$154,COLUMN(T11),FALSE))</f>
        <v/>
      </c>
      <c r="U11" t="str">
        <f>IF(VLOOKUP($A11,overview!$B$3:$AJ$154,COLUMN(),FALSE) = "","",VLOOKUP($A11,overview!$B$3:$AJ$154,COLUMN(U11),FALSE))</f>
        <v/>
      </c>
      <c r="V11" t="str">
        <f>IF(VLOOKUP($A11,overview!$B$3:$AJ$154,COLUMN(),FALSE) = "","",VLOOKUP($A11,overview!$B$3:$AJ$154,COLUMN(V11),FALSE))</f>
        <v/>
      </c>
      <c r="W11" t="str">
        <f>IF(VLOOKUP($A11,overview!$B$3:$AJ$154,COLUMN(),FALSE) = "","",VLOOKUP($A11,overview!$B$3:$AJ$154,COLUMN(W11),FALSE))</f>
        <v/>
      </c>
      <c r="X11" t="str">
        <f>IF(VLOOKUP($A11,overview!$B$3:$AJ$154,COLUMN(),FALSE) = "","",VLOOKUP($A11,overview!$B$3:$AJ$154,COLUMN(X11),FALSE))</f>
        <v/>
      </c>
      <c r="Y11" t="str">
        <f>IF(VLOOKUP($A11,overview!$B$3:$AJ$154,COLUMN(),FALSE) = "","",VLOOKUP($A11,overview!$B$3:$AJ$154,COLUMN(Y11),FALSE))</f>
        <v/>
      </c>
      <c r="Z11" t="str">
        <f>IF(VLOOKUP($A11,overview!$B$3:$AJ$154,COLUMN(),FALSE) = "","",VLOOKUP($A11,overview!$B$3:$AJ$154,COLUMN(Z11),FALSE))</f>
        <v/>
      </c>
      <c r="AA11" t="str">
        <f>IF(VLOOKUP($A11,overview!$B$3:$AJ$154,COLUMN(),FALSE) = "","",VLOOKUP($A11,overview!$B$3:$AJ$154,COLUMN(AA11),FALSE))</f>
        <v/>
      </c>
      <c r="AB11" t="str">
        <f>IF(VLOOKUP($A11,overview!$B$3:$AJ$154,COLUMN(),FALSE) = "","",VLOOKUP($A11,overview!$B$3:$AJ$154,COLUMN(AB11),FALSE))</f>
        <v/>
      </c>
      <c r="AC11" t="str">
        <f>IF(VLOOKUP($A11,overview!$B$3:$AJ$154,COLUMN(),FALSE) = "","",VLOOKUP($A11,overview!$B$3:$AJ$154,COLUMN(AC11),FALSE))</f>
        <v/>
      </c>
      <c r="AD11" t="str">
        <f>IF(VLOOKUP($A11,overview!$B$3:$AJ$154,COLUMN(),FALSE) = "","",VLOOKUP($A11,overview!$B$3:$AJ$154,COLUMN(AD11),FALSE))</f>
        <v/>
      </c>
      <c r="AE11" t="str">
        <f>IF(VLOOKUP($A11,overview!$B$3:$AJ$154,COLUMN(),FALSE) = "","",VLOOKUP($A11,overview!$B$3:$AJ$154,COLUMN(AE11),FALSE))</f>
        <v/>
      </c>
      <c r="AF11" t="str">
        <f>IF(VLOOKUP($A11,overview!$B$3:$AJ$154,COLUMN(),FALSE) = "","",VLOOKUP($A11,overview!$B$3:$AJ$154,COLUMN(AF11),FALSE))</f>
        <v/>
      </c>
      <c r="AG11" t="str">
        <f>IF(VLOOKUP($A11,overview!$B$3:$AJ$154,COLUMN(),FALSE) = "","",VLOOKUP($A11,overview!$B$3:$AJ$154,COLUMN(AG11),FALSE))</f>
        <v/>
      </c>
      <c r="AH11" t="str">
        <f>IF(VLOOKUP($A11,overview!$B$3:$AJ$154,COLUMN(),FALSE) = "","",VLOOKUP($A11,overview!$B$3:$AJ$154,COLUMN(AH11),FALSE))</f>
        <v/>
      </c>
      <c r="AI11" t="str">
        <f>IF(VLOOKUP($A11,overview!$B$3:$AJ$154,COLUMN(),FALSE) = "","",VLOOKUP($A11,overview!$B$3:$AJ$154,COLUMN(AI11),FALSE))</f>
        <v>years</v>
      </c>
    </row>
    <row r="12" spans="1:35" x14ac:dyDescent="0.2">
      <c r="A12" s="2" t="s">
        <v>43</v>
      </c>
      <c r="B12" t="str">
        <f>IF(VLOOKUP($A12,overview!$B$3:$AJ$154,COLUMN(),FALSE) = "","",VLOOKUP($A12,overview!$B$3:$AJ$154,COLUMN(B12),FALSE))</f>
        <v/>
      </c>
      <c r="C12" t="str">
        <f>IF(VLOOKUP($A12,overview!$B$3:$AJ$154,COLUMN(),FALSE) = "","",VLOOKUP($A12,overview!$B$3:$AJ$154,COLUMN(C12),FALSE))</f>
        <v/>
      </c>
      <c r="D12" t="str">
        <f>IF(VLOOKUP($A12,overview!$B$3:$AJ$154,COLUMN(),FALSE) = "","",VLOOKUP($A12,overview!$B$3:$AJ$154,COLUMN(D12),FALSE))</f>
        <v/>
      </c>
      <c r="E12" t="str">
        <f>IF(VLOOKUP($A12,overview!$B$3:$AJ$154,COLUMN(),FALSE) = "","",VLOOKUP($A12,overview!$B$3:$AJ$154,COLUMN(E12),FALSE))</f>
        <v/>
      </c>
      <c r="F12" t="str">
        <f>IF(VLOOKUP($A12,overview!$B$3:$AJ$154,COLUMN(),FALSE) = "","",VLOOKUP($A12,overview!$B$3:$AJ$154,COLUMN(F12),FALSE))</f>
        <v/>
      </c>
      <c r="G12" t="str">
        <f>IF(VLOOKUP($A12,overview!$B$3:$AJ$154,COLUMN(),FALSE) = "","",VLOOKUP($A12,overview!$B$3:$AJ$154,COLUMN(G12),FALSE))</f>
        <v/>
      </c>
      <c r="H12" t="str">
        <f>IF(VLOOKUP($A12,overview!$B$3:$AJ$154,COLUMN(),FALSE) = "","",VLOOKUP($A12,overview!$B$3:$AJ$154,COLUMN(H12),FALSE))</f>
        <v/>
      </c>
      <c r="I12" t="str">
        <f>IF(VLOOKUP($A12,overview!$B$3:$AJ$154,COLUMN(),FALSE) = "","",VLOOKUP($A12,overview!$B$3:$AJ$154,COLUMN(I12),FALSE))</f>
        <v/>
      </c>
      <c r="J12" t="str">
        <f>IF(VLOOKUP($A12,overview!$B$3:$AJ$154,COLUMN(),FALSE) = "","",VLOOKUP($A12,overview!$B$3:$AJ$154,COLUMN(J12),FALSE))</f>
        <v/>
      </c>
      <c r="K12" t="str">
        <f>IF(VLOOKUP($A12,overview!$B$3:$AJ$154,COLUMN(),FALSE) = "","",VLOOKUP($A12,overview!$B$3:$AJ$154,COLUMN(K12),FALSE))</f>
        <v/>
      </c>
      <c r="L12" t="str">
        <f>IF(VLOOKUP($A12,overview!$B$3:$AJ$154,COLUMN(),FALSE) = "","",VLOOKUP($A12,overview!$B$3:$AJ$154,COLUMN(L12),FALSE))</f>
        <v/>
      </c>
      <c r="M12" t="str">
        <f>IF(VLOOKUP($A12,overview!$B$3:$AJ$154,COLUMN(),FALSE) = "","",VLOOKUP($A12,overview!$B$3:$AJ$154,COLUMN(M12),FALSE))</f>
        <v/>
      </c>
      <c r="N12" t="str">
        <f>IF(VLOOKUP($A12,overview!$B$3:$AJ$154,COLUMN(),FALSE) = "","",VLOOKUP($A12,overview!$B$3:$AJ$154,COLUMN(N12),FALSE))</f>
        <v/>
      </c>
      <c r="O12" t="str">
        <f>IF(VLOOKUP($A12,overview!$B$3:$AJ$154,COLUMN(),FALSE) = "","",VLOOKUP($A12,overview!$B$3:$AJ$154,COLUMN(O12),FALSE))</f>
        <v/>
      </c>
      <c r="P12" t="str">
        <f>IF(VLOOKUP($A12,overview!$B$3:$AJ$154,COLUMN(),FALSE) = "","",VLOOKUP($A12,overview!$B$3:$AJ$154,COLUMN(P12),FALSE))</f>
        <v/>
      </c>
      <c r="Q12" t="str">
        <f>IF(VLOOKUP($A12,overview!$B$3:$AJ$154,COLUMN(),FALSE) = "","",VLOOKUP($A12,overview!$B$3:$AJ$154,COLUMN(Q12),FALSE))</f>
        <v/>
      </c>
      <c r="R12" t="str">
        <f>IF(VLOOKUP($A12,overview!$B$3:$AJ$154,COLUMN(),FALSE) = "","",VLOOKUP($A12,overview!$B$3:$AJ$154,COLUMN(R12),FALSE))</f>
        <v/>
      </c>
      <c r="S12" t="str">
        <f>IF(VLOOKUP($A12,overview!$B$3:$AJ$154,COLUMN(),FALSE) = "","",VLOOKUP($A12,overview!$B$3:$AJ$154,COLUMN(S12),FALSE))</f>
        <v/>
      </c>
      <c r="T12" t="str">
        <f>IF(VLOOKUP($A12,overview!$B$3:$AJ$154,COLUMN(),FALSE) = "","",VLOOKUP($A12,overview!$B$3:$AJ$154,COLUMN(T12),FALSE))</f>
        <v/>
      </c>
      <c r="U12" t="str">
        <f>IF(VLOOKUP($A12,overview!$B$3:$AJ$154,COLUMN(),FALSE) = "","",VLOOKUP($A12,overview!$B$3:$AJ$154,COLUMN(U12),FALSE))</f>
        <v/>
      </c>
      <c r="V12" t="str">
        <f>IF(VLOOKUP($A12,overview!$B$3:$AJ$154,COLUMN(),FALSE) = "","",VLOOKUP($A12,overview!$B$3:$AJ$154,COLUMN(V12),FALSE))</f>
        <v/>
      </c>
      <c r="W12" t="str">
        <f>IF(VLOOKUP($A12,overview!$B$3:$AJ$154,COLUMN(),FALSE) = "","",VLOOKUP($A12,overview!$B$3:$AJ$154,COLUMN(W12),FALSE))</f>
        <v/>
      </c>
      <c r="X12" t="str">
        <f>IF(VLOOKUP($A12,overview!$B$3:$AJ$154,COLUMN(),FALSE) = "","",VLOOKUP($A12,overview!$B$3:$AJ$154,COLUMN(X12),FALSE))</f>
        <v/>
      </c>
      <c r="Y12" t="str">
        <f>IF(VLOOKUP($A12,overview!$B$3:$AJ$154,COLUMN(),FALSE) = "","",VLOOKUP($A12,overview!$B$3:$AJ$154,COLUMN(Y12),FALSE))</f>
        <v/>
      </c>
      <c r="Z12" t="str">
        <f>IF(VLOOKUP($A12,overview!$B$3:$AJ$154,COLUMN(),FALSE) = "","",VLOOKUP($A12,overview!$B$3:$AJ$154,COLUMN(Z12),FALSE))</f>
        <v/>
      </c>
      <c r="AA12" t="str">
        <f>IF(VLOOKUP($A12,overview!$B$3:$AJ$154,COLUMN(),FALSE) = "","",VLOOKUP($A12,overview!$B$3:$AJ$154,COLUMN(AA12),FALSE))</f>
        <v/>
      </c>
      <c r="AB12" t="str">
        <f>IF(VLOOKUP($A12,overview!$B$3:$AJ$154,COLUMN(),FALSE) = "","",VLOOKUP($A12,overview!$B$3:$AJ$154,COLUMN(AB12),FALSE))</f>
        <v/>
      </c>
      <c r="AC12" t="str">
        <f>IF(VLOOKUP($A12,overview!$B$3:$AJ$154,COLUMN(),FALSE) = "","",VLOOKUP($A12,overview!$B$3:$AJ$154,COLUMN(AC12),FALSE))</f>
        <v/>
      </c>
      <c r="AD12" t="str">
        <f>IF(VLOOKUP($A12,overview!$B$3:$AJ$154,COLUMN(),FALSE) = "","",VLOOKUP($A12,overview!$B$3:$AJ$154,COLUMN(AD12),FALSE))</f>
        <v/>
      </c>
      <c r="AE12" t="str">
        <f>IF(VLOOKUP($A12,overview!$B$3:$AJ$154,COLUMN(),FALSE) = "","",VLOOKUP($A12,overview!$B$3:$AJ$154,COLUMN(AE12),FALSE))</f>
        <v/>
      </c>
      <c r="AF12" t="str">
        <f>IF(VLOOKUP($A12,overview!$B$3:$AJ$154,COLUMN(),FALSE) = "","",VLOOKUP($A12,overview!$B$3:$AJ$154,COLUMN(AF12),FALSE))</f>
        <v/>
      </c>
      <c r="AG12" t="str">
        <f>IF(VLOOKUP($A12,overview!$B$3:$AJ$154,COLUMN(),FALSE) = "","",VLOOKUP($A12,overview!$B$3:$AJ$154,COLUMN(AG12),FALSE))</f>
        <v/>
      </c>
      <c r="AH12" t="str">
        <f>IF(VLOOKUP($A12,overview!$B$3:$AJ$154,COLUMN(),FALSE) = "","",VLOOKUP($A12,overview!$B$3:$AJ$154,COLUMN(AH12),FALSE))</f>
        <v/>
      </c>
      <c r="AI12" t="str">
        <f>IF(VLOOKUP($A12,overview!$B$3:$AJ$154,COLUMN(),FALSE) = "","",VLOOKUP($A12,overview!$B$3:$AJ$154,COLUMN(AI12),FALSE))</f>
        <v>kWp/m^2</v>
      </c>
    </row>
    <row r="13" spans="1:35" x14ac:dyDescent="0.2">
      <c r="A13" s="2" t="s">
        <v>425</v>
      </c>
      <c r="B13">
        <f>IF(VLOOKUP($A13,overview!$B$3:$AJ$154,COLUMN(),FALSE) = "","",VLOOKUP($A13,overview!$B$3:$AJ$154,COLUMN(B13),FALSE))</f>
        <v>500000</v>
      </c>
      <c r="C13" t="str">
        <f>IF(VLOOKUP($A13,overview!$B$3:$AJ$154,COLUMN(),FALSE) = "","",VLOOKUP($A13,overview!$B$3:$AJ$154,COLUMN(C13),FALSE))</f>
        <v/>
      </c>
      <c r="D13" t="str">
        <f>IF(VLOOKUP($A13,overview!$B$3:$AJ$154,COLUMN(),FALSE) = "","",VLOOKUP($A13,overview!$B$3:$AJ$154,COLUMN(D13),FALSE))</f>
        <v/>
      </c>
      <c r="E13" t="str">
        <f>IF(VLOOKUP($A13,overview!$B$3:$AJ$154,COLUMN(),FALSE) = "","",VLOOKUP($A13,overview!$B$3:$AJ$154,COLUMN(E13),FALSE))</f>
        <v/>
      </c>
      <c r="F13" t="str">
        <f>IF(VLOOKUP($A13,overview!$B$3:$AJ$154,COLUMN(),FALSE) = "","",VLOOKUP($A13,overview!$B$3:$AJ$154,COLUMN(F13),FALSE))</f>
        <v/>
      </c>
      <c r="G13" t="str">
        <f>IF(VLOOKUP($A13,overview!$B$3:$AJ$154,COLUMN(),FALSE) = "","",VLOOKUP($A13,overview!$B$3:$AJ$154,COLUMN(G13),FALSE))</f>
        <v/>
      </c>
      <c r="H13" t="str">
        <f>IF(VLOOKUP($A13,overview!$B$3:$AJ$154,COLUMN(),FALSE) = "","",VLOOKUP($A13,overview!$B$3:$AJ$154,COLUMN(H13),FALSE))</f>
        <v/>
      </c>
      <c r="I13" t="str">
        <f>IF(VLOOKUP($A13,overview!$B$3:$AJ$154,COLUMN(),FALSE) = "","",VLOOKUP($A13,overview!$B$3:$AJ$154,COLUMN(I13),FALSE))</f>
        <v/>
      </c>
      <c r="J13" t="str">
        <f>IF(VLOOKUP($A13,overview!$B$3:$AJ$154,COLUMN(),FALSE) = "","",VLOOKUP($A13,overview!$B$3:$AJ$154,COLUMN(J13),FALSE))</f>
        <v/>
      </c>
      <c r="K13" t="str">
        <f>IF(VLOOKUP($A13,overview!$B$3:$AJ$154,COLUMN(),FALSE) = "","",VLOOKUP($A13,overview!$B$3:$AJ$154,COLUMN(K13),FALSE))</f>
        <v/>
      </c>
      <c r="L13" t="str">
        <f>IF(VLOOKUP($A13,overview!$B$3:$AJ$154,COLUMN(),FALSE) = "","",VLOOKUP($A13,overview!$B$3:$AJ$154,COLUMN(L13),FALSE))</f>
        <v/>
      </c>
      <c r="M13" t="str">
        <f>IF(VLOOKUP($A13,overview!$B$3:$AJ$154,COLUMN(),FALSE) = "","",VLOOKUP($A13,overview!$B$3:$AJ$154,COLUMN(M13),FALSE))</f>
        <v/>
      </c>
      <c r="N13" t="str">
        <f>IF(VLOOKUP($A13,overview!$B$3:$AJ$154,COLUMN(),FALSE) = "","",VLOOKUP($A13,overview!$B$3:$AJ$154,COLUMN(N13),FALSE))</f>
        <v/>
      </c>
      <c r="O13" t="str">
        <f>IF(VLOOKUP($A13,overview!$B$3:$AJ$154,COLUMN(),FALSE) = "","",VLOOKUP($A13,overview!$B$3:$AJ$154,COLUMN(O13),FALSE))</f>
        <v/>
      </c>
      <c r="P13" t="str">
        <f>IF(VLOOKUP($A13,overview!$B$3:$AJ$154,COLUMN(),FALSE) = "","",VLOOKUP($A13,overview!$B$3:$AJ$154,COLUMN(P13),FALSE))</f>
        <v/>
      </c>
      <c r="Q13" t="str">
        <f>IF(VLOOKUP($A13,overview!$B$3:$AJ$154,COLUMN(),FALSE) = "","",VLOOKUP($A13,overview!$B$3:$AJ$154,COLUMN(Q13),FALSE))</f>
        <v/>
      </c>
      <c r="R13" t="str">
        <f>IF(VLOOKUP($A13,overview!$B$3:$AJ$154,COLUMN(),FALSE) = "","",VLOOKUP($A13,overview!$B$3:$AJ$154,COLUMN(R13),FALSE))</f>
        <v/>
      </c>
      <c r="S13" t="str">
        <f>IF(VLOOKUP($A13,overview!$B$3:$AJ$154,COLUMN(),FALSE) = "","",VLOOKUP($A13,overview!$B$3:$AJ$154,COLUMN(S13),FALSE))</f>
        <v/>
      </c>
      <c r="T13" t="str">
        <f>IF(VLOOKUP($A13,overview!$B$3:$AJ$154,COLUMN(),FALSE) = "","",VLOOKUP($A13,overview!$B$3:$AJ$154,COLUMN(T13),FALSE))</f>
        <v/>
      </c>
      <c r="U13" t="str">
        <f>IF(VLOOKUP($A13,overview!$B$3:$AJ$154,COLUMN(),FALSE) = "","",VLOOKUP($A13,overview!$B$3:$AJ$154,COLUMN(U13),FALSE))</f>
        <v/>
      </c>
      <c r="V13" t="str">
        <f>IF(VLOOKUP($A13,overview!$B$3:$AJ$154,COLUMN(),FALSE) = "","",VLOOKUP($A13,overview!$B$3:$AJ$154,COLUMN(V13),FALSE))</f>
        <v/>
      </c>
      <c r="W13" t="str">
        <f>IF(VLOOKUP($A13,overview!$B$3:$AJ$154,COLUMN(),FALSE) = "","",VLOOKUP($A13,overview!$B$3:$AJ$154,COLUMN(W13),FALSE))</f>
        <v/>
      </c>
      <c r="X13" t="str">
        <f>IF(VLOOKUP($A13,overview!$B$3:$AJ$154,COLUMN(),FALSE) = "","",VLOOKUP($A13,overview!$B$3:$AJ$154,COLUMN(X13),FALSE))</f>
        <v/>
      </c>
      <c r="Y13" t="str">
        <f>IF(VLOOKUP($A13,overview!$B$3:$AJ$154,COLUMN(),FALSE) = "","",VLOOKUP($A13,overview!$B$3:$AJ$154,COLUMN(Y13),FALSE))</f>
        <v/>
      </c>
      <c r="Z13" t="str">
        <f>IF(VLOOKUP($A13,overview!$B$3:$AJ$154,COLUMN(),FALSE) = "","",VLOOKUP($A13,overview!$B$3:$AJ$154,COLUMN(Z13),FALSE))</f>
        <v/>
      </c>
      <c r="AA13" t="str">
        <f>IF(VLOOKUP($A13,overview!$B$3:$AJ$154,COLUMN(),FALSE) = "","",VLOOKUP($A13,overview!$B$3:$AJ$154,COLUMN(AA13),FALSE))</f>
        <v/>
      </c>
      <c r="AB13" t="str">
        <f>IF(VLOOKUP($A13,overview!$B$3:$AJ$154,COLUMN(),FALSE) = "","",VLOOKUP($A13,overview!$B$3:$AJ$154,COLUMN(AB13),FALSE))</f>
        <v/>
      </c>
      <c r="AC13" t="str">
        <f>IF(VLOOKUP($A13,overview!$B$3:$AJ$154,COLUMN(),FALSE) = "","",VLOOKUP($A13,overview!$B$3:$AJ$154,COLUMN(AC13),FALSE))</f>
        <v/>
      </c>
      <c r="AD13" t="str">
        <f>IF(VLOOKUP($A13,overview!$B$3:$AJ$154,COLUMN(),FALSE) = "","",VLOOKUP($A13,overview!$B$3:$AJ$154,COLUMN(AD13),FALSE))</f>
        <v/>
      </c>
      <c r="AE13" t="str">
        <f>IF(VLOOKUP($A13,overview!$B$3:$AJ$154,COLUMN(),FALSE) = "","",VLOOKUP($A13,overview!$B$3:$AJ$154,COLUMN(AE13),FALSE))</f>
        <v/>
      </c>
      <c r="AF13" t="str">
        <f>IF(VLOOKUP($A13,overview!$B$3:$AJ$154,COLUMN(),FALSE) = "","",VLOOKUP($A13,overview!$B$3:$AJ$154,COLUMN(AF13),FALSE))</f>
        <v/>
      </c>
      <c r="AG13" t="str">
        <f>IF(VLOOKUP($A13,overview!$B$3:$AJ$154,COLUMN(),FALSE) = "","",VLOOKUP($A13,overview!$B$3:$AJ$154,COLUMN(AG13),FALSE))</f>
        <v/>
      </c>
      <c r="AH13" t="str">
        <f>IF(VLOOKUP($A13,overview!$B$3:$AJ$154,COLUMN(),FALSE) = "","",VLOOKUP($A13,overview!$B$3:$AJ$154,COLUMN(AH13),FALSE))</f>
        <v/>
      </c>
      <c r="AI13" t="str">
        <f>IF(VLOOKUP($A13,overview!$B$3:$AJ$154,COLUMN(),FALSE) = "","",VLOOKUP($A13,overview!$B$3:$AJ$154,COLUMN(AI13),FALSE))</f>
        <v>kW</v>
      </c>
    </row>
    <row r="14" spans="1:35" x14ac:dyDescent="0.2">
      <c r="A14" s="2" t="s">
        <v>432</v>
      </c>
      <c r="B14">
        <f>IF(VLOOKUP($A14,overview!$B$3:$AJ$154,COLUMN(),FALSE) = "","",VLOOKUP($A14,overview!$B$3:$AJ$154,COLUMN(B14),FALSE))</f>
        <v>0</v>
      </c>
      <c r="C14" t="str">
        <f>IF(VLOOKUP($A14,overview!$B$3:$AJ$154,COLUMN(),FALSE) = "","",VLOOKUP($A14,overview!$B$3:$AJ$154,COLUMN(C14),FALSE))</f>
        <v/>
      </c>
      <c r="D14" t="str">
        <f>IF(VLOOKUP($A14,overview!$B$3:$AJ$154,COLUMN(),FALSE) = "","",VLOOKUP($A14,overview!$B$3:$AJ$154,COLUMN(D14),FALSE))</f>
        <v/>
      </c>
      <c r="E14" t="str">
        <f>IF(VLOOKUP($A14,overview!$B$3:$AJ$154,COLUMN(),FALSE) = "","",VLOOKUP($A14,overview!$B$3:$AJ$154,COLUMN(E14),FALSE))</f>
        <v/>
      </c>
      <c r="F14" t="str">
        <f>IF(VLOOKUP($A14,overview!$B$3:$AJ$154,COLUMN(),FALSE) = "","",VLOOKUP($A14,overview!$B$3:$AJ$154,COLUMN(F14),FALSE))</f>
        <v/>
      </c>
      <c r="G14" t="str">
        <f>IF(VLOOKUP($A14,overview!$B$3:$AJ$154,COLUMN(),FALSE) = "","",VLOOKUP($A14,overview!$B$3:$AJ$154,COLUMN(G14),FALSE))</f>
        <v/>
      </c>
      <c r="H14" t="str">
        <f>IF(VLOOKUP($A14,overview!$B$3:$AJ$154,COLUMN(),FALSE) = "","",VLOOKUP($A14,overview!$B$3:$AJ$154,COLUMN(H14),FALSE))</f>
        <v/>
      </c>
      <c r="I14" t="str">
        <f>IF(VLOOKUP($A14,overview!$B$3:$AJ$154,COLUMN(),FALSE) = "","",VLOOKUP($A14,overview!$B$3:$AJ$154,COLUMN(I14),FALSE))</f>
        <v/>
      </c>
      <c r="J14" t="str">
        <f>IF(VLOOKUP($A14,overview!$B$3:$AJ$154,COLUMN(),FALSE) = "","",VLOOKUP($A14,overview!$B$3:$AJ$154,COLUMN(J14),FALSE))</f>
        <v/>
      </c>
      <c r="K14" t="str">
        <f>IF(VLOOKUP($A14,overview!$B$3:$AJ$154,COLUMN(),FALSE) = "","",VLOOKUP($A14,overview!$B$3:$AJ$154,COLUMN(K14),FALSE))</f>
        <v/>
      </c>
      <c r="L14" t="str">
        <f>IF(VLOOKUP($A14,overview!$B$3:$AJ$154,COLUMN(),FALSE) = "","",VLOOKUP($A14,overview!$B$3:$AJ$154,COLUMN(L14),FALSE))</f>
        <v/>
      </c>
      <c r="M14" t="str">
        <f>IF(VLOOKUP($A14,overview!$B$3:$AJ$154,COLUMN(),FALSE) = "","",VLOOKUP($A14,overview!$B$3:$AJ$154,COLUMN(M14),FALSE))</f>
        <v/>
      </c>
      <c r="N14" t="str">
        <f>IF(VLOOKUP($A14,overview!$B$3:$AJ$154,COLUMN(),FALSE) = "","",VLOOKUP($A14,overview!$B$3:$AJ$154,COLUMN(N14),FALSE))</f>
        <v/>
      </c>
      <c r="O14" t="str">
        <f>IF(VLOOKUP($A14,overview!$B$3:$AJ$154,COLUMN(),FALSE) = "","",VLOOKUP($A14,overview!$B$3:$AJ$154,COLUMN(O14),FALSE))</f>
        <v/>
      </c>
      <c r="P14" t="str">
        <f>IF(VLOOKUP($A14,overview!$B$3:$AJ$154,COLUMN(),FALSE) = "","",VLOOKUP($A14,overview!$B$3:$AJ$154,COLUMN(P14),FALSE))</f>
        <v/>
      </c>
      <c r="Q14" t="str">
        <f>IF(VLOOKUP($A14,overview!$B$3:$AJ$154,COLUMN(),FALSE) = "","",VLOOKUP($A14,overview!$B$3:$AJ$154,COLUMN(Q14),FALSE))</f>
        <v/>
      </c>
      <c r="R14" t="str">
        <f>IF(VLOOKUP($A14,overview!$B$3:$AJ$154,COLUMN(),FALSE) = "","",VLOOKUP($A14,overview!$B$3:$AJ$154,COLUMN(R14),FALSE))</f>
        <v/>
      </c>
      <c r="S14" t="str">
        <f>IF(VLOOKUP($A14,overview!$B$3:$AJ$154,COLUMN(),FALSE) = "","",VLOOKUP($A14,overview!$B$3:$AJ$154,COLUMN(S14),FALSE))</f>
        <v/>
      </c>
      <c r="T14" t="str">
        <f>IF(VLOOKUP($A14,overview!$B$3:$AJ$154,COLUMN(),FALSE) = "","",VLOOKUP($A14,overview!$B$3:$AJ$154,COLUMN(T14),FALSE))</f>
        <v/>
      </c>
      <c r="U14" t="str">
        <f>IF(VLOOKUP($A14,overview!$B$3:$AJ$154,COLUMN(),FALSE) = "","",VLOOKUP($A14,overview!$B$3:$AJ$154,COLUMN(U14),FALSE))</f>
        <v/>
      </c>
      <c r="V14" t="str">
        <f>IF(VLOOKUP($A14,overview!$B$3:$AJ$154,COLUMN(),FALSE) = "","",VLOOKUP($A14,overview!$B$3:$AJ$154,COLUMN(V14),FALSE))</f>
        <v/>
      </c>
      <c r="W14" t="str">
        <f>IF(VLOOKUP($A14,overview!$B$3:$AJ$154,COLUMN(),FALSE) = "","",VLOOKUP($A14,overview!$B$3:$AJ$154,COLUMN(W14),FALSE))</f>
        <v/>
      </c>
      <c r="X14" t="str">
        <f>IF(VLOOKUP($A14,overview!$B$3:$AJ$154,COLUMN(),FALSE) = "","",VLOOKUP($A14,overview!$B$3:$AJ$154,COLUMN(X14),FALSE))</f>
        <v/>
      </c>
      <c r="Y14" t="str">
        <f>IF(VLOOKUP($A14,overview!$B$3:$AJ$154,COLUMN(),FALSE) = "","",VLOOKUP($A14,overview!$B$3:$AJ$154,COLUMN(Y14),FALSE))</f>
        <v/>
      </c>
      <c r="Z14" t="str">
        <f>IF(VLOOKUP($A14,overview!$B$3:$AJ$154,COLUMN(),FALSE) = "","",VLOOKUP($A14,overview!$B$3:$AJ$154,COLUMN(Z14),FALSE))</f>
        <v/>
      </c>
      <c r="AA14" t="str">
        <f>IF(VLOOKUP($A14,overview!$B$3:$AJ$154,COLUMN(),FALSE) = "","",VLOOKUP($A14,overview!$B$3:$AJ$154,COLUMN(AA14),FALSE))</f>
        <v/>
      </c>
      <c r="AB14" t="str">
        <f>IF(VLOOKUP($A14,overview!$B$3:$AJ$154,COLUMN(),FALSE) = "","",VLOOKUP($A14,overview!$B$3:$AJ$154,COLUMN(AB14),FALSE))</f>
        <v/>
      </c>
      <c r="AC14" t="str">
        <f>IF(VLOOKUP($A14,overview!$B$3:$AJ$154,COLUMN(),FALSE) = "","",VLOOKUP($A14,overview!$B$3:$AJ$154,COLUMN(AC14),FALSE))</f>
        <v/>
      </c>
      <c r="AD14" t="str">
        <f>IF(VLOOKUP($A14,overview!$B$3:$AJ$154,COLUMN(),FALSE) = "","",VLOOKUP($A14,overview!$B$3:$AJ$154,COLUMN(AD14),FALSE))</f>
        <v/>
      </c>
      <c r="AE14" t="str">
        <f>IF(VLOOKUP($A14,overview!$B$3:$AJ$154,COLUMN(),FALSE) = "","",VLOOKUP($A14,overview!$B$3:$AJ$154,COLUMN(AE14),FALSE))</f>
        <v/>
      </c>
      <c r="AF14" t="str">
        <f>IF(VLOOKUP($A14,overview!$B$3:$AJ$154,COLUMN(),FALSE) = "","",VLOOKUP($A14,overview!$B$3:$AJ$154,COLUMN(AF14),FALSE))</f>
        <v/>
      </c>
      <c r="AG14" t="str">
        <f>IF(VLOOKUP($A14,overview!$B$3:$AJ$154,COLUMN(),FALSE) = "","",VLOOKUP($A14,overview!$B$3:$AJ$154,COLUMN(AG14),FALSE))</f>
        <v/>
      </c>
      <c r="AH14" t="str">
        <f>IF(VLOOKUP($A14,overview!$B$3:$AJ$154,COLUMN(),FALSE) = "","",VLOOKUP($A14,overview!$B$3:$AJ$154,COLUMN(AH14),FALSE))</f>
        <v/>
      </c>
      <c r="AI14" t="str">
        <f>IF(VLOOKUP($A14,overview!$B$3:$AJ$154,COLUMN(),FALSE) = "","",VLOOKUP($A14,overview!$B$3:$AJ$154,COLUMN(AI14),FALSE))</f>
        <v>kW</v>
      </c>
    </row>
    <row r="15" spans="1:35" x14ac:dyDescent="0.2">
      <c r="A15" s="2" t="s">
        <v>132</v>
      </c>
      <c r="B15">
        <f>IF(VLOOKUP($A15,overview!$B$3:$AJ$154,COLUMN(),FALSE) = "","",VLOOKUP($A15,overview!$B$3:$AJ$154,COLUMN(B15),FALSE))</f>
        <v>676.33333333333337</v>
      </c>
      <c r="C15" t="str">
        <f>IF(VLOOKUP($A15,overview!$B$3:$AJ$154,COLUMN(),FALSE) = "","",VLOOKUP($A15,overview!$B$3:$AJ$154,COLUMN(C15),FALSE))</f>
        <v/>
      </c>
      <c r="D15" t="str">
        <f>IF(VLOOKUP($A15,overview!$B$3:$AJ$154,COLUMN(),FALSE) = "","",VLOOKUP($A15,overview!$B$3:$AJ$154,COLUMN(D15),FALSE))</f>
        <v/>
      </c>
      <c r="E15">
        <f>IF(VLOOKUP($A15,overview!$B$3:$AJ$154,COLUMN(),FALSE) = "","",VLOOKUP($A15,overview!$B$3:$AJ$154,COLUMN(E15),FALSE))</f>
        <v>618.85834520758317</v>
      </c>
      <c r="F15">
        <f>IF(VLOOKUP($A15,overview!$B$3:$AJ$154,COLUMN(),FALSE) = "","",VLOOKUP($A15,overview!$B$3:$AJ$154,COLUMN(F15),FALSE))</f>
        <v>585.6955925325376</v>
      </c>
      <c r="G15">
        <f>IF(VLOOKUP($A15,overview!$B$3:$AJ$154,COLUMN(),FALSE) = "","",VLOOKUP($A15,overview!$B$3:$AJ$154,COLUMN(G15),FALSE))</f>
        <v>561.55234208318689</v>
      </c>
      <c r="H15">
        <f>IF(VLOOKUP($A15,overview!$B$3:$AJ$154,COLUMN(),FALSE) = "","",VLOOKUP($A15,overview!$B$3:$AJ$154,COLUMN(H15),FALSE))</f>
        <v>542.090015680492</v>
      </c>
      <c r="I15">
        <f>IF(VLOOKUP($A15,overview!$B$3:$AJ$154,COLUMN(),FALSE) = "","",VLOOKUP($A15,overview!$B$3:$AJ$154,COLUMN(I15),FALSE))</f>
        <v>525.49675301012792</v>
      </c>
      <c r="J15">
        <f>IF(VLOOKUP($A15,overview!$B$3:$AJ$154,COLUMN(),FALSE) = "","",VLOOKUP($A15,overview!$B$3:$AJ$154,COLUMN(J15),FALSE))</f>
        <v>510.85128745205247</v>
      </c>
      <c r="K15">
        <f>IF(VLOOKUP($A15,overview!$B$3:$AJ$154,COLUMN(),FALSE) = "","",VLOOKUP($A15,overview!$B$3:$AJ$154,COLUMN(K15),FALSE))</f>
        <v>497.6240239934375</v>
      </c>
      <c r="L15">
        <f>IF(VLOOKUP($A15,overview!$B$3:$AJ$154,COLUMN(),FALSE) = "","",VLOOKUP($A15,overview!$B$3:$AJ$154,COLUMN(L15),FALSE))</f>
        <v>485.48355812831608</v>
      </c>
      <c r="M15">
        <f>IF(VLOOKUP($A15,overview!$B$3:$AJ$154,COLUMN(),FALSE) = "","",VLOOKUP($A15,overview!$B$3:$AJ$154,COLUMN(M15),FALSE))</f>
        <v>474.20910006625041</v>
      </c>
      <c r="N15">
        <f>IF(VLOOKUP($A15,overview!$B$3:$AJ$154,COLUMN(),FALSE) = "","",VLOOKUP($A15,overview!$B$3:$AJ$154,COLUMN(N15),FALSE))</f>
        <v>463.64625855682749</v>
      </c>
      <c r="O15">
        <f>IF(VLOOKUP($A15,overview!$B$3:$AJ$154,COLUMN(),FALSE) = "","",VLOOKUP($A15,overview!$B$3:$AJ$154,COLUMN(O15),FALSE))</f>
        <v>453.68281207482079</v>
      </c>
      <c r="P15">
        <f>IF(VLOOKUP($A15,overview!$B$3:$AJ$154,COLUMN(),FALSE) = "","",VLOOKUP($A15,overview!$B$3:$AJ$154,COLUMN(P15),FALSE))</f>
        <v>444.23455673887548</v>
      </c>
      <c r="Q15">
        <f>IF(VLOOKUP($A15,overview!$B$3:$AJ$154,COLUMN(),FALSE) = "","",VLOOKUP($A15,overview!$B$3:$AJ$154,COLUMN(Q15),FALSE))</f>
        <v>435.23660462044512</v>
      </c>
      <c r="R15">
        <f>IF(VLOOKUP($A15,overview!$B$3:$AJ$154,COLUMN(),FALSE) = "","",VLOOKUP($A15,overview!$B$3:$AJ$154,COLUMN(R15),FALSE))</f>
        <v>426.63780254355669</v>
      </c>
      <c r="S15">
        <f>IF(VLOOKUP($A15,overview!$B$3:$AJ$154,COLUMN(),FALSE) = "","",VLOOKUP($A15,overview!$B$3:$AJ$154,COLUMN(S15),FALSE))</f>
        <v>418.39702338683509</v>
      </c>
      <c r="T15">
        <f>IF(VLOOKUP($A15,overview!$B$3:$AJ$154,COLUMN(),FALSE) = "","",VLOOKUP($A15,overview!$B$3:$AJ$154,COLUMN(T15),FALSE))</f>
        <v>410.48062631718159</v>
      </c>
      <c r="U15">
        <f>IF(VLOOKUP($A15,overview!$B$3:$AJ$154,COLUMN(),FALSE) = "","",VLOOKUP($A15,overview!$B$3:$AJ$154,COLUMN(U15),FALSE))</f>
        <v>402.86067179017999</v>
      </c>
      <c r="V15">
        <f>IF(VLOOKUP($A15,overview!$B$3:$AJ$154,COLUMN(),FALSE) = "","",VLOOKUP($A15,overview!$B$3:$AJ$154,COLUMN(V15),FALSE))</f>
        <v>395.51363831984253</v>
      </c>
      <c r="W15">
        <f>IF(VLOOKUP($A15,overview!$B$3:$AJ$154,COLUMN(),FALSE) = "","",VLOOKUP($A15,overview!$B$3:$AJ$154,COLUMN(W15),FALSE))</f>
        <v>388.4194814316761</v>
      </c>
      <c r="X15">
        <f>IF(VLOOKUP($A15,overview!$B$3:$AJ$154,COLUMN(),FALSE) = "","",VLOOKUP($A15,overview!$B$3:$AJ$154,COLUMN(X15),FALSE))</f>
        <v>381.56093126663143</v>
      </c>
      <c r="Y15">
        <f>IF(VLOOKUP($A15,overview!$B$3:$AJ$154,COLUMN(),FALSE) = "","",VLOOKUP($A15,overview!$B$3:$AJ$154,COLUMN(Y15),FALSE))</f>
        <v>374.92295998074991</v>
      </c>
      <c r="Z15">
        <f>IF(VLOOKUP($A15,overview!$B$3:$AJ$154,COLUMN(),FALSE) = "","",VLOOKUP($A15,overview!$B$3:$AJ$154,COLUMN(Z15),FALSE))</f>
        <v>368.49237212497229</v>
      </c>
      <c r="AA15">
        <f>IF(VLOOKUP($A15,overview!$B$3:$AJ$154,COLUMN(),FALSE) = "","",VLOOKUP($A15,overview!$B$3:$AJ$154,COLUMN(AA15),FALSE))</f>
        <v>362.25748553835928</v>
      </c>
      <c r="AB15">
        <f>IF(VLOOKUP($A15,overview!$B$3:$AJ$154,COLUMN(),FALSE) = "","",VLOOKUP($A15,overview!$B$3:$AJ$154,COLUMN(AB15),FALSE))</f>
        <v>356.20787983363653</v>
      </c>
      <c r="AC15">
        <f>IF(VLOOKUP($A15,overview!$B$3:$AJ$154,COLUMN(),FALSE) = "","",VLOOKUP($A15,overview!$B$3:$AJ$154,COLUMN(AC15),FALSE))</f>
        <v>350.33419602939739</v>
      </c>
      <c r="AD15">
        <f>IF(VLOOKUP($A15,overview!$B$3:$AJ$154,COLUMN(),FALSE) = "","",VLOOKUP($A15,overview!$B$3:$AJ$154,COLUMN(AD15),FALSE))</f>
        <v>344.62797535438239</v>
      </c>
      <c r="AE15">
        <f>IF(VLOOKUP($A15,overview!$B$3:$AJ$154,COLUMN(),FALSE) = "","",VLOOKUP($A15,overview!$B$3:$AJ$154,COLUMN(AE15),FALSE))</f>
        <v>339.08152838665569</v>
      </c>
      <c r="AF15">
        <f>IF(VLOOKUP($A15,overview!$B$3:$AJ$154,COLUMN(),FALSE) = "","",VLOOKUP($A15,overview!$B$3:$AJ$154,COLUMN(AF15),FALSE))</f>
        <v>333.68782792479129</v>
      </c>
      <c r="AG15">
        <f>IF(VLOOKUP($A15,overview!$B$3:$AJ$154,COLUMN(),FALSE) = "","",VLOOKUP($A15,overview!$B$3:$AJ$154,COLUMN(AG15),FALSE))</f>
        <v>328.44042060109962</v>
      </c>
      <c r="AH15">
        <f>IF(VLOOKUP($A15,overview!$B$3:$AJ$154,COLUMN(),FALSE) = "","",VLOOKUP($A15,overview!$B$3:$AJ$154,COLUMN(AH15),FALSE))</f>
        <v>323.33335342593369</v>
      </c>
      <c r="AI15" t="str">
        <f>IF(VLOOKUP($A15,overview!$B$3:$AJ$154,COLUMN(),FALSE) = "","",VLOOKUP($A15,overview!$B$3:$AJ$154,COLUMN(AI15),FALSE))</f>
        <v>[EUR/kWp]</v>
      </c>
    </row>
    <row r="16" spans="1:35" x14ac:dyDescent="0.2">
      <c r="A16" s="2" t="s">
        <v>131</v>
      </c>
      <c r="B16">
        <f>IF(VLOOKUP($A16,overview!$B$3:$AJ$154,COLUMN(),FALSE) = "","",VLOOKUP($A16,overview!$B$3:$AJ$154,COLUMN(B16),FALSE))</f>
        <v>0.02</v>
      </c>
      <c r="C16">
        <f>IF(VLOOKUP($A16,overview!$B$3:$AJ$154,COLUMN(),FALSE) = "","",VLOOKUP($A16,overview!$B$3:$AJ$154,COLUMN(C16),FALSE))</f>
        <v>1.4999999999999999E-2</v>
      </c>
      <c r="D16">
        <f>IF(VLOOKUP($A16,overview!$B$3:$AJ$154,COLUMN(),FALSE) = "","",VLOOKUP($A16,overview!$B$3:$AJ$154,COLUMN(D16),FALSE))</f>
        <v>2.5000000000000001E-2</v>
      </c>
      <c r="E16" t="str">
        <f>IF(VLOOKUP($A16,overview!$B$3:$AJ$154,COLUMN(),FALSE) = "","",VLOOKUP($A16,overview!$B$3:$AJ$154,COLUMN(E16),FALSE))</f>
        <v/>
      </c>
      <c r="F16" t="str">
        <f>IF(VLOOKUP($A16,overview!$B$3:$AJ$154,COLUMN(),FALSE) = "","",VLOOKUP($A16,overview!$B$3:$AJ$154,COLUMN(F16),FALSE))</f>
        <v/>
      </c>
      <c r="G16" t="str">
        <f>IF(VLOOKUP($A16,overview!$B$3:$AJ$154,COLUMN(),FALSE) = "","",VLOOKUP($A16,overview!$B$3:$AJ$154,COLUMN(G16),FALSE))</f>
        <v/>
      </c>
      <c r="H16" t="str">
        <f>IF(VLOOKUP($A16,overview!$B$3:$AJ$154,COLUMN(),FALSE) = "","",VLOOKUP($A16,overview!$B$3:$AJ$154,COLUMN(H16),FALSE))</f>
        <v/>
      </c>
      <c r="I16" t="str">
        <f>IF(VLOOKUP($A16,overview!$B$3:$AJ$154,COLUMN(),FALSE) = "","",VLOOKUP($A16,overview!$B$3:$AJ$154,COLUMN(I16),FALSE))</f>
        <v/>
      </c>
      <c r="J16" t="str">
        <f>IF(VLOOKUP($A16,overview!$B$3:$AJ$154,COLUMN(),FALSE) = "","",VLOOKUP($A16,overview!$B$3:$AJ$154,COLUMN(J16),FALSE))</f>
        <v/>
      </c>
      <c r="K16" t="str">
        <f>IF(VLOOKUP($A16,overview!$B$3:$AJ$154,COLUMN(),FALSE) = "","",VLOOKUP($A16,overview!$B$3:$AJ$154,COLUMN(K16),FALSE))</f>
        <v/>
      </c>
      <c r="L16" t="str">
        <f>IF(VLOOKUP($A16,overview!$B$3:$AJ$154,COLUMN(),FALSE) = "","",VLOOKUP($A16,overview!$B$3:$AJ$154,COLUMN(L16),FALSE))</f>
        <v/>
      </c>
      <c r="M16" t="str">
        <f>IF(VLOOKUP($A16,overview!$B$3:$AJ$154,COLUMN(),FALSE) = "","",VLOOKUP($A16,overview!$B$3:$AJ$154,COLUMN(M16),FALSE))</f>
        <v/>
      </c>
      <c r="N16" t="str">
        <f>IF(VLOOKUP($A16,overview!$B$3:$AJ$154,COLUMN(),FALSE) = "","",VLOOKUP($A16,overview!$B$3:$AJ$154,COLUMN(N16),FALSE))</f>
        <v/>
      </c>
      <c r="O16" t="str">
        <f>IF(VLOOKUP($A16,overview!$B$3:$AJ$154,COLUMN(),FALSE) = "","",VLOOKUP($A16,overview!$B$3:$AJ$154,COLUMN(O16),FALSE))</f>
        <v/>
      </c>
      <c r="P16" t="str">
        <f>IF(VLOOKUP($A16,overview!$B$3:$AJ$154,COLUMN(),FALSE) = "","",VLOOKUP($A16,overview!$B$3:$AJ$154,COLUMN(P16),FALSE))</f>
        <v/>
      </c>
      <c r="Q16" t="str">
        <f>IF(VLOOKUP($A16,overview!$B$3:$AJ$154,COLUMN(),FALSE) = "","",VLOOKUP($A16,overview!$B$3:$AJ$154,COLUMN(Q16),FALSE))</f>
        <v/>
      </c>
      <c r="R16" t="str">
        <f>IF(VLOOKUP($A16,overview!$B$3:$AJ$154,COLUMN(),FALSE) = "","",VLOOKUP($A16,overview!$B$3:$AJ$154,COLUMN(R16),FALSE))</f>
        <v/>
      </c>
      <c r="S16" t="str">
        <f>IF(VLOOKUP($A16,overview!$B$3:$AJ$154,COLUMN(),FALSE) = "","",VLOOKUP($A16,overview!$B$3:$AJ$154,COLUMN(S16),FALSE))</f>
        <v/>
      </c>
      <c r="T16" t="str">
        <f>IF(VLOOKUP($A16,overview!$B$3:$AJ$154,COLUMN(),FALSE) = "","",VLOOKUP($A16,overview!$B$3:$AJ$154,COLUMN(T16),FALSE))</f>
        <v/>
      </c>
      <c r="U16" t="str">
        <f>IF(VLOOKUP($A16,overview!$B$3:$AJ$154,COLUMN(),FALSE) = "","",VLOOKUP($A16,overview!$B$3:$AJ$154,COLUMN(U16),FALSE))</f>
        <v/>
      </c>
      <c r="V16" t="str">
        <f>IF(VLOOKUP($A16,overview!$B$3:$AJ$154,COLUMN(),FALSE) = "","",VLOOKUP($A16,overview!$B$3:$AJ$154,COLUMN(V16),FALSE))</f>
        <v/>
      </c>
      <c r="W16" t="str">
        <f>IF(VLOOKUP($A16,overview!$B$3:$AJ$154,COLUMN(),FALSE) = "","",VLOOKUP($A16,overview!$B$3:$AJ$154,COLUMN(W16),FALSE))</f>
        <v/>
      </c>
      <c r="X16" t="str">
        <f>IF(VLOOKUP($A16,overview!$B$3:$AJ$154,COLUMN(),FALSE) = "","",VLOOKUP($A16,overview!$B$3:$AJ$154,COLUMN(X16),FALSE))</f>
        <v/>
      </c>
      <c r="Y16" t="str">
        <f>IF(VLOOKUP($A16,overview!$B$3:$AJ$154,COLUMN(),FALSE) = "","",VLOOKUP($A16,overview!$B$3:$AJ$154,COLUMN(Y16),FALSE))</f>
        <v/>
      </c>
      <c r="Z16" t="str">
        <f>IF(VLOOKUP($A16,overview!$B$3:$AJ$154,COLUMN(),FALSE) = "","",VLOOKUP($A16,overview!$B$3:$AJ$154,COLUMN(Z16),FALSE))</f>
        <v/>
      </c>
      <c r="AA16" t="str">
        <f>IF(VLOOKUP($A16,overview!$B$3:$AJ$154,COLUMN(),FALSE) = "","",VLOOKUP($A16,overview!$B$3:$AJ$154,COLUMN(AA16),FALSE))</f>
        <v/>
      </c>
      <c r="AB16" t="str">
        <f>IF(VLOOKUP($A16,overview!$B$3:$AJ$154,COLUMN(),FALSE) = "","",VLOOKUP($A16,overview!$B$3:$AJ$154,COLUMN(AB16),FALSE))</f>
        <v/>
      </c>
      <c r="AC16" t="str">
        <f>IF(VLOOKUP($A16,overview!$B$3:$AJ$154,COLUMN(),FALSE) = "","",VLOOKUP($A16,overview!$B$3:$AJ$154,COLUMN(AC16),FALSE))</f>
        <v/>
      </c>
      <c r="AD16" t="str">
        <f>IF(VLOOKUP($A16,overview!$B$3:$AJ$154,COLUMN(),FALSE) = "","",VLOOKUP($A16,overview!$B$3:$AJ$154,COLUMN(AD16),FALSE))</f>
        <v/>
      </c>
      <c r="AE16" t="str">
        <f>IF(VLOOKUP($A16,overview!$B$3:$AJ$154,COLUMN(),FALSE) = "","",VLOOKUP($A16,overview!$B$3:$AJ$154,COLUMN(AE16),FALSE))</f>
        <v/>
      </c>
      <c r="AF16" t="str">
        <f>IF(VLOOKUP($A16,overview!$B$3:$AJ$154,COLUMN(),FALSE) = "","",VLOOKUP($A16,overview!$B$3:$AJ$154,COLUMN(AF16),FALSE))</f>
        <v/>
      </c>
      <c r="AG16" t="str">
        <f>IF(VLOOKUP($A16,overview!$B$3:$AJ$154,COLUMN(),FALSE) = "","",VLOOKUP($A16,overview!$B$3:$AJ$154,COLUMN(AG16),FALSE))</f>
        <v/>
      </c>
      <c r="AH16" t="str">
        <f>IF(VLOOKUP($A16,overview!$B$3:$AJ$154,COLUMN(),FALSE) = "","",VLOOKUP($A16,overview!$B$3:$AJ$154,COLUMN(AH16),FALSE))</f>
        <v/>
      </c>
      <c r="AI16" t="str">
        <f>IF(VLOOKUP($A16,overview!$B$3:$AJ$154,COLUMN(),FALSE) = "","",VLOOKUP($A16,overview!$B$3:$AJ$154,COLUMN(AI16),FALSE))</f>
        <v>Fraction of CAPEX p.a.</v>
      </c>
    </row>
    <row r="17" spans="1:35" x14ac:dyDescent="0.2">
      <c r="A17" s="2" t="s">
        <v>133</v>
      </c>
      <c r="B17">
        <f>IF(VLOOKUP($A17,overview!$B$3:$AJ$154,COLUMN(),FALSE) = "","",VLOOKUP($A17,overview!$B$3:$AJ$154,COLUMN(B17),FALSE))</f>
        <v>30</v>
      </c>
      <c r="C17">
        <f>IF(VLOOKUP($A17,overview!$B$3:$AJ$154,COLUMN(),FALSE) = "","",VLOOKUP($A17,overview!$B$3:$AJ$154,COLUMN(C17),FALSE))</f>
        <v>25</v>
      </c>
      <c r="D17">
        <f>IF(VLOOKUP($A17,overview!$B$3:$AJ$154,COLUMN(),FALSE) = "","",VLOOKUP($A17,overview!$B$3:$AJ$154,COLUMN(D17),FALSE))</f>
        <v>35</v>
      </c>
      <c r="E17" t="str">
        <f>IF(VLOOKUP($A17,overview!$B$3:$AJ$154,COLUMN(),FALSE) = "","",VLOOKUP($A17,overview!$B$3:$AJ$154,COLUMN(E17),FALSE))</f>
        <v/>
      </c>
      <c r="F17" t="str">
        <f>IF(VLOOKUP($A17,overview!$B$3:$AJ$154,COLUMN(),FALSE) = "","",VLOOKUP($A17,overview!$B$3:$AJ$154,COLUMN(F17),FALSE))</f>
        <v/>
      </c>
      <c r="G17" t="str">
        <f>IF(VLOOKUP($A17,overview!$B$3:$AJ$154,COLUMN(),FALSE) = "","",VLOOKUP($A17,overview!$B$3:$AJ$154,COLUMN(G17),FALSE))</f>
        <v/>
      </c>
      <c r="H17" t="str">
        <f>IF(VLOOKUP($A17,overview!$B$3:$AJ$154,COLUMN(),FALSE) = "","",VLOOKUP($A17,overview!$B$3:$AJ$154,COLUMN(H17),FALSE))</f>
        <v/>
      </c>
      <c r="I17" t="str">
        <f>IF(VLOOKUP($A17,overview!$B$3:$AJ$154,COLUMN(),FALSE) = "","",VLOOKUP($A17,overview!$B$3:$AJ$154,COLUMN(I17),FALSE))</f>
        <v/>
      </c>
      <c r="J17" t="str">
        <f>IF(VLOOKUP($A17,overview!$B$3:$AJ$154,COLUMN(),FALSE) = "","",VLOOKUP($A17,overview!$B$3:$AJ$154,COLUMN(J17),FALSE))</f>
        <v/>
      </c>
      <c r="K17" t="str">
        <f>IF(VLOOKUP($A17,overview!$B$3:$AJ$154,COLUMN(),FALSE) = "","",VLOOKUP($A17,overview!$B$3:$AJ$154,COLUMN(K17),FALSE))</f>
        <v/>
      </c>
      <c r="L17" t="str">
        <f>IF(VLOOKUP($A17,overview!$B$3:$AJ$154,COLUMN(),FALSE) = "","",VLOOKUP($A17,overview!$B$3:$AJ$154,COLUMN(L17),FALSE))</f>
        <v/>
      </c>
      <c r="M17" t="str">
        <f>IF(VLOOKUP($A17,overview!$B$3:$AJ$154,COLUMN(),FALSE) = "","",VLOOKUP($A17,overview!$B$3:$AJ$154,COLUMN(M17),FALSE))</f>
        <v/>
      </c>
      <c r="N17" t="str">
        <f>IF(VLOOKUP($A17,overview!$B$3:$AJ$154,COLUMN(),FALSE) = "","",VLOOKUP($A17,overview!$B$3:$AJ$154,COLUMN(N17),FALSE))</f>
        <v/>
      </c>
      <c r="O17" t="str">
        <f>IF(VLOOKUP($A17,overview!$B$3:$AJ$154,COLUMN(),FALSE) = "","",VLOOKUP($A17,overview!$B$3:$AJ$154,COLUMN(O17),FALSE))</f>
        <v/>
      </c>
      <c r="P17" t="str">
        <f>IF(VLOOKUP($A17,overview!$B$3:$AJ$154,COLUMN(),FALSE) = "","",VLOOKUP($A17,overview!$B$3:$AJ$154,COLUMN(P17),FALSE))</f>
        <v/>
      </c>
      <c r="Q17" t="str">
        <f>IF(VLOOKUP($A17,overview!$B$3:$AJ$154,COLUMN(),FALSE) = "","",VLOOKUP($A17,overview!$B$3:$AJ$154,COLUMN(Q17),FALSE))</f>
        <v/>
      </c>
      <c r="R17" t="str">
        <f>IF(VLOOKUP($A17,overview!$B$3:$AJ$154,COLUMN(),FALSE) = "","",VLOOKUP($A17,overview!$B$3:$AJ$154,COLUMN(R17),FALSE))</f>
        <v/>
      </c>
      <c r="S17" t="str">
        <f>IF(VLOOKUP($A17,overview!$B$3:$AJ$154,COLUMN(),FALSE) = "","",VLOOKUP($A17,overview!$B$3:$AJ$154,COLUMN(S17),FALSE))</f>
        <v/>
      </c>
      <c r="T17" t="str">
        <f>IF(VLOOKUP($A17,overview!$B$3:$AJ$154,COLUMN(),FALSE) = "","",VLOOKUP($A17,overview!$B$3:$AJ$154,COLUMN(T17),FALSE))</f>
        <v/>
      </c>
      <c r="U17" t="str">
        <f>IF(VLOOKUP($A17,overview!$B$3:$AJ$154,COLUMN(),FALSE) = "","",VLOOKUP($A17,overview!$B$3:$AJ$154,COLUMN(U17),FALSE))</f>
        <v/>
      </c>
      <c r="V17" t="str">
        <f>IF(VLOOKUP($A17,overview!$B$3:$AJ$154,COLUMN(),FALSE) = "","",VLOOKUP($A17,overview!$B$3:$AJ$154,COLUMN(V17),FALSE))</f>
        <v/>
      </c>
      <c r="W17" t="str">
        <f>IF(VLOOKUP($A17,overview!$B$3:$AJ$154,COLUMN(),FALSE) = "","",VLOOKUP($A17,overview!$B$3:$AJ$154,COLUMN(W17),FALSE))</f>
        <v/>
      </c>
      <c r="X17" t="str">
        <f>IF(VLOOKUP($A17,overview!$B$3:$AJ$154,COLUMN(),FALSE) = "","",VLOOKUP($A17,overview!$B$3:$AJ$154,COLUMN(X17),FALSE))</f>
        <v/>
      </c>
      <c r="Y17" t="str">
        <f>IF(VLOOKUP($A17,overview!$B$3:$AJ$154,COLUMN(),FALSE) = "","",VLOOKUP($A17,overview!$B$3:$AJ$154,COLUMN(Y17),FALSE))</f>
        <v/>
      </c>
      <c r="Z17" t="str">
        <f>IF(VLOOKUP($A17,overview!$B$3:$AJ$154,COLUMN(),FALSE) = "","",VLOOKUP($A17,overview!$B$3:$AJ$154,COLUMN(Z17),FALSE))</f>
        <v/>
      </c>
      <c r="AA17" t="str">
        <f>IF(VLOOKUP($A17,overview!$B$3:$AJ$154,COLUMN(),FALSE) = "","",VLOOKUP($A17,overview!$B$3:$AJ$154,COLUMN(AA17),FALSE))</f>
        <v/>
      </c>
      <c r="AB17" t="str">
        <f>IF(VLOOKUP($A17,overview!$B$3:$AJ$154,COLUMN(),FALSE) = "","",VLOOKUP($A17,overview!$B$3:$AJ$154,COLUMN(AB17),FALSE))</f>
        <v/>
      </c>
      <c r="AC17" t="str">
        <f>IF(VLOOKUP($A17,overview!$B$3:$AJ$154,COLUMN(),FALSE) = "","",VLOOKUP($A17,overview!$B$3:$AJ$154,COLUMN(AC17),FALSE))</f>
        <v/>
      </c>
      <c r="AD17" t="str">
        <f>IF(VLOOKUP($A17,overview!$B$3:$AJ$154,COLUMN(),FALSE) = "","",VLOOKUP($A17,overview!$B$3:$AJ$154,COLUMN(AD17),FALSE))</f>
        <v/>
      </c>
      <c r="AE17" t="str">
        <f>IF(VLOOKUP($A17,overview!$B$3:$AJ$154,COLUMN(),FALSE) = "","",VLOOKUP($A17,overview!$B$3:$AJ$154,COLUMN(AE17),FALSE))</f>
        <v/>
      </c>
      <c r="AF17" t="str">
        <f>IF(VLOOKUP($A17,overview!$B$3:$AJ$154,COLUMN(),FALSE) = "","",VLOOKUP($A17,overview!$B$3:$AJ$154,COLUMN(AF17),FALSE))</f>
        <v/>
      </c>
      <c r="AG17" t="str">
        <f>IF(VLOOKUP($A17,overview!$B$3:$AJ$154,COLUMN(),FALSE) = "","",VLOOKUP($A17,overview!$B$3:$AJ$154,COLUMN(AG17),FALSE))</f>
        <v/>
      </c>
      <c r="AH17" t="str">
        <f>IF(VLOOKUP($A17,overview!$B$3:$AJ$154,COLUMN(),FALSE) = "","",VLOOKUP($A17,overview!$B$3:$AJ$154,COLUMN(AH17),FALSE))</f>
        <v/>
      </c>
      <c r="AI17" t="str">
        <f>IF(VLOOKUP($A17,overview!$B$3:$AJ$154,COLUMN(),FALSE) = "","",VLOOKUP($A17,overview!$B$3:$AJ$154,COLUMN(AI17),FALSE))</f>
        <v>years</v>
      </c>
    </row>
    <row r="18" spans="1:35" x14ac:dyDescent="0.2">
      <c r="A18" s="2" t="s">
        <v>426</v>
      </c>
      <c r="B18">
        <f>IF(VLOOKUP($A18,overview!$B$3:$AJ$154,COLUMN(),FALSE) = "","",VLOOKUP($A18,overview!$B$3:$AJ$154,COLUMN(B18),FALSE))</f>
        <v>1000000</v>
      </c>
      <c r="C18" t="str">
        <f>IF(VLOOKUP($A18,overview!$B$3:$AJ$154,COLUMN(),FALSE) = "","",VLOOKUP($A18,overview!$B$3:$AJ$154,COLUMN(C18),FALSE))</f>
        <v/>
      </c>
      <c r="D18" t="str">
        <f>IF(VLOOKUP($A18,overview!$B$3:$AJ$154,COLUMN(),FALSE) = "","",VLOOKUP($A18,overview!$B$3:$AJ$154,COLUMN(D18),FALSE))</f>
        <v/>
      </c>
      <c r="E18" t="str">
        <f>IF(VLOOKUP($A18,overview!$B$3:$AJ$154,COLUMN(),FALSE) = "","",VLOOKUP($A18,overview!$B$3:$AJ$154,COLUMN(E18),FALSE))</f>
        <v/>
      </c>
      <c r="F18" t="str">
        <f>IF(VLOOKUP($A18,overview!$B$3:$AJ$154,COLUMN(),FALSE) = "","",VLOOKUP($A18,overview!$B$3:$AJ$154,COLUMN(F18),FALSE))</f>
        <v/>
      </c>
      <c r="G18" t="str">
        <f>IF(VLOOKUP($A18,overview!$B$3:$AJ$154,COLUMN(),FALSE) = "","",VLOOKUP($A18,overview!$B$3:$AJ$154,COLUMN(G18),FALSE))</f>
        <v/>
      </c>
      <c r="H18" t="str">
        <f>IF(VLOOKUP($A18,overview!$B$3:$AJ$154,COLUMN(),FALSE) = "","",VLOOKUP($A18,overview!$B$3:$AJ$154,COLUMN(H18),FALSE))</f>
        <v/>
      </c>
      <c r="I18" t="str">
        <f>IF(VLOOKUP($A18,overview!$B$3:$AJ$154,COLUMN(),FALSE) = "","",VLOOKUP($A18,overview!$B$3:$AJ$154,COLUMN(I18),FALSE))</f>
        <v/>
      </c>
      <c r="J18" t="str">
        <f>IF(VLOOKUP($A18,overview!$B$3:$AJ$154,COLUMN(),FALSE) = "","",VLOOKUP($A18,overview!$B$3:$AJ$154,COLUMN(J18),FALSE))</f>
        <v/>
      </c>
      <c r="K18" t="str">
        <f>IF(VLOOKUP($A18,overview!$B$3:$AJ$154,COLUMN(),FALSE) = "","",VLOOKUP($A18,overview!$B$3:$AJ$154,COLUMN(K18),FALSE))</f>
        <v/>
      </c>
      <c r="L18" t="str">
        <f>IF(VLOOKUP($A18,overview!$B$3:$AJ$154,COLUMN(),FALSE) = "","",VLOOKUP($A18,overview!$B$3:$AJ$154,COLUMN(L18),FALSE))</f>
        <v/>
      </c>
      <c r="M18" t="str">
        <f>IF(VLOOKUP($A18,overview!$B$3:$AJ$154,COLUMN(),FALSE) = "","",VLOOKUP($A18,overview!$B$3:$AJ$154,COLUMN(M18),FALSE))</f>
        <v/>
      </c>
      <c r="N18" t="str">
        <f>IF(VLOOKUP($A18,overview!$B$3:$AJ$154,COLUMN(),FALSE) = "","",VLOOKUP($A18,overview!$B$3:$AJ$154,COLUMN(N18),FALSE))</f>
        <v/>
      </c>
      <c r="O18" t="str">
        <f>IF(VLOOKUP($A18,overview!$B$3:$AJ$154,COLUMN(),FALSE) = "","",VLOOKUP($A18,overview!$B$3:$AJ$154,COLUMN(O18),FALSE))</f>
        <v/>
      </c>
      <c r="P18" t="str">
        <f>IF(VLOOKUP($A18,overview!$B$3:$AJ$154,COLUMN(),FALSE) = "","",VLOOKUP($A18,overview!$B$3:$AJ$154,COLUMN(P18),FALSE))</f>
        <v/>
      </c>
      <c r="Q18" t="str">
        <f>IF(VLOOKUP($A18,overview!$B$3:$AJ$154,COLUMN(),FALSE) = "","",VLOOKUP($A18,overview!$B$3:$AJ$154,COLUMN(Q18),FALSE))</f>
        <v/>
      </c>
      <c r="R18" t="str">
        <f>IF(VLOOKUP($A18,overview!$B$3:$AJ$154,COLUMN(),FALSE) = "","",VLOOKUP($A18,overview!$B$3:$AJ$154,COLUMN(R18),FALSE))</f>
        <v/>
      </c>
      <c r="S18" t="str">
        <f>IF(VLOOKUP($A18,overview!$B$3:$AJ$154,COLUMN(),FALSE) = "","",VLOOKUP($A18,overview!$B$3:$AJ$154,COLUMN(S18),FALSE))</f>
        <v/>
      </c>
      <c r="T18" t="str">
        <f>IF(VLOOKUP($A18,overview!$B$3:$AJ$154,COLUMN(),FALSE) = "","",VLOOKUP($A18,overview!$B$3:$AJ$154,COLUMN(T18),FALSE))</f>
        <v/>
      </c>
      <c r="U18" t="str">
        <f>IF(VLOOKUP($A18,overview!$B$3:$AJ$154,COLUMN(),FALSE) = "","",VLOOKUP($A18,overview!$B$3:$AJ$154,COLUMN(U18),FALSE))</f>
        <v/>
      </c>
      <c r="V18" t="str">
        <f>IF(VLOOKUP($A18,overview!$B$3:$AJ$154,COLUMN(),FALSE) = "","",VLOOKUP($A18,overview!$B$3:$AJ$154,COLUMN(V18),FALSE))</f>
        <v/>
      </c>
      <c r="W18" t="str">
        <f>IF(VLOOKUP($A18,overview!$B$3:$AJ$154,COLUMN(),FALSE) = "","",VLOOKUP($A18,overview!$B$3:$AJ$154,COLUMN(W18),FALSE))</f>
        <v/>
      </c>
      <c r="X18" t="str">
        <f>IF(VLOOKUP($A18,overview!$B$3:$AJ$154,COLUMN(),FALSE) = "","",VLOOKUP($A18,overview!$B$3:$AJ$154,COLUMN(X18),FALSE))</f>
        <v/>
      </c>
      <c r="Y18" t="str">
        <f>IF(VLOOKUP($A18,overview!$B$3:$AJ$154,COLUMN(),FALSE) = "","",VLOOKUP($A18,overview!$B$3:$AJ$154,COLUMN(Y18),FALSE))</f>
        <v/>
      </c>
      <c r="Z18" t="str">
        <f>IF(VLOOKUP($A18,overview!$B$3:$AJ$154,COLUMN(),FALSE) = "","",VLOOKUP($A18,overview!$B$3:$AJ$154,COLUMN(Z18),FALSE))</f>
        <v/>
      </c>
      <c r="AA18" t="str">
        <f>IF(VLOOKUP($A18,overview!$B$3:$AJ$154,COLUMN(),FALSE) = "","",VLOOKUP($A18,overview!$B$3:$AJ$154,COLUMN(AA18),FALSE))</f>
        <v/>
      </c>
      <c r="AB18" t="str">
        <f>IF(VLOOKUP($A18,overview!$B$3:$AJ$154,COLUMN(),FALSE) = "","",VLOOKUP($A18,overview!$B$3:$AJ$154,COLUMN(AB18),FALSE))</f>
        <v/>
      </c>
      <c r="AC18" t="str">
        <f>IF(VLOOKUP($A18,overview!$B$3:$AJ$154,COLUMN(),FALSE) = "","",VLOOKUP($A18,overview!$B$3:$AJ$154,COLUMN(AC18),FALSE))</f>
        <v/>
      </c>
      <c r="AD18" t="str">
        <f>IF(VLOOKUP($A18,overview!$B$3:$AJ$154,COLUMN(),FALSE) = "","",VLOOKUP($A18,overview!$B$3:$AJ$154,COLUMN(AD18),FALSE))</f>
        <v/>
      </c>
      <c r="AE18" t="str">
        <f>IF(VLOOKUP($A18,overview!$B$3:$AJ$154,COLUMN(),FALSE) = "","",VLOOKUP($A18,overview!$B$3:$AJ$154,COLUMN(AE18),FALSE))</f>
        <v/>
      </c>
      <c r="AF18" t="str">
        <f>IF(VLOOKUP($A18,overview!$B$3:$AJ$154,COLUMN(),FALSE) = "","",VLOOKUP($A18,overview!$B$3:$AJ$154,COLUMN(AF18),FALSE))</f>
        <v/>
      </c>
      <c r="AG18" t="str">
        <f>IF(VLOOKUP($A18,overview!$B$3:$AJ$154,COLUMN(),FALSE) = "","",VLOOKUP($A18,overview!$B$3:$AJ$154,COLUMN(AG18),FALSE))</f>
        <v/>
      </c>
      <c r="AH18" t="str">
        <f>IF(VLOOKUP($A18,overview!$B$3:$AJ$154,COLUMN(),FALSE) = "","",VLOOKUP($A18,overview!$B$3:$AJ$154,COLUMN(AH18),FALSE))</f>
        <v/>
      </c>
      <c r="AI18" t="str">
        <f>IF(VLOOKUP($A18,overview!$B$3:$AJ$154,COLUMN(),FALSE) = "","",VLOOKUP($A18,overview!$B$3:$AJ$154,COLUMN(AI18),FALSE))</f>
        <v>kWh</v>
      </c>
    </row>
    <row r="19" spans="1:35" x14ac:dyDescent="0.2">
      <c r="A19" s="2" t="s">
        <v>433</v>
      </c>
      <c r="B19">
        <f>IF(VLOOKUP($A19,overview!$B$3:$AJ$154,COLUMN(),FALSE) = "","",VLOOKUP($A19,overview!$B$3:$AJ$154,COLUMN(B19),FALSE))</f>
        <v>0</v>
      </c>
      <c r="C19" t="str">
        <f>IF(VLOOKUP($A19,overview!$B$3:$AJ$154,COLUMN(),FALSE) = "","",VLOOKUP($A19,overview!$B$3:$AJ$154,COLUMN(C19),FALSE))</f>
        <v/>
      </c>
      <c r="D19" t="str">
        <f>IF(VLOOKUP($A19,overview!$B$3:$AJ$154,COLUMN(),FALSE) = "","",VLOOKUP($A19,overview!$B$3:$AJ$154,COLUMN(D19),FALSE))</f>
        <v/>
      </c>
      <c r="E19" t="str">
        <f>IF(VLOOKUP($A19,overview!$B$3:$AJ$154,COLUMN(),FALSE) = "","",VLOOKUP($A19,overview!$B$3:$AJ$154,COLUMN(E19),FALSE))</f>
        <v/>
      </c>
      <c r="F19" t="str">
        <f>IF(VLOOKUP($A19,overview!$B$3:$AJ$154,COLUMN(),FALSE) = "","",VLOOKUP($A19,overview!$B$3:$AJ$154,COLUMN(F19),FALSE))</f>
        <v/>
      </c>
      <c r="G19" t="str">
        <f>IF(VLOOKUP($A19,overview!$B$3:$AJ$154,COLUMN(),FALSE) = "","",VLOOKUP($A19,overview!$B$3:$AJ$154,COLUMN(G19),FALSE))</f>
        <v/>
      </c>
      <c r="H19" t="str">
        <f>IF(VLOOKUP($A19,overview!$B$3:$AJ$154,COLUMN(),FALSE) = "","",VLOOKUP($A19,overview!$B$3:$AJ$154,COLUMN(H19),FALSE))</f>
        <v/>
      </c>
      <c r="I19" t="str">
        <f>IF(VLOOKUP($A19,overview!$B$3:$AJ$154,COLUMN(),FALSE) = "","",VLOOKUP($A19,overview!$B$3:$AJ$154,COLUMN(I19),FALSE))</f>
        <v/>
      </c>
      <c r="J19" t="str">
        <f>IF(VLOOKUP($A19,overview!$B$3:$AJ$154,COLUMN(),FALSE) = "","",VLOOKUP($A19,overview!$B$3:$AJ$154,COLUMN(J19),FALSE))</f>
        <v/>
      </c>
      <c r="K19" t="str">
        <f>IF(VLOOKUP($A19,overview!$B$3:$AJ$154,COLUMN(),FALSE) = "","",VLOOKUP($A19,overview!$B$3:$AJ$154,COLUMN(K19),FALSE))</f>
        <v/>
      </c>
      <c r="L19" t="str">
        <f>IF(VLOOKUP($A19,overview!$B$3:$AJ$154,COLUMN(),FALSE) = "","",VLOOKUP($A19,overview!$B$3:$AJ$154,COLUMN(L19),FALSE))</f>
        <v/>
      </c>
      <c r="M19" t="str">
        <f>IF(VLOOKUP($A19,overview!$B$3:$AJ$154,COLUMN(),FALSE) = "","",VLOOKUP($A19,overview!$B$3:$AJ$154,COLUMN(M19),FALSE))</f>
        <v/>
      </c>
      <c r="N19" t="str">
        <f>IF(VLOOKUP($A19,overview!$B$3:$AJ$154,COLUMN(),FALSE) = "","",VLOOKUP($A19,overview!$B$3:$AJ$154,COLUMN(N19),FALSE))</f>
        <v/>
      </c>
      <c r="O19" t="str">
        <f>IF(VLOOKUP($A19,overview!$B$3:$AJ$154,COLUMN(),FALSE) = "","",VLOOKUP($A19,overview!$B$3:$AJ$154,COLUMN(O19),FALSE))</f>
        <v/>
      </c>
      <c r="P19" t="str">
        <f>IF(VLOOKUP($A19,overview!$B$3:$AJ$154,COLUMN(),FALSE) = "","",VLOOKUP($A19,overview!$B$3:$AJ$154,COLUMN(P19),FALSE))</f>
        <v/>
      </c>
      <c r="Q19" t="str">
        <f>IF(VLOOKUP($A19,overview!$B$3:$AJ$154,COLUMN(),FALSE) = "","",VLOOKUP($A19,overview!$B$3:$AJ$154,COLUMN(Q19),FALSE))</f>
        <v/>
      </c>
      <c r="R19" t="str">
        <f>IF(VLOOKUP($A19,overview!$B$3:$AJ$154,COLUMN(),FALSE) = "","",VLOOKUP($A19,overview!$B$3:$AJ$154,COLUMN(R19),FALSE))</f>
        <v/>
      </c>
      <c r="S19" t="str">
        <f>IF(VLOOKUP($A19,overview!$B$3:$AJ$154,COLUMN(),FALSE) = "","",VLOOKUP($A19,overview!$B$3:$AJ$154,COLUMN(S19),FALSE))</f>
        <v/>
      </c>
      <c r="T19" t="str">
        <f>IF(VLOOKUP($A19,overview!$B$3:$AJ$154,COLUMN(),FALSE) = "","",VLOOKUP($A19,overview!$B$3:$AJ$154,COLUMN(T19),FALSE))</f>
        <v/>
      </c>
      <c r="U19" t="str">
        <f>IF(VLOOKUP($A19,overview!$B$3:$AJ$154,COLUMN(),FALSE) = "","",VLOOKUP($A19,overview!$B$3:$AJ$154,COLUMN(U19),FALSE))</f>
        <v/>
      </c>
      <c r="V19" t="str">
        <f>IF(VLOOKUP($A19,overview!$B$3:$AJ$154,COLUMN(),FALSE) = "","",VLOOKUP($A19,overview!$B$3:$AJ$154,COLUMN(V19),FALSE))</f>
        <v/>
      </c>
      <c r="W19" t="str">
        <f>IF(VLOOKUP($A19,overview!$B$3:$AJ$154,COLUMN(),FALSE) = "","",VLOOKUP($A19,overview!$B$3:$AJ$154,COLUMN(W19),FALSE))</f>
        <v/>
      </c>
      <c r="X19" t="str">
        <f>IF(VLOOKUP($A19,overview!$B$3:$AJ$154,COLUMN(),FALSE) = "","",VLOOKUP($A19,overview!$B$3:$AJ$154,COLUMN(X19),FALSE))</f>
        <v/>
      </c>
      <c r="Y19" t="str">
        <f>IF(VLOOKUP($A19,overview!$B$3:$AJ$154,COLUMN(),FALSE) = "","",VLOOKUP($A19,overview!$B$3:$AJ$154,COLUMN(Y19),FALSE))</f>
        <v/>
      </c>
      <c r="Z19" t="str">
        <f>IF(VLOOKUP($A19,overview!$B$3:$AJ$154,COLUMN(),FALSE) = "","",VLOOKUP($A19,overview!$B$3:$AJ$154,COLUMN(Z19),FALSE))</f>
        <v/>
      </c>
      <c r="AA19" t="str">
        <f>IF(VLOOKUP($A19,overview!$B$3:$AJ$154,COLUMN(),FALSE) = "","",VLOOKUP($A19,overview!$B$3:$AJ$154,COLUMN(AA19),FALSE))</f>
        <v/>
      </c>
      <c r="AB19" t="str">
        <f>IF(VLOOKUP($A19,overview!$B$3:$AJ$154,COLUMN(),FALSE) = "","",VLOOKUP($A19,overview!$B$3:$AJ$154,COLUMN(AB19),FALSE))</f>
        <v/>
      </c>
      <c r="AC19" t="str">
        <f>IF(VLOOKUP($A19,overview!$B$3:$AJ$154,COLUMN(),FALSE) = "","",VLOOKUP($A19,overview!$B$3:$AJ$154,COLUMN(AC19),FALSE))</f>
        <v/>
      </c>
      <c r="AD19" t="str">
        <f>IF(VLOOKUP($A19,overview!$B$3:$AJ$154,COLUMN(),FALSE) = "","",VLOOKUP($A19,overview!$B$3:$AJ$154,COLUMN(AD19),FALSE))</f>
        <v/>
      </c>
      <c r="AE19" t="str">
        <f>IF(VLOOKUP($A19,overview!$B$3:$AJ$154,COLUMN(),FALSE) = "","",VLOOKUP($A19,overview!$B$3:$AJ$154,COLUMN(AE19),FALSE))</f>
        <v/>
      </c>
      <c r="AF19" t="str">
        <f>IF(VLOOKUP($A19,overview!$B$3:$AJ$154,COLUMN(),FALSE) = "","",VLOOKUP($A19,overview!$B$3:$AJ$154,COLUMN(AF19),FALSE))</f>
        <v/>
      </c>
      <c r="AG19" t="str">
        <f>IF(VLOOKUP($A19,overview!$B$3:$AJ$154,COLUMN(),FALSE) = "","",VLOOKUP($A19,overview!$B$3:$AJ$154,COLUMN(AG19),FALSE))</f>
        <v/>
      </c>
      <c r="AH19" t="str">
        <f>IF(VLOOKUP($A19,overview!$B$3:$AJ$154,COLUMN(),FALSE) = "","",VLOOKUP($A19,overview!$B$3:$AJ$154,COLUMN(AH19),FALSE))</f>
        <v/>
      </c>
      <c r="AI19" t="str">
        <f>IF(VLOOKUP($A19,overview!$B$3:$AJ$154,COLUMN(),FALSE) = "","",VLOOKUP($A19,overview!$B$3:$AJ$154,COLUMN(AI19),FALSE))</f>
        <v>kWh</v>
      </c>
    </row>
    <row r="20" spans="1:35" x14ac:dyDescent="0.2">
      <c r="A20" s="2" t="s">
        <v>134</v>
      </c>
      <c r="B20">
        <f>IF(VLOOKUP($A20,overview!$B$3:$AJ$154,COLUMN(),FALSE) = "","",VLOOKUP($A20,overview!$B$3:$AJ$154,COLUMN(B20),FALSE))</f>
        <v>324.19166666666672</v>
      </c>
      <c r="C20" t="str">
        <f>IF(VLOOKUP($A20,overview!$B$3:$AJ$154,COLUMN(),FALSE) = "","",VLOOKUP($A20,overview!$B$3:$AJ$154,COLUMN(C20),FALSE))</f>
        <v/>
      </c>
      <c r="D20" t="str">
        <f>IF(VLOOKUP($A20,overview!$B$3:$AJ$154,COLUMN(),FALSE) = "","",VLOOKUP($A20,overview!$B$3:$AJ$154,COLUMN(D20),FALSE))</f>
        <v/>
      </c>
      <c r="E20">
        <f>IF(VLOOKUP($A20,overview!$B$3:$AJ$154,COLUMN(),FALSE) = "","",VLOOKUP($A20,overview!$B$3:$AJ$154,COLUMN(E20),FALSE))</f>
        <v>290.35160571527422</v>
      </c>
      <c r="F20">
        <f>IF(VLOOKUP($A20,overview!$B$3:$AJ$154,COLUMN(),FALSE) = "","",VLOOKUP($A20,overview!$B$3:$AJ$154,COLUMN(F20),FALSE))</f>
        <v>271.29468187930621</v>
      </c>
      <c r="G20">
        <f>IF(VLOOKUP($A20,overview!$B$3:$AJ$154,COLUMN(),FALSE) = "","",VLOOKUP($A20,overview!$B$3:$AJ$154,COLUMN(G20),FALSE))</f>
        <v>257.58846323226618</v>
      </c>
      <c r="H20">
        <f>IF(VLOOKUP($A20,overview!$B$3:$AJ$154,COLUMN(),FALSE) = "","",VLOOKUP($A20,overview!$B$3:$AJ$154,COLUMN(H20),FALSE))</f>
        <v>246.6228092186557</v>
      </c>
      <c r="I20">
        <f>IF(VLOOKUP($A20,overview!$B$3:$AJ$154,COLUMN(),FALSE) = "","",VLOOKUP($A20,overview!$B$3:$AJ$154,COLUMN(I20),FALSE))</f>
        <v>237.3247671476235</v>
      </c>
      <c r="J20">
        <f>IF(VLOOKUP($A20,overview!$B$3:$AJ$154,COLUMN(),FALSE) = "","",VLOOKUP($A20,overview!$B$3:$AJ$154,COLUMN(J20),FALSE))</f>
        <v>229.15495216040941</v>
      </c>
      <c r="K20">
        <f>IF(VLOOKUP($A20,overview!$B$3:$AJ$154,COLUMN(),FALSE) = "","",VLOOKUP($A20,overview!$B$3:$AJ$154,COLUMN(K20),FALSE))</f>
        <v>221.80592126167861</v>
      </c>
      <c r="L20">
        <f>IF(VLOOKUP($A20,overview!$B$3:$AJ$154,COLUMN(),FALSE) = "","",VLOOKUP($A20,overview!$B$3:$AJ$154,COLUMN(L20),FALSE))</f>
        <v>215.08649939663371</v>
      </c>
      <c r="M20">
        <f>IF(VLOOKUP($A20,overview!$B$3:$AJ$154,COLUMN(),FALSE) = "","",VLOOKUP($A20,overview!$B$3:$AJ$154,COLUMN(M20),FALSE))</f>
        <v>208.8698970106885</v>
      </c>
      <c r="N20">
        <f>IF(VLOOKUP($A20,overview!$B$3:$AJ$154,COLUMN(),FALSE) = "","",VLOOKUP($A20,overview!$B$3:$AJ$154,COLUMN(N20),FALSE))</f>
        <v>203.06771729648489</v>
      </c>
      <c r="O20">
        <f>IF(VLOOKUP($A20,overview!$B$3:$AJ$154,COLUMN(),FALSE) = "","",VLOOKUP($A20,overview!$B$3:$AJ$154,COLUMN(O20),FALSE))</f>
        <v>197.61580885514761</v>
      </c>
      <c r="P20">
        <f>IF(VLOOKUP($A20,overview!$B$3:$AJ$154,COLUMN(),FALSE) = "","",VLOOKUP($A20,overview!$B$3:$AJ$154,COLUMN(P20),FALSE))</f>
        <v>192.46605135358371</v>
      </c>
      <c r="Q20">
        <f>IF(VLOOKUP($A20,overview!$B$3:$AJ$154,COLUMN(),FALSE) = "","",VLOOKUP($A20,overview!$B$3:$AJ$154,COLUMN(Q20),FALSE))</f>
        <v>187.5813316387985</v>
      </c>
      <c r="R20">
        <f>IF(VLOOKUP($A20,overview!$B$3:$AJ$154,COLUMN(),FALSE) = "","",VLOOKUP($A20,overview!$B$3:$AJ$154,COLUMN(R20),FALSE))</f>
        <v>182.93233690369399</v>
      </c>
      <c r="S20">
        <f>IF(VLOOKUP($A20,overview!$B$3:$AJ$154,COLUMN(),FALSE) = "","",VLOOKUP($A20,overview!$B$3:$AJ$154,COLUMN(S20),FALSE))</f>
        <v>178.4954330005578</v>
      </c>
      <c r="T20">
        <f>IF(VLOOKUP($A20,overview!$B$3:$AJ$154,COLUMN(),FALSE) = "","",VLOOKUP($A20,overview!$B$3:$AJ$154,COLUMN(T20),FALSE))</f>
        <v>174.25121720199621</v>
      </c>
      <c r="U20">
        <f>IF(VLOOKUP($A20,overview!$B$3:$AJ$154,COLUMN(),FALSE) = "","",VLOOKUP($A20,overview!$B$3:$AJ$154,COLUMN(U20),FALSE))</f>
        <v>170.18350468230821</v>
      </c>
      <c r="V20">
        <f>IF(VLOOKUP($A20,overview!$B$3:$AJ$154,COLUMN(),FALSE) = "","",VLOOKUP($A20,overview!$B$3:$AJ$154,COLUMN(V20),FALSE))</f>
        <v>166.27860225292801</v>
      </c>
      <c r="W20">
        <f>IF(VLOOKUP($A20,overview!$B$3:$AJ$154,COLUMN(),FALSE) = "","",VLOOKUP($A20,overview!$B$3:$AJ$154,COLUMN(W20),FALSE))</f>
        <v>162.52477730603809</v>
      </c>
      <c r="X20">
        <f>IF(VLOOKUP($A20,overview!$B$3:$AJ$154,COLUMN(),FALSE) = "","",VLOOKUP($A20,overview!$B$3:$AJ$154,COLUMN(X20),FALSE))</f>
        <v>158.91186245824829</v>
      </c>
      <c r="Y20">
        <f>IF(VLOOKUP($A20,overview!$B$3:$AJ$154,COLUMN(),FALSE) = "","",VLOOKUP($A20,overview!$B$3:$AJ$154,COLUMN(Y20),FALSE))</f>
        <v>155.430956447097</v>
      </c>
      <c r="Z20">
        <f>IF(VLOOKUP($A20,overview!$B$3:$AJ$154,COLUMN(),FALSE) = "","",VLOOKUP($A20,overview!$B$3:$AJ$154,COLUMN(Z20),FALSE))</f>
        <v>152.07419454225581</v>
      </c>
      <c r="AA20">
        <f>IF(VLOOKUP($A20,overview!$B$3:$AJ$154,COLUMN(),FALSE) = "","",VLOOKUP($A20,overview!$B$3:$AJ$154,COLUMN(AA20),FALSE))</f>
        <v>148.8345699824626</v>
      </c>
      <c r="AB20">
        <f>IF(VLOOKUP($A20,overview!$B$3:$AJ$154,COLUMN(),FALSE) = "","",VLOOKUP($A20,overview!$B$3:$AJ$154,COLUMN(AB20),FALSE))</f>
        <v>145.70579342127391</v>
      </c>
      <c r="AC20">
        <f>IF(VLOOKUP($A20,overview!$B$3:$AJ$154,COLUMN(),FALSE) = "","",VLOOKUP($A20,overview!$B$3:$AJ$154,COLUMN(AC20),FALSE))</f>
        <v>142.68218106662709</v>
      </c>
      <c r="AD20">
        <f>IF(VLOOKUP($A20,overview!$B$3:$AJ$154,COLUMN(),FALSE) = "","",VLOOKUP($A20,overview!$B$3:$AJ$154,COLUMN(AD20),FALSE))</f>
        <v>139.75856474861629</v>
      </c>
      <c r="AE20">
        <f>IF(VLOOKUP($A20,overview!$B$3:$AJ$154,COLUMN(),FALSE) = "","",VLOOKUP($A20,overview!$B$3:$AJ$154,COLUMN(AE20),FALSE))</f>
        <v>136.9302189343768</v>
      </c>
      <c r="AF20">
        <f>IF(VLOOKUP($A20,overview!$B$3:$AJ$154,COLUMN(),FALSE) = "","",VLOOKUP($A20,overview!$B$3:$AJ$154,COLUMN(AF20),FALSE))</f>
        <v>134.19280097677961</v>
      </c>
      <c r="AG20">
        <f>IF(VLOOKUP($A20,overview!$B$3:$AJ$154,COLUMN(),FALSE) = "","",VLOOKUP($A20,overview!$B$3:$AJ$154,COLUMN(AG20),FALSE))</f>
        <v>131.5423017967625</v>
      </c>
      <c r="AH20">
        <f>IF(VLOOKUP($A20,overview!$B$3:$AJ$154,COLUMN(),FALSE) = "","",VLOOKUP($A20,overview!$B$3:$AJ$154,COLUMN(AH20),FALSE))</f>
        <v>128.97500486514991</v>
      </c>
      <c r="AI20" t="str">
        <f>IF(VLOOKUP($A20,overview!$B$3:$AJ$154,COLUMN(),FALSE) = "","",VLOOKUP($A20,overview!$B$3:$AJ$154,COLUMN(AI20),FALSE))</f>
        <v>[EUR/kWh]</v>
      </c>
    </row>
    <row r="21" spans="1:35" x14ac:dyDescent="0.2">
      <c r="A21" s="2" t="s">
        <v>135</v>
      </c>
      <c r="B21">
        <f>IF(VLOOKUP($A21,overview!$B$3:$AJ$154,COLUMN(),FALSE) = "","",VLOOKUP($A21,overview!$B$3:$AJ$154,COLUMN(B21),FALSE))</f>
        <v>2.5000000000000001E-2</v>
      </c>
      <c r="C21">
        <f>IF(VLOOKUP($A21,overview!$B$3:$AJ$154,COLUMN(),FALSE) = "","",VLOOKUP($A21,overview!$B$3:$AJ$154,COLUMN(C21),FALSE))</f>
        <v>1.4999999999999999E-2</v>
      </c>
      <c r="D21">
        <f>IF(VLOOKUP($A21,overview!$B$3:$AJ$154,COLUMN(),FALSE) = "","",VLOOKUP($A21,overview!$B$3:$AJ$154,COLUMN(D21),FALSE))</f>
        <v>2.5000000000000001E-2</v>
      </c>
      <c r="E21" t="str">
        <f>IF(VLOOKUP($A21,overview!$B$3:$AJ$154,COLUMN(),FALSE) = "","",VLOOKUP($A21,overview!$B$3:$AJ$154,COLUMN(E21),FALSE))</f>
        <v/>
      </c>
      <c r="F21" t="str">
        <f>IF(VLOOKUP($A21,overview!$B$3:$AJ$154,COLUMN(),FALSE) = "","",VLOOKUP($A21,overview!$B$3:$AJ$154,COLUMN(F21),FALSE))</f>
        <v/>
      </c>
      <c r="G21" t="str">
        <f>IF(VLOOKUP($A21,overview!$B$3:$AJ$154,COLUMN(),FALSE) = "","",VLOOKUP($A21,overview!$B$3:$AJ$154,COLUMN(G21),FALSE))</f>
        <v/>
      </c>
      <c r="H21" t="str">
        <f>IF(VLOOKUP($A21,overview!$B$3:$AJ$154,COLUMN(),FALSE) = "","",VLOOKUP($A21,overview!$B$3:$AJ$154,COLUMN(H21),FALSE))</f>
        <v/>
      </c>
      <c r="I21" t="str">
        <f>IF(VLOOKUP($A21,overview!$B$3:$AJ$154,COLUMN(),FALSE) = "","",VLOOKUP($A21,overview!$B$3:$AJ$154,COLUMN(I21),FALSE))</f>
        <v/>
      </c>
      <c r="J21" t="str">
        <f>IF(VLOOKUP($A21,overview!$B$3:$AJ$154,COLUMN(),FALSE) = "","",VLOOKUP($A21,overview!$B$3:$AJ$154,COLUMN(J21),FALSE))</f>
        <v/>
      </c>
      <c r="K21" t="str">
        <f>IF(VLOOKUP($A21,overview!$B$3:$AJ$154,COLUMN(),FALSE) = "","",VLOOKUP($A21,overview!$B$3:$AJ$154,COLUMN(K21),FALSE))</f>
        <v/>
      </c>
      <c r="L21" t="str">
        <f>IF(VLOOKUP($A21,overview!$B$3:$AJ$154,COLUMN(),FALSE) = "","",VLOOKUP($A21,overview!$B$3:$AJ$154,COLUMN(L21),FALSE))</f>
        <v/>
      </c>
      <c r="M21" t="str">
        <f>IF(VLOOKUP($A21,overview!$B$3:$AJ$154,COLUMN(),FALSE) = "","",VLOOKUP($A21,overview!$B$3:$AJ$154,COLUMN(M21),FALSE))</f>
        <v/>
      </c>
      <c r="N21" t="str">
        <f>IF(VLOOKUP($A21,overview!$B$3:$AJ$154,COLUMN(),FALSE) = "","",VLOOKUP($A21,overview!$B$3:$AJ$154,COLUMN(N21),FALSE))</f>
        <v/>
      </c>
      <c r="O21" t="str">
        <f>IF(VLOOKUP($A21,overview!$B$3:$AJ$154,COLUMN(),FALSE) = "","",VLOOKUP($A21,overview!$B$3:$AJ$154,COLUMN(O21),FALSE))</f>
        <v/>
      </c>
      <c r="P21" t="str">
        <f>IF(VLOOKUP($A21,overview!$B$3:$AJ$154,COLUMN(),FALSE) = "","",VLOOKUP($A21,overview!$B$3:$AJ$154,COLUMN(P21),FALSE))</f>
        <v/>
      </c>
      <c r="Q21" t="str">
        <f>IF(VLOOKUP($A21,overview!$B$3:$AJ$154,COLUMN(),FALSE) = "","",VLOOKUP($A21,overview!$B$3:$AJ$154,COLUMN(Q21),FALSE))</f>
        <v/>
      </c>
      <c r="R21" t="str">
        <f>IF(VLOOKUP($A21,overview!$B$3:$AJ$154,COLUMN(),FALSE) = "","",VLOOKUP($A21,overview!$B$3:$AJ$154,COLUMN(R21),FALSE))</f>
        <v/>
      </c>
      <c r="S21" t="str">
        <f>IF(VLOOKUP($A21,overview!$B$3:$AJ$154,COLUMN(),FALSE) = "","",VLOOKUP($A21,overview!$B$3:$AJ$154,COLUMN(S21),FALSE))</f>
        <v/>
      </c>
      <c r="T21" t="str">
        <f>IF(VLOOKUP($A21,overview!$B$3:$AJ$154,COLUMN(),FALSE) = "","",VLOOKUP($A21,overview!$B$3:$AJ$154,COLUMN(T21),FALSE))</f>
        <v/>
      </c>
      <c r="U21" t="str">
        <f>IF(VLOOKUP($A21,overview!$B$3:$AJ$154,COLUMN(),FALSE) = "","",VLOOKUP($A21,overview!$B$3:$AJ$154,COLUMN(U21),FALSE))</f>
        <v/>
      </c>
      <c r="V21" t="str">
        <f>IF(VLOOKUP($A21,overview!$B$3:$AJ$154,COLUMN(),FALSE) = "","",VLOOKUP($A21,overview!$B$3:$AJ$154,COLUMN(V21),FALSE))</f>
        <v/>
      </c>
      <c r="W21" t="str">
        <f>IF(VLOOKUP($A21,overview!$B$3:$AJ$154,COLUMN(),FALSE) = "","",VLOOKUP($A21,overview!$B$3:$AJ$154,COLUMN(W21),FALSE))</f>
        <v/>
      </c>
      <c r="X21" t="str">
        <f>IF(VLOOKUP($A21,overview!$B$3:$AJ$154,COLUMN(),FALSE) = "","",VLOOKUP($A21,overview!$B$3:$AJ$154,COLUMN(X21),FALSE))</f>
        <v/>
      </c>
      <c r="Y21" t="str">
        <f>IF(VLOOKUP($A21,overview!$B$3:$AJ$154,COLUMN(),FALSE) = "","",VLOOKUP($A21,overview!$B$3:$AJ$154,COLUMN(Y21),FALSE))</f>
        <v/>
      </c>
      <c r="Z21" t="str">
        <f>IF(VLOOKUP($A21,overview!$B$3:$AJ$154,COLUMN(),FALSE) = "","",VLOOKUP($A21,overview!$B$3:$AJ$154,COLUMN(Z21),FALSE))</f>
        <v/>
      </c>
      <c r="AA21" t="str">
        <f>IF(VLOOKUP($A21,overview!$B$3:$AJ$154,COLUMN(),FALSE) = "","",VLOOKUP($A21,overview!$B$3:$AJ$154,COLUMN(AA21),FALSE))</f>
        <v/>
      </c>
      <c r="AB21" t="str">
        <f>IF(VLOOKUP($A21,overview!$B$3:$AJ$154,COLUMN(),FALSE) = "","",VLOOKUP($A21,overview!$B$3:$AJ$154,COLUMN(AB21),FALSE))</f>
        <v/>
      </c>
      <c r="AC21" t="str">
        <f>IF(VLOOKUP($A21,overview!$B$3:$AJ$154,COLUMN(),FALSE) = "","",VLOOKUP($A21,overview!$B$3:$AJ$154,COLUMN(AC21),FALSE))</f>
        <v/>
      </c>
      <c r="AD21" t="str">
        <f>IF(VLOOKUP($A21,overview!$B$3:$AJ$154,COLUMN(),FALSE) = "","",VLOOKUP($A21,overview!$B$3:$AJ$154,COLUMN(AD21),FALSE))</f>
        <v/>
      </c>
      <c r="AE21" t="str">
        <f>IF(VLOOKUP($A21,overview!$B$3:$AJ$154,COLUMN(),FALSE) = "","",VLOOKUP($A21,overview!$B$3:$AJ$154,COLUMN(AE21),FALSE))</f>
        <v/>
      </c>
      <c r="AF21" t="str">
        <f>IF(VLOOKUP($A21,overview!$B$3:$AJ$154,COLUMN(),FALSE) = "","",VLOOKUP($A21,overview!$B$3:$AJ$154,COLUMN(AF21),FALSE))</f>
        <v/>
      </c>
      <c r="AG21" t="str">
        <f>IF(VLOOKUP($A21,overview!$B$3:$AJ$154,COLUMN(),FALSE) = "","",VLOOKUP($A21,overview!$B$3:$AJ$154,COLUMN(AG21),FALSE))</f>
        <v/>
      </c>
      <c r="AH21" t="str">
        <f>IF(VLOOKUP($A21,overview!$B$3:$AJ$154,COLUMN(),FALSE) = "","",VLOOKUP($A21,overview!$B$3:$AJ$154,COLUMN(AH21),FALSE))</f>
        <v/>
      </c>
      <c r="AI21" t="str">
        <f>IF(VLOOKUP($A21,overview!$B$3:$AJ$154,COLUMN(),FALSE) = "","",VLOOKUP($A21,overview!$B$3:$AJ$154,COLUMN(AI21),FALSE))</f>
        <v>Fraction of CAPEX p.a.</v>
      </c>
    </row>
    <row r="22" spans="1:35" x14ac:dyDescent="0.2">
      <c r="A22" s="2" t="s">
        <v>136</v>
      </c>
      <c r="B22">
        <f>IF(VLOOKUP($A22,overview!$B$3:$AJ$154,COLUMN(),FALSE) = "","",VLOOKUP($A22,overview!$B$3:$AJ$154,COLUMN(B22),FALSE))</f>
        <v>15</v>
      </c>
      <c r="C22">
        <f>IF(VLOOKUP($A22,overview!$B$3:$AJ$154,COLUMN(),FALSE) = "","",VLOOKUP($A22,overview!$B$3:$AJ$154,COLUMN(C22),FALSE))</f>
        <v>10</v>
      </c>
      <c r="D22">
        <f>IF(VLOOKUP($A22,overview!$B$3:$AJ$154,COLUMN(),FALSE) = "","",VLOOKUP($A22,overview!$B$3:$AJ$154,COLUMN(D22),FALSE))</f>
        <v>20</v>
      </c>
      <c r="E22" t="str">
        <f>IF(VLOOKUP($A22,overview!$B$3:$AJ$154,COLUMN(),FALSE) = "","",VLOOKUP($A22,overview!$B$3:$AJ$154,COLUMN(E22),FALSE))</f>
        <v/>
      </c>
      <c r="F22" t="str">
        <f>IF(VLOOKUP($A22,overview!$B$3:$AJ$154,COLUMN(),FALSE) = "","",VLOOKUP($A22,overview!$B$3:$AJ$154,COLUMN(F22),FALSE))</f>
        <v/>
      </c>
      <c r="G22" t="str">
        <f>IF(VLOOKUP($A22,overview!$B$3:$AJ$154,COLUMN(),FALSE) = "","",VLOOKUP($A22,overview!$B$3:$AJ$154,COLUMN(G22),FALSE))</f>
        <v/>
      </c>
      <c r="H22" t="str">
        <f>IF(VLOOKUP($A22,overview!$B$3:$AJ$154,COLUMN(),FALSE) = "","",VLOOKUP($A22,overview!$B$3:$AJ$154,COLUMN(H22),FALSE))</f>
        <v/>
      </c>
      <c r="I22" t="str">
        <f>IF(VLOOKUP($A22,overview!$B$3:$AJ$154,COLUMN(),FALSE) = "","",VLOOKUP($A22,overview!$B$3:$AJ$154,COLUMN(I22),FALSE))</f>
        <v/>
      </c>
      <c r="J22" t="str">
        <f>IF(VLOOKUP($A22,overview!$B$3:$AJ$154,COLUMN(),FALSE) = "","",VLOOKUP($A22,overview!$B$3:$AJ$154,COLUMN(J22),FALSE))</f>
        <v/>
      </c>
      <c r="K22" t="str">
        <f>IF(VLOOKUP($A22,overview!$B$3:$AJ$154,COLUMN(),FALSE) = "","",VLOOKUP($A22,overview!$B$3:$AJ$154,COLUMN(K22),FALSE))</f>
        <v/>
      </c>
      <c r="L22" t="str">
        <f>IF(VLOOKUP($A22,overview!$B$3:$AJ$154,COLUMN(),FALSE) = "","",VLOOKUP($A22,overview!$B$3:$AJ$154,COLUMN(L22),FALSE))</f>
        <v/>
      </c>
      <c r="M22" t="str">
        <f>IF(VLOOKUP($A22,overview!$B$3:$AJ$154,COLUMN(),FALSE) = "","",VLOOKUP($A22,overview!$B$3:$AJ$154,COLUMN(M22),FALSE))</f>
        <v/>
      </c>
      <c r="N22" t="str">
        <f>IF(VLOOKUP($A22,overview!$B$3:$AJ$154,COLUMN(),FALSE) = "","",VLOOKUP($A22,overview!$B$3:$AJ$154,COLUMN(N22),FALSE))</f>
        <v/>
      </c>
      <c r="O22" t="str">
        <f>IF(VLOOKUP($A22,overview!$B$3:$AJ$154,COLUMN(),FALSE) = "","",VLOOKUP($A22,overview!$B$3:$AJ$154,COLUMN(O22),FALSE))</f>
        <v/>
      </c>
      <c r="P22" t="str">
        <f>IF(VLOOKUP($A22,overview!$B$3:$AJ$154,COLUMN(),FALSE) = "","",VLOOKUP($A22,overview!$B$3:$AJ$154,COLUMN(P22),FALSE))</f>
        <v/>
      </c>
      <c r="Q22" t="str">
        <f>IF(VLOOKUP($A22,overview!$B$3:$AJ$154,COLUMN(),FALSE) = "","",VLOOKUP($A22,overview!$B$3:$AJ$154,COLUMN(Q22),FALSE))</f>
        <v/>
      </c>
      <c r="R22" t="str">
        <f>IF(VLOOKUP($A22,overview!$B$3:$AJ$154,COLUMN(),FALSE) = "","",VLOOKUP($A22,overview!$B$3:$AJ$154,COLUMN(R22),FALSE))</f>
        <v/>
      </c>
      <c r="S22" t="str">
        <f>IF(VLOOKUP($A22,overview!$B$3:$AJ$154,COLUMN(),FALSE) = "","",VLOOKUP($A22,overview!$B$3:$AJ$154,COLUMN(S22),FALSE))</f>
        <v/>
      </c>
      <c r="T22" t="str">
        <f>IF(VLOOKUP($A22,overview!$B$3:$AJ$154,COLUMN(),FALSE) = "","",VLOOKUP($A22,overview!$B$3:$AJ$154,COLUMN(T22),FALSE))</f>
        <v/>
      </c>
      <c r="U22" t="str">
        <f>IF(VLOOKUP($A22,overview!$B$3:$AJ$154,COLUMN(),FALSE) = "","",VLOOKUP($A22,overview!$B$3:$AJ$154,COLUMN(U22),FALSE))</f>
        <v/>
      </c>
      <c r="V22" t="str">
        <f>IF(VLOOKUP($A22,overview!$B$3:$AJ$154,COLUMN(),FALSE) = "","",VLOOKUP($A22,overview!$B$3:$AJ$154,COLUMN(V22),FALSE))</f>
        <v/>
      </c>
      <c r="W22" t="str">
        <f>IF(VLOOKUP($A22,overview!$B$3:$AJ$154,COLUMN(),FALSE) = "","",VLOOKUP($A22,overview!$B$3:$AJ$154,COLUMN(W22),FALSE))</f>
        <v/>
      </c>
      <c r="X22" t="str">
        <f>IF(VLOOKUP($A22,overview!$B$3:$AJ$154,COLUMN(),FALSE) = "","",VLOOKUP($A22,overview!$B$3:$AJ$154,COLUMN(X22),FALSE))</f>
        <v/>
      </c>
      <c r="Y22" t="str">
        <f>IF(VLOOKUP($A22,overview!$B$3:$AJ$154,COLUMN(),FALSE) = "","",VLOOKUP($A22,overview!$B$3:$AJ$154,COLUMN(Y22),FALSE))</f>
        <v/>
      </c>
      <c r="Z22" t="str">
        <f>IF(VLOOKUP($A22,overview!$B$3:$AJ$154,COLUMN(),FALSE) = "","",VLOOKUP($A22,overview!$B$3:$AJ$154,COLUMN(Z22),FALSE))</f>
        <v/>
      </c>
      <c r="AA22" t="str">
        <f>IF(VLOOKUP($A22,overview!$B$3:$AJ$154,COLUMN(),FALSE) = "","",VLOOKUP($A22,overview!$B$3:$AJ$154,COLUMN(AA22),FALSE))</f>
        <v/>
      </c>
      <c r="AB22" t="str">
        <f>IF(VLOOKUP($A22,overview!$B$3:$AJ$154,COLUMN(),FALSE) = "","",VLOOKUP($A22,overview!$B$3:$AJ$154,COLUMN(AB22),FALSE))</f>
        <v/>
      </c>
      <c r="AC22" t="str">
        <f>IF(VLOOKUP($A22,overview!$B$3:$AJ$154,COLUMN(),FALSE) = "","",VLOOKUP($A22,overview!$B$3:$AJ$154,COLUMN(AC22),FALSE))</f>
        <v/>
      </c>
      <c r="AD22" t="str">
        <f>IF(VLOOKUP($A22,overview!$B$3:$AJ$154,COLUMN(),FALSE) = "","",VLOOKUP($A22,overview!$B$3:$AJ$154,COLUMN(AD22),FALSE))</f>
        <v/>
      </c>
      <c r="AE22" t="str">
        <f>IF(VLOOKUP($A22,overview!$B$3:$AJ$154,COLUMN(),FALSE) = "","",VLOOKUP($A22,overview!$B$3:$AJ$154,COLUMN(AE22),FALSE))</f>
        <v/>
      </c>
      <c r="AF22" t="str">
        <f>IF(VLOOKUP($A22,overview!$B$3:$AJ$154,COLUMN(),FALSE) = "","",VLOOKUP($A22,overview!$B$3:$AJ$154,COLUMN(AF22),FALSE))</f>
        <v/>
      </c>
      <c r="AG22" t="str">
        <f>IF(VLOOKUP($A22,overview!$B$3:$AJ$154,COLUMN(),FALSE) = "","",VLOOKUP($A22,overview!$B$3:$AJ$154,COLUMN(AG22),FALSE))</f>
        <v/>
      </c>
      <c r="AH22" t="str">
        <f>IF(VLOOKUP($A22,overview!$B$3:$AJ$154,COLUMN(),FALSE) = "","",VLOOKUP($A22,overview!$B$3:$AJ$154,COLUMN(AH22),FALSE))</f>
        <v/>
      </c>
      <c r="AI22" t="str">
        <f>IF(VLOOKUP($A22,overview!$B$3:$AJ$154,COLUMN(),FALSE) = "","",VLOOKUP($A22,overview!$B$3:$AJ$154,COLUMN(AI22),FALSE))</f>
        <v>years</v>
      </c>
    </row>
    <row r="23" spans="1:35" x14ac:dyDescent="0.2">
      <c r="A23" s="2" t="s">
        <v>128</v>
      </c>
      <c r="B23">
        <f>IF(VLOOKUP($A23,overview!$B$3:$AJ$154,COLUMN(),FALSE) = "","",VLOOKUP($A23,overview!$B$3:$AJ$154,COLUMN(B23),FALSE))</f>
        <v>0.92500000000000004</v>
      </c>
      <c r="C23">
        <f>IF(VLOOKUP($A23,overview!$B$3:$AJ$154,COLUMN(),FALSE) = "","",VLOOKUP($A23,overview!$B$3:$AJ$154,COLUMN(C23),FALSE))</f>
        <v>0.95</v>
      </c>
      <c r="D23">
        <f>IF(VLOOKUP($A23,overview!$B$3:$AJ$154,COLUMN(),FALSE) = "","",VLOOKUP($A23,overview!$B$3:$AJ$154,COLUMN(D23),FALSE))</f>
        <v>0.97499999999999998</v>
      </c>
      <c r="E23" t="str">
        <f>IF(VLOOKUP($A23,overview!$B$3:$AJ$154,COLUMN(),FALSE) = "","",VLOOKUP($A23,overview!$B$3:$AJ$154,COLUMN(E23),FALSE))</f>
        <v/>
      </c>
      <c r="F23" t="str">
        <f>IF(VLOOKUP($A23,overview!$B$3:$AJ$154,COLUMN(),FALSE) = "","",VLOOKUP($A23,overview!$B$3:$AJ$154,COLUMN(F23),FALSE))</f>
        <v/>
      </c>
      <c r="G23" t="str">
        <f>IF(VLOOKUP($A23,overview!$B$3:$AJ$154,COLUMN(),FALSE) = "","",VLOOKUP($A23,overview!$B$3:$AJ$154,COLUMN(G23),FALSE))</f>
        <v/>
      </c>
      <c r="H23" t="str">
        <f>IF(VLOOKUP($A23,overview!$B$3:$AJ$154,COLUMN(),FALSE) = "","",VLOOKUP($A23,overview!$B$3:$AJ$154,COLUMN(H23),FALSE))</f>
        <v/>
      </c>
      <c r="I23" t="str">
        <f>IF(VLOOKUP($A23,overview!$B$3:$AJ$154,COLUMN(),FALSE) = "","",VLOOKUP($A23,overview!$B$3:$AJ$154,COLUMN(I23),FALSE))</f>
        <v/>
      </c>
      <c r="J23" t="str">
        <f>IF(VLOOKUP($A23,overview!$B$3:$AJ$154,COLUMN(),FALSE) = "","",VLOOKUP($A23,overview!$B$3:$AJ$154,COLUMN(J23),FALSE))</f>
        <v/>
      </c>
      <c r="K23" t="str">
        <f>IF(VLOOKUP($A23,overview!$B$3:$AJ$154,COLUMN(),FALSE) = "","",VLOOKUP($A23,overview!$B$3:$AJ$154,COLUMN(K23),FALSE))</f>
        <v/>
      </c>
      <c r="L23" t="str">
        <f>IF(VLOOKUP($A23,overview!$B$3:$AJ$154,COLUMN(),FALSE) = "","",VLOOKUP($A23,overview!$B$3:$AJ$154,COLUMN(L23),FALSE))</f>
        <v/>
      </c>
      <c r="M23" t="str">
        <f>IF(VLOOKUP($A23,overview!$B$3:$AJ$154,COLUMN(),FALSE) = "","",VLOOKUP($A23,overview!$B$3:$AJ$154,COLUMN(M23),FALSE))</f>
        <v/>
      </c>
      <c r="N23" t="str">
        <f>IF(VLOOKUP($A23,overview!$B$3:$AJ$154,COLUMN(),FALSE) = "","",VLOOKUP($A23,overview!$B$3:$AJ$154,COLUMN(N23),FALSE))</f>
        <v/>
      </c>
      <c r="O23" t="str">
        <f>IF(VLOOKUP($A23,overview!$B$3:$AJ$154,COLUMN(),FALSE) = "","",VLOOKUP($A23,overview!$B$3:$AJ$154,COLUMN(O23),FALSE))</f>
        <v/>
      </c>
      <c r="P23" t="str">
        <f>IF(VLOOKUP($A23,overview!$B$3:$AJ$154,COLUMN(),FALSE) = "","",VLOOKUP($A23,overview!$B$3:$AJ$154,COLUMN(P23),FALSE))</f>
        <v/>
      </c>
      <c r="Q23" t="str">
        <f>IF(VLOOKUP($A23,overview!$B$3:$AJ$154,COLUMN(),FALSE) = "","",VLOOKUP($A23,overview!$B$3:$AJ$154,COLUMN(Q23),FALSE))</f>
        <v/>
      </c>
      <c r="R23" t="str">
        <f>IF(VLOOKUP($A23,overview!$B$3:$AJ$154,COLUMN(),FALSE) = "","",VLOOKUP($A23,overview!$B$3:$AJ$154,COLUMN(R23),FALSE))</f>
        <v/>
      </c>
      <c r="S23" t="str">
        <f>IF(VLOOKUP($A23,overview!$B$3:$AJ$154,COLUMN(),FALSE) = "","",VLOOKUP($A23,overview!$B$3:$AJ$154,COLUMN(S23),FALSE))</f>
        <v/>
      </c>
      <c r="T23" t="str">
        <f>IF(VLOOKUP($A23,overview!$B$3:$AJ$154,COLUMN(),FALSE) = "","",VLOOKUP($A23,overview!$B$3:$AJ$154,COLUMN(T23),FALSE))</f>
        <v/>
      </c>
      <c r="U23" t="str">
        <f>IF(VLOOKUP($A23,overview!$B$3:$AJ$154,COLUMN(),FALSE) = "","",VLOOKUP($A23,overview!$B$3:$AJ$154,COLUMN(U23),FALSE))</f>
        <v/>
      </c>
      <c r="V23" t="str">
        <f>IF(VLOOKUP($A23,overview!$B$3:$AJ$154,COLUMN(),FALSE) = "","",VLOOKUP($A23,overview!$B$3:$AJ$154,COLUMN(V23),FALSE))</f>
        <v/>
      </c>
      <c r="W23" t="str">
        <f>IF(VLOOKUP($A23,overview!$B$3:$AJ$154,COLUMN(),FALSE) = "","",VLOOKUP($A23,overview!$B$3:$AJ$154,COLUMN(W23),FALSE))</f>
        <v/>
      </c>
      <c r="X23" t="str">
        <f>IF(VLOOKUP($A23,overview!$B$3:$AJ$154,COLUMN(),FALSE) = "","",VLOOKUP($A23,overview!$B$3:$AJ$154,COLUMN(X23),FALSE))</f>
        <v/>
      </c>
      <c r="Y23" t="str">
        <f>IF(VLOOKUP($A23,overview!$B$3:$AJ$154,COLUMN(),FALSE) = "","",VLOOKUP($A23,overview!$B$3:$AJ$154,COLUMN(Y23),FALSE))</f>
        <v/>
      </c>
      <c r="Z23" t="str">
        <f>IF(VLOOKUP($A23,overview!$B$3:$AJ$154,COLUMN(),FALSE) = "","",VLOOKUP($A23,overview!$B$3:$AJ$154,COLUMN(Z23),FALSE))</f>
        <v/>
      </c>
      <c r="AA23" t="str">
        <f>IF(VLOOKUP($A23,overview!$B$3:$AJ$154,COLUMN(),FALSE) = "","",VLOOKUP($A23,overview!$B$3:$AJ$154,COLUMN(AA23),FALSE))</f>
        <v/>
      </c>
      <c r="AB23" t="str">
        <f>IF(VLOOKUP($A23,overview!$B$3:$AJ$154,COLUMN(),FALSE) = "","",VLOOKUP($A23,overview!$B$3:$AJ$154,COLUMN(AB23),FALSE))</f>
        <v/>
      </c>
      <c r="AC23" t="str">
        <f>IF(VLOOKUP($A23,overview!$B$3:$AJ$154,COLUMN(),FALSE) = "","",VLOOKUP($A23,overview!$B$3:$AJ$154,COLUMN(AC23),FALSE))</f>
        <v/>
      </c>
      <c r="AD23" t="str">
        <f>IF(VLOOKUP($A23,overview!$B$3:$AJ$154,COLUMN(),FALSE) = "","",VLOOKUP($A23,overview!$B$3:$AJ$154,COLUMN(AD23),FALSE))</f>
        <v/>
      </c>
      <c r="AE23" t="str">
        <f>IF(VLOOKUP($A23,overview!$B$3:$AJ$154,COLUMN(),FALSE) = "","",VLOOKUP($A23,overview!$B$3:$AJ$154,COLUMN(AE23),FALSE))</f>
        <v/>
      </c>
      <c r="AF23" t="str">
        <f>IF(VLOOKUP($A23,overview!$B$3:$AJ$154,COLUMN(),FALSE) = "","",VLOOKUP($A23,overview!$B$3:$AJ$154,COLUMN(AF23),FALSE))</f>
        <v/>
      </c>
      <c r="AG23" t="str">
        <f>IF(VLOOKUP($A23,overview!$B$3:$AJ$154,COLUMN(),FALSE) = "","",VLOOKUP($A23,overview!$B$3:$AJ$154,COLUMN(AG23),FALSE))</f>
        <v/>
      </c>
      <c r="AH23" t="str">
        <f>IF(VLOOKUP($A23,overview!$B$3:$AJ$154,COLUMN(),FALSE) = "","",VLOOKUP($A23,overview!$B$3:$AJ$154,COLUMN(AH23),FALSE))</f>
        <v/>
      </c>
      <c r="AI23" t="str">
        <f>IF(VLOOKUP($A23,overview!$B$3:$AJ$154,COLUMN(),FALSE) = "","",VLOOKUP($A23,overview!$B$3:$AJ$154,COLUMN(AI23),FALSE))</f>
        <v/>
      </c>
    </row>
    <row r="24" spans="1:35" x14ac:dyDescent="0.2">
      <c r="A24" s="2" t="s">
        <v>129</v>
      </c>
      <c r="B24">
        <f>IF(VLOOKUP($A24,overview!$B$3:$AJ$154,COLUMN(),FALSE) = "","",VLOOKUP($A24,overview!$B$3:$AJ$154,COLUMN(B24),FALSE))</f>
        <v>0.5</v>
      </c>
      <c r="C24">
        <f>IF(VLOOKUP($A24,overview!$B$3:$AJ$154,COLUMN(),FALSE) = "","",VLOOKUP($A24,overview!$B$3:$AJ$154,COLUMN(C24),FALSE))</f>
        <v>0.2</v>
      </c>
      <c r="D24">
        <f>IF(VLOOKUP($A24,overview!$B$3:$AJ$154,COLUMN(),FALSE) = "","",VLOOKUP($A24,overview!$B$3:$AJ$154,COLUMN(D24),FALSE))</f>
        <v>1</v>
      </c>
      <c r="E24" t="str">
        <f>IF(VLOOKUP($A24,overview!$B$3:$AJ$154,COLUMN(),FALSE) = "","",VLOOKUP($A24,overview!$B$3:$AJ$154,COLUMN(E24),FALSE))</f>
        <v/>
      </c>
      <c r="F24" t="str">
        <f>IF(VLOOKUP($A24,overview!$B$3:$AJ$154,COLUMN(),FALSE) = "","",VLOOKUP($A24,overview!$B$3:$AJ$154,COLUMN(F24),FALSE))</f>
        <v/>
      </c>
      <c r="G24" t="str">
        <f>IF(VLOOKUP($A24,overview!$B$3:$AJ$154,COLUMN(),FALSE) = "","",VLOOKUP($A24,overview!$B$3:$AJ$154,COLUMN(G24),FALSE))</f>
        <v/>
      </c>
      <c r="H24" t="str">
        <f>IF(VLOOKUP($A24,overview!$B$3:$AJ$154,COLUMN(),FALSE) = "","",VLOOKUP($A24,overview!$B$3:$AJ$154,COLUMN(H24),FALSE))</f>
        <v/>
      </c>
      <c r="I24" t="str">
        <f>IF(VLOOKUP($A24,overview!$B$3:$AJ$154,COLUMN(),FALSE) = "","",VLOOKUP($A24,overview!$B$3:$AJ$154,COLUMN(I24),FALSE))</f>
        <v/>
      </c>
      <c r="J24" t="str">
        <f>IF(VLOOKUP($A24,overview!$B$3:$AJ$154,COLUMN(),FALSE) = "","",VLOOKUP($A24,overview!$B$3:$AJ$154,COLUMN(J24),FALSE))</f>
        <v/>
      </c>
      <c r="K24" t="str">
        <f>IF(VLOOKUP($A24,overview!$B$3:$AJ$154,COLUMN(),FALSE) = "","",VLOOKUP($A24,overview!$B$3:$AJ$154,COLUMN(K24),FALSE))</f>
        <v/>
      </c>
      <c r="L24" t="str">
        <f>IF(VLOOKUP($A24,overview!$B$3:$AJ$154,COLUMN(),FALSE) = "","",VLOOKUP($A24,overview!$B$3:$AJ$154,COLUMN(L24),FALSE))</f>
        <v/>
      </c>
      <c r="M24" t="str">
        <f>IF(VLOOKUP($A24,overview!$B$3:$AJ$154,COLUMN(),FALSE) = "","",VLOOKUP($A24,overview!$B$3:$AJ$154,COLUMN(M24),FALSE))</f>
        <v/>
      </c>
      <c r="N24" t="str">
        <f>IF(VLOOKUP($A24,overview!$B$3:$AJ$154,COLUMN(),FALSE) = "","",VLOOKUP($A24,overview!$B$3:$AJ$154,COLUMN(N24),FALSE))</f>
        <v/>
      </c>
      <c r="O24" t="str">
        <f>IF(VLOOKUP($A24,overview!$B$3:$AJ$154,COLUMN(),FALSE) = "","",VLOOKUP($A24,overview!$B$3:$AJ$154,COLUMN(O24),FALSE))</f>
        <v/>
      </c>
      <c r="P24" t="str">
        <f>IF(VLOOKUP($A24,overview!$B$3:$AJ$154,COLUMN(),FALSE) = "","",VLOOKUP($A24,overview!$B$3:$AJ$154,COLUMN(P24),FALSE))</f>
        <v/>
      </c>
      <c r="Q24" t="str">
        <f>IF(VLOOKUP($A24,overview!$B$3:$AJ$154,COLUMN(),FALSE) = "","",VLOOKUP($A24,overview!$B$3:$AJ$154,COLUMN(Q24),FALSE))</f>
        <v/>
      </c>
      <c r="R24" t="str">
        <f>IF(VLOOKUP($A24,overview!$B$3:$AJ$154,COLUMN(),FALSE) = "","",VLOOKUP($A24,overview!$B$3:$AJ$154,COLUMN(R24),FALSE))</f>
        <v/>
      </c>
      <c r="S24" t="str">
        <f>IF(VLOOKUP($A24,overview!$B$3:$AJ$154,COLUMN(),FALSE) = "","",VLOOKUP($A24,overview!$B$3:$AJ$154,COLUMN(S24),FALSE))</f>
        <v/>
      </c>
      <c r="T24" t="str">
        <f>IF(VLOOKUP($A24,overview!$B$3:$AJ$154,COLUMN(),FALSE) = "","",VLOOKUP($A24,overview!$B$3:$AJ$154,COLUMN(T24),FALSE))</f>
        <v/>
      </c>
      <c r="U24" t="str">
        <f>IF(VLOOKUP($A24,overview!$B$3:$AJ$154,COLUMN(),FALSE) = "","",VLOOKUP($A24,overview!$B$3:$AJ$154,COLUMN(U24),FALSE))</f>
        <v/>
      </c>
      <c r="V24" t="str">
        <f>IF(VLOOKUP($A24,overview!$B$3:$AJ$154,COLUMN(),FALSE) = "","",VLOOKUP($A24,overview!$B$3:$AJ$154,COLUMN(V24),FALSE))</f>
        <v/>
      </c>
      <c r="W24" t="str">
        <f>IF(VLOOKUP($A24,overview!$B$3:$AJ$154,COLUMN(),FALSE) = "","",VLOOKUP($A24,overview!$B$3:$AJ$154,COLUMN(W24),FALSE))</f>
        <v/>
      </c>
      <c r="X24" t="str">
        <f>IF(VLOOKUP($A24,overview!$B$3:$AJ$154,COLUMN(),FALSE) = "","",VLOOKUP($A24,overview!$B$3:$AJ$154,COLUMN(X24),FALSE))</f>
        <v/>
      </c>
      <c r="Y24" t="str">
        <f>IF(VLOOKUP($A24,overview!$B$3:$AJ$154,COLUMN(),FALSE) = "","",VLOOKUP($A24,overview!$B$3:$AJ$154,COLUMN(Y24),FALSE))</f>
        <v/>
      </c>
      <c r="Z24" t="str">
        <f>IF(VLOOKUP($A24,overview!$B$3:$AJ$154,COLUMN(),FALSE) = "","",VLOOKUP($A24,overview!$B$3:$AJ$154,COLUMN(Z24),FALSE))</f>
        <v/>
      </c>
      <c r="AA24" t="str">
        <f>IF(VLOOKUP($A24,overview!$B$3:$AJ$154,COLUMN(),FALSE) = "","",VLOOKUP($A24,overview!$B$3:$AJ$154,COLUMN(AA24),FALSE))</f>
        <v/>
      </c>
      <c r="AB24" t="str">
        <f>IF(VLOOKUP($A24,overview!$B$3:$AJ$154,COLUMN(),FALSE) = "","",VLOOKUP($A24,overview!$B$3:$AJ$154,COLUMN(AB24),FALSE))</f>
        <v/>
      </c>
      <c r="AC24" t="str">
        <f>IF(VLOOKUP($A24,overview!$B$3:$AJ$154,COLUMN(),FALSE) = "","",VLOOKUP($A24,overview!$B$3:$AJ$154,COLUMN(AC24),FALSE))</f>
        <v/>
      </c>
      <c r="AD24" t="str">
        <f>IF(VLOOKUP($A24,overview!$B$3:$AJ$154,COLUMN(),FALSE) = "","",VLOOKUP($A24,overview!$B$3:$AJ$154,COLUMN(AD24),FALSE))</f>
        <v/>
      </c>
      <c r="AE24" t="str">
        <f>IF(VLOOKUP($A24,overview!$B$3:$AJ$154,COLUMN(),FALSE) = "","",VLOOKUP($A24,overview!$B$3:$AJ$154,COLUMN(AE24),FALSE))</f>
        <v/>
      </c>
      <c r="AF24" t="str">
        <f>IF(VLOOKUP($A24,overview!$B$3:$AJ$154,COLUMN(),FALSE) = "","",VLOOKUP($A24,overview!$B$3:$AJ$154,COLUMN(AF24),FALSE))</f>
        <v/>
      </c>
      <c r="AG24" t="str">
        <f>IF(VLOOKUP($A24,overview!$B$3:$AJ$154,COLUMN(),FALSE) = "","",VLOOKUP($A24,overview!$B$3:$AJ$154,COLUMN(AG24),FALSE))</f>
        <v/>
      </c>
      <c r="AH24" t="str">
        <f>IF(VLOOKUP($A24,overview!$B$3:$AJ$154,COLUMN(),FALSE) = "","",VLOOKUP($A24,overview!$B$3:$AJ$154,COLUMN(AH24),FALSE))</f>
        <v/>
      </c>
      <c r="AI24" t="str">
        <f>IF(VLOOKUP($A24,overview!$B$3:$AJ$154,COLUMN(),FALSE) = "","",VLOOKUP($A24,overview!$B$3:$AJ$154,COLUMN(AI24),FALSE))</f>
        <v>1/hours</v>
      </c>
    </row>
    <row r="25" spans="1:35" x14ac:dyDescent="0.2">
      <c r="A25" s="2" t="s">
        <v>427</v>
      </c>
      <c r="B25">
        <f>IF(VLOOKUP($A25,overview!$B$3:$AJ$154,COLUMN(),FALSE) = "","",VLOOKUP($A25,overview!$B$3:$AJ$154,COLUMN(B25),FALSE))</f>
        <v>100000</v>
      </c>
      <c r="C25" t="str">
        <f>IF(VLOOKUP($A25,overview!$B$3:$AJ$154,COLUMN(),FALSE) = "","",VLOOKUP($A25,overview!$B$3:$AJ$154,COLUMN(C25),FALSE))</f>
        <v/>
      </c>
      <c r="D25" t="str">
        <f>IF(VLOOKUP($A25,overview!$B$3:$AJ$154,COLUMN(),FALSE) = "","",VLOOKUP($A25,overview!$B$3:$AJ$154,COLUMN(D25),FALSE))</f>
        <v/>
      </c>
      <c r="E25" t="str">
        <f>IF(VLOOKUP($A25,overview!$B$3:$AJ$154,COLUMN(),FALSE) = "","",VLOOKUP($A25,overview!$B$3:$AJ$154,COLUMN(E25),FALSE))</f>
        <v/>
      </c>
      <c r="F25" t="str">
        <f>IF(VLOOKUP($A25,overview!$B$3:$AJ$154,COLUMN(),FALSE) = "","",VLOOKUP($A25,overview!$B$3:$AJ$154,COLUMN(F25),FALSE))</f>
        <v/>
      </c>
      <c r="G25" t="str">
        <f>IF(VLOOKUP($A25,overview!$B$3:$AJ$154,COLUMN(),FALSE) = "","",VLOOKUP($A25,overview!$B$3:$AJ$154,COLUMN(G25),FALSE))</f>
        <v/>
      </c>
      <c r="H25" t="str">
        <f>IF(VLOOKUP($A25,overview!$B$3:$AJ$154,COLUMN(),FALSE) = "","",VLOOKUP($A25,overview!$B$3:$AJ$154,COLUMN(H25),FALSE))</f>
        <v/>
      </c>
      <c r="I25" t="str">
        <f>IF(VLOOKUP($A25,overview!$B$3:$AJ$154,COLUMN(),FALSE) = "","",VLOOKUP($A25,overview!$B$3:$AJ$154,COLUMN(I25),FALSE))</f>
        <v/>
      </c>
      <c r="J25" t="str">
        <f>IF(VLOOKUP($A25,overview!$B$3:$AJ$154,COLUMN(),FALSE) = "","",VLOOKUP($A25,overview!$B$3:$AJ$154,COLUMN(J25),FALSE))</f>
        <v/>
      </c>
      <c r="K25" t="str">
        <f>IF(VLOOKUP($A25,overview!$B$3:$AJ$154,COLUMN(),FALSE) = "","",VLOOKUP($A25,overview!$B$3:$AJ$154,COLUMN(K25),FALSE))</f>
        <v/>
      </c>
      <c r="L25" t="str">
        <f>IF(VLOOKUP($A25,overview!$B$3:$AJ$154,COLUMN(),FALSE) = "","",VLOOKUP($A25,overview!$B$3:$AJ$154,COLUMN(L25),FALSE))</f>
        <v/>
      </c>
      <c r="M25" t="str">
        <f>IF(VLOOKUP($A25,overview!$B$3:$AJ$154,COLUMN(),FALSE) = "","",VLOOKUP($A25,overview!$B$3:$AJ$154,COLUMN(M25),FALSE))</f>
        <v/>
      </c>
      <c r="N25" t="str">
        <f>IF(VLOOKUP($A25,overview!$B$3:$AJ$154,COLUMN(),FALSE) = "","",VLOOKUP($A25,overview!$B$3:$AJ$154,COLUMN(N25),FALSE))</f>
        <v/>
      </c>
      <c r="O25" t="str">
        <f>IF(VLOOKUP($A25,overview!$B$3:$AJ$154,COLUMN(),FALSE) = "","",VLOOKUP($A25,overview!$B$3:$AJ$154,COLUMN(O25),FALSE))</f>
        <v/>
      </c>
      <c r="P25" t="str">
        <f>IF(VLOOKUP($A25,overview!$B$3:$AJ$154,COLUMN(),FALSE) = "","",VLOOKUP($A25,overview!$B$3:$AJ$154,COLUMN(P25),FALSE))</f>
        <v/>
      </c>
      <c r="Q25" t="str">
        <f>IF(VLOOKUP($A25,overview!$B$3:$AJ$154,COLUMN(),FALSE) = "","",VLOOKUP($A25,overview!$B$3:$AJ$154,COLUMN(Q25),FALSE))</f>
        <v/>
      </c>
      <c r="R25" t="str">
        <f>IF(VLOOKUP($A25,overview!$B$3:$AJ$154,COLUMN(),FALSE) = "","",VLOOKUP($A25,overview!$B$3:$AJ$154,COLUMN(R25),FALSE))</f>
        <v/>
      </c>
      <c r="S25" t="str">
        <f>IF(VLOOKUP($A25,overview!$B$3:$AJ$154,COLUMN(),FALSE) = "","",VLOOKUP($A25,overview!$B$3:$AJ$154,COLUMN(S25),FALSE))</f>
        <v/>
      </c>
      <c r="T25" t="str">
        <f>IF(VLOOKUP($A25,overview!$B$3:$AJ$154,COLUMN(),FALSE) = "","",VLOOKUP($A25,overview!$B$3:$AJ$154,COLUMN(T25),FALSE))</f>
        <v/>
      </c>
      <c r="U25" t="str">
        <f>IF(VLOOKUP($A25,overview!$B$3:$AJ$154,COLUMN(),FALSE) = "","",VLOOKUP($A25,overview!$B$3:$AJ$154,COLUMN(U25),FALSE))</f>
        <v/>
      </c>
      <c r="V25" t="str">
        <f>IF(VLOOKUP($A25,overview!$B$3:$AJ$154,COLUMN(),FALSE) = "","",VLOOKUP($A25,overview!$B$3:$AJ$154,COLUMN(V25),FALSE))</f>
        <v/>
      </c>
      <c r="W25" t="str">
        <f>IF(VLOOKUP($A25,overview!$B$3:$AJ$154,COLUMN(),FALSE) = "","",VLOOKUP($A25,overview!$B$3:$AJ$154,COLUMN(W25),FALSE))</f>
        <v/>
      </c>
      <c r="X25" t="str">
        <f>IF(VLOOKUP($A25,overview!$B$3:$AJ$154,COLUMN(),FALSE) = "","",VLOOKUP($A25,overview!$B$3:$AJ$154,COLUMN(X25),FALSE))</f>
        <v/>
      </c>
      <c r="Y25" t="str">
        <f>IF(VLOOKUP($A25,overview!$B$3:$AJ$154,COLUMN(),FALSE) = "","",VLOOKUP($A25,overview!$B$3:$AJ$154,COLUMN(Y25),FALSE))</f>
        <v/>
      </c>
      <c r="Z25" t="str">
        <f>IF(VLOOKUP($A25,overview!$B$3:$AJ$154,COLUMN(),FALSE) = "","",VLOOKUP($A25,overview!$B$3:$AJ$154,COLUMN(Z25),FALSE))</f>
        <v/>
      </c>
      <c r="AA25" t="str">
        <f>IF(VLOOKUP($A25,overview!$B$3:$AJ$154,COLUMN(),FALSE) = "","",VLOOKUP($A25,overview!$B$3:$AJ$154,COLUMN(AA25),FALSE))</f>
        <v/>
      </c>
      <c r="AB25" t="str">
        <f>IF(VLOOKUP($A25,overview!$B$3:$AJ$154,COLUMN(),FALSE) = "","",VLOOKUP($A25,overview!$B$3:$AJ$154,COLUMN(AB25),FALSE))</f>
        <v/>
      </c>
      <c r="AC25" t="str">
        <f>IF(VLOOKUP($A25,overview!$B$3:$AJ$154,COLUMN(),FALSE) = "","",VLOOKUP($A25,overview!$B$3:$AJ$154,COLUMN(AC25),FALSE))</f>
        <v/>
      </c>
      <c r="AD25" t="str">
        <f>IF(VLOOKUP($A25,overview!$B$3:$AJ$154,COLUMN(),FALSE) = "","",VLOOKUP($A25,overview!$B$3:$AJ$154,COLUMN(AD25),FALSE))</f>
        <v/>
      </c>
      <c r="AE25" t="str">
        <f>IF(VLOOKUP($A25,overview!$B$3:$AJ$154,COLUMN(),FALSE) = "","",VLOOKUP($A25,overview!$B$3:$AJ$154,COLUMN(AE25),FALSE))</f>
        <v/>
      </c>
      <c r="AF25" t="str">
        <f>IF(VLOOKUP($A25,overview!$B$3:$AJ$154,COLUMN(),FALSE) = "","",VLOOKUP($A25,overview!$B$3:$AJ$154,COLUMN(AF25),FALSE))</f>
        <v/>
      </c>
      <c r="AG25" t="str">
        <f>IF(VLOOKUP($A25,overview!$B$3:$AJ$154,COLUMN(),FALSE) = "","",VLOOKUP($A25,overview!$B$3:$AJ$154,COLUMN(AG25),FALSE))</f>
        <v/>
      </c>
      <c r="AH25" t="str">
        <f>IF(VLOOKUP($A25,overview!$B$3:$AJ$154,COLUMN(),FALSE) = "","",VLOOKUP($A25,overview!$B$3:$AJ$154,COLUMN(AH25),FALSE))</f>
        <v/>
      </c>
      <c r="AI25" t="str">
        <f>IF(VLOOKUP($A25,overview!$B$3:$AJ$154,COLUMN(),FALSE) = "","",VLOOKUP($A25,overview!$B$3:$AJ$154,COLUMN(AI25),FALSE))</f>
        <v>kW</v>
      </c>
    </row>
    <row r="26" spans="1:35" x14ac:dyDescent="0.2">
      <c r="A26" s="2" t="s">
        <v>434</v>
      </c>
      <c r="B26">
        <f>IF(VLOOKUP($A26,overview!$B$3:$AJ$154,COLUMN(),FALSE) = "","",VLOOKUP($A26,overview!$B$3:$AJ$154,COLUMN(B26),FALSE))</f>
        <v>0</v>
      </c>
      <c r="C26" t="str">
        <f>IF(VLOOKUP($A26,overview!$B$3:$AJ$154,COLUMN(),FALSE) = "","",VLOOKUP($A26,overview!$B$3:$AJ$154,COLUMN(C26),FALSE))</f>
        <v/>
      </c>
      <c r="D26" t="str">
        <f>IF(VLOOKUP($A26,overview!$B$3:$AJ$154,COLUMN(),FALSE) = "","",VLOOKUP($A26,overview!$B$3:$AJ$154,COLUMN(D26),FALSE))</f>
        <v/>
      </c>
      <c r="E26" t="str">
        <f>IF(VLOOKUP($A26,overview!$B$3:$AJ$154,COLUMN(),FALSE) = "","",VLOOKUP($A26,overview!$B$3:$AJ$154,COLUMN(E26),FALSE))</f>
        <v/>
      </c>
      <c r="F26" t="str">
        <f>IF(VLOOKUP($A26,overview!$B$3:$AJ$154,COLUMN(),FALSE) = "","",VLOOKUP($A26,overview!$B$3:$AJ$154,COLUMN(F26),FALSE))</f>
        <v/>
      </c>
      <c r="G26" t="str">
        <f>IF(VLOOKUP($A26,overview!$B$3:$AJ$154,COLUMN(),FALSE) = "","",VLOOKUP($A26,overview!$B$3:$AJ$154,COLUMN(G26),FALSE))</f>
        <v/>
      </c>
      <c r="H26" t="str">
        <f>IF(VLOOKUP($A26,overview!$B$3:$AJ$154,COLUMN(),FALSE) = "","",VLOOKUP($A26,overview!$B$3:$AJ$154,COLUMN(H26),FALSE))</f>
        <v/>
      </c>
      <c r="I26" t="str">
        <f>IF(VLOOKUP($A26,overview!$B$3:$AJ$154,COLUMN(),FALSE) = "","",VLOOKUP($A26,overview!$B$3:$AJ$154,COLUMN(I26),FALSE))</f>
        <v/>
      </c>
      <c r="J26" t="str">
        <f>IF(VLOOKUP($A26,overview!$B$3:$AJ$154,COLUMN(),FALSE) = "","",VLOOKUP($A26,overview!$B$3:$AJ$154,COLUMN(J26),FALSE))</f>
        <v/>
      </c>
      <c r="K26" t="str">
        <f>IF(VLOOKUP($A26,overview!$B$3:$AJ$154,COLUMN(),FALSE) = "","",VLOOKUP($A26,overview!$B$3:$AJ$154,COLUMN(K26),FALSE))</f>
        <v/>
      </c>
      <c r="L26" t="str">
        <f>IF(VLOOKUP($A26,overview!$B$3:$AJ$154,COLUMN(),FALSE) = "","",VLOOKUP($A26,overview!$B$3:$AJ$154,COLUMN(L26),FALSE))</f>
        <v/>
      </c>
      <c r="M26" t="str">
        <f>IF(VLOOKUP($A26,overview!$B$3:$AJ$154,COLUMN(),FALSE) = "","",VLOOKUP($A26,overview!$B$3:$AJ$154,COLUMN(M26),FALSE))</f>
        <v/>
      </c>
      <c r="N26" t="str">
        <f>IF(VLOOKUP($A26,overview!$B$3:$AJ$154,COLUMN(),FALSE) = "","",VLOOKUP($A26,overview!$B$3:$AJ$154,COLUMN(N26),FALSE))</f>
        <v/>
      </c>
      <c r="O26" t="str">
        <f>IF(VLOOKUP($A26,overview!$B$3:$AJ$154,COLUMN(),FALSE) = "","",VLOOKUP($A26,overview!$B$3:$AJ$154,COLUMN(O26),FALSE))</f>
        <v/>
      </c>
      <c r="P26" t="str">
        <f>IF(VLOOKUP($A26,overview!$B$3:$AJ$154,COLUMN(),FALSE) = "","",VLOOKUP($A26,overview!$B$3:$AJ$154,COLUMN(P26),FALSE))</f>
        <v/>
      </c>
      <c r="Q26" t="str">
        <f>IF(VLOOKUP($A26,overview!$B$3:$AJ$154,COLUMN(),FALSE) = "","",VLOOKUP($A26,overview!$B$3:$AJ$154,COLUMN(Q26),FALSE))</f>
        <v/>
      </c>
      <c r="R26" t="str">
        <f>IF(VLOOKUP($A26,overview!$B$3:$AJ$154,COLUMN(),FALSE) = "","",VLOOKUP($A26,overview!$B$3:$AJ$154,COLUMN(R26),FALSE))</f>
        <v/>
      </c>
      <c r="S26" t="str">
        <f>IF(VLOOKUP($A26,overview!$B$3:$AJ$154,COLUMN(),FALSE) = "","",VLOOKUP($A26,overview!$B$3:$AJ$154,COLUMN(S26),FALSE))</f>
        <v/>
      </c>
      <c r="T26" t="str">
        <f>IF(VLOOKUP($A26,overview!$B$3:$AJ$154,COLUMN(),FALSE) = "","",VLOOKUP($A26,overview!$B$3:$AJ$154,COLUMN(T26),FALSE))</f>
        <v/>
      </c>
      <c r="U26" t="str">
        <f>IF(VLOOKUP($A26,overview!$B$3:$AJ$154,COLUMN(),FALSE) = "","",VLOOKUP($A26,overview!$B$3:$AJ$154,COLUMN(U26),FALSE))</f>
        <v/>
      </c>
      <c r="V26" t="str">
        <f>IF(VLOOKUP($A26,overview!$B$3:$AJ$154,COLUMN(),FALSE) = "","",VLOOKUP($A26,overview!$B$3:$AJ$154,COLUMN(V26),FALSE))</f>
        <v/>
      </c>
      <c r="W26" t="str">
        <f>IF(VLOOKUP($A26,overview!$B$3:$AJ$154,COLUMN(),FALSE) = "","",VLOOKUP($A26,overview!$B$3:$AJ$154,COLUMN(W26),FALSE))</f>
        <v/>
      </c>
      <c r="X26" t="str">
        <f>IF(VLOOKUP($A26,overview!$B$3:$AJ$154,COLUMN(),FALSE) = "","",VLOOKUP($A26,overview!$B$3:$AJ$154,COLUMN(X26),FALSE))</f>
        <v/>
      </c>
      <c r="Y26" t="str">
        <f>IF(VLOOKUP($A26,overview!$B$3:$AJ$154,COLUMN(),FALSE) = "","",VLOOKUP($A26,overview!$B$3:$AJ$154,COLUMN(Y26),FALSE))</f>
        <v/>
      </c>
      <c r="Z26" t="str">
        <f>IF(VLOOKUP($A26,overview!$B$3:$AJ$154,COLUMN(),FALSE) = "","",VLOOKUP($A26,overview!$B$3:$AJ$154,COLUMN(Z26),FALSE))</f>
        <v/>
      </c>
      <c r="AA26" t="str">
        <f>IF(VLOOKUP($A26,overview!$B$3:$AJ$154,COLUMN(),FALSE) = "","",VLOOKUP($A26,overview!$B$3:$AJ$154,COLUMN(AA26),FALSE))</f>
        <v/>
      </c>
      <c r="AB26" t="str">
        <f>IF(VLOOKUP($A26,overview!$B$3:$AJ$154,COLUMN(),FALSE) = "","",VLOOKUP($A26,overview!$B$3:$AJ$154,COLUMN(AB26),FALSE))</f>
        <v/>
      </c>
      <c r="AC26" t="str">
        <f>IF(VLOOKUP($A26,overview!$B$3:$AJ$154,COLUMN(),FALSE) = "","",VLOOKUP($A26,overview!$B$3:$AJ$154,COLUMN(AC26),FALSE))</f>
        <v/>
      </c>
      <c r="AD26" t="str">
        <f>IF(VLOOKUP($A26,overview!$B$3:$AJ$154,COLUMN(),FALSE) = "","",VLOOKUP($A26,overview!$B$3:$AJ$154,COLUMN(AD26),FALSE))</f>
        <v/>
      </c>
      <c r="AE26" t="str">
        <f>IF(VLOOKUP($A26,overview!$B$3:$AJ$154,COLUMN(),FALSE) = "","",VLOOKUP($A26,overview!$B$3:$AJ$154,COLUMN(AE26),FALSE))</f>
        <v/>
      </c>
      <c r="AF26" t="str">
        <f>IF(VLOOKUP($A26,overview!$B$3:$AJ$154,COLUMN(),FALSE) = "","",VLOOKUP($A26,overview!$B$3:$AJ$154,COLUMN(AF26),FALSE))</f>
        <v/>
      </c>
      <c r="AG26" t="str">
        <f>IF(VLOOKUP($A26,overview!$B$3:$AJ$154,COLUMN(),FALSE) = "","",VLOOKUP($A26,overview!$B$3:$AJ$154,COLUMN(AG26),FALSE))</f>
        <v/>
      </c>
      <c r="AH26" t="str">
        <f>IF(VLOOKUP($A26,overview!$B$3:$AJ$154,COLUMN(),FALSE) = "","",VLOOKUP($A26,overview!$B$3:$AJ$154,COLUMN(AH26),FALSE))</f>
        <v/>
      </c>
      <c r="AI26" t="str">
        <f>IF(VLOOKUP($A26,overview!$B$3:$AJ$154,COLUMN(),FALSE) = "","",VLOOKUP($A26,overview!$B$3:$AJ$154,COLUMN(AI26),FALSE))</f>
        <v>kW</v>
      </c>
    </row>
    <row r="27" spans="1:35" x14ac:dyDescent="0.2">
      <c r="A27" s="2" t="s">
        <v>137</v>
      </c>
      <c r="B27">
        <f>IF(VLOOKUP($A27,overview!$B$3:$AJ$154,COLUMN(),FALSE) = "","",VLOOKUP($A27,overview!$B$3:$AJ$154,COLUMN(B27),FALSE))</f>
        <v>1083.7270000000001</v>
      </c>
      <c r="C27" t="str">
        <f>IF(VLOOKUP($A27,overview!$B$3:$AJ$154,COLUMN(),FALSE) = "","",VLOOKUP($A27,overview!$B$3:$AJ$154,COLUMN(C27),FALSE))</f>
        <v/>
      </c>
      <c r="D27" t="str">
        <f>IF(VLOOKUP($A27,overview!$B$3:$AJ$154,COLUMN(),FALSE) = "","",VLOOKUP($A27,overview!$B$3:$AJ$154,COLUMN(D27),FALSE))</f>
        <v/>
      </c>
      <c r="E27">
        <f>IF(VLOOKUP($A27,overview!$B$3:$AJ$154,COLUMN(),FALSE) = "","",VLOOKUP($A27,overview!$B$3:$AJ$154,COLUMN(E27),FALSE))</f>
        <v>950.16125690000001</v>
      </c>
      <c r="F27">
        <f>IF(VLOOKUP($A27,overview!$B$3:$AJ$154,COLUMN(),FALSE) = "","",VLOOKUP($A27,overview!$B$3:$AJ$154,COLUMN(F27),FALSE))</f>
        <v>876.74557010000001</v>
      </c>
      <c r="G27">
        <f>IF(VLOOKUP($A27,overview!$B$3:$AJ$154,COLUMN(),FALSE) = "","",VLOOKUP($A27,overview!$B$3:$AJ$154,COLUMN(G27),FALSE))</f>
        <v>824.56687929999998</v>
      </c>
      <c r="H27">
        <f>IF(VLOOKUP($A27,overview!$B$3:$AJ$154,COLUMN(),FALSE) = "","",VLOOKUP($A27,overview!$B$3:$AJ$154,COLUMN(H27),FALSE))</f>
        <v>783.12443159999998</v>
      </c>
      <c r="I27">
        <f>IF(VLOOKUP($A27,overview!$B$3:$AJ$154,COLUMN(),FALSE) = "","",VLOOKUP($A27,overview!$B$3:$AJ$154,COLUMN(I27),FALSE))</f>
        <v>748.16926530000001</v>
      </c>
      <c r="J27">
        <f>IF(VLOOKUP($A27,overview!$B$3:$AJ$154,COLUMN(),FALSE) = "","",VLOOKUP($A27,overview!$B$3:$AJ$154,COLUMN(J27),FALSE))</f>
        <v>717.58918830000005</v>
      </c>
      <c r="K27">
        <f>IF(VLOOKUP($A27,overview!$B$3:$AJ$154,COLUMN(),FALSE) = "","",VLOOKUP($A27,overview!$B$3:$AJ$154,COLUMN(K27),FALSE))</f>
        <v>690.19007750000003</v>
      </c>
      <c r="L27">
        <f>IF(VLOOKUP($A27,overview!$B$3:$AJ$154,COLUMN(),FALSE) = "","",VLOOKUP($A27,overview!$B$3:$AJ$154,COLUMN(L27),FALSE))</f>
        <v>665.23372500000005</v>
      </c>
      <c r="M27">
        <f>IF(VLOOKUP($A27,overview!$B$3:$AJ$154,COLUMN(),FALSE) = "","",VLOOKUP($A27,overview!$B$3:$AJ$154,COLUMN(M27),FALSE))</f>
        <v>642.23244539999996</v>
      </c>
      <c r="N27">
        <f>IF(VLOOKUP($A27,overview!$B$3:$AJ$154,COLUMN(),FALSE) = "","",VLOOKUP($A27,overview!$B$3:$AJ$154,COLUMN(N27),FALSE))</f>
        <v>620.84699999999998</v>
      </c>
      <c r="O27">
        <f>IF(VLOOKUP($A27,overview!$B$3:$AJ$154,COLUMN(),FALSE) = "","",VLOOKUP($A27,overview!$B$3:$AJ$154,COLUMN(O27),FALSE))</f>
        <v>600.83130000000006</v>
      </c>
      <c r="P27">
        <f>IF(VLOOKUP($A27,overview!$B$3:$AJ$154,COLUMN(),FALSE) = "","",VLOOKUP($A27,overview!$B$3:$AJ$154,COLUMN(P27),FALSE))</f>
        <v>582.00059999999996</v>
      </c>
      <c r="Q27">
        <f>IF(VLOOKUP($A27,overview!$B$3:$AJ$154,COLUMN(),FALSE) = "","",VLOOKUP($A27,overview!$B$3:$AJ$154,COLUMN(Q27),FALSE))</f>
        <v>564.2124</v>
      </c>
      <c r="R27">
        <f>IF(VLOOKUP($A27,overview!$B$3:$AJ$154,COLUMN(),FALSE) = "","",VLOOKUP($A27,overview!$B$3:$AJ$154,COLUMN(R27),FALSE))</f>
        <v>547.35350000000005</v>
      </c>
      <c r="S27">
        <f>IF(VLOOKUP($A27,overview!$B$3:$AJ$154,COLUMN(),FALSE) = "","",VLOOKUP($A27,overview!$B$3:$AJ$154,COLUMN(S27),FALSE))</f>
        <v>531.33249999999998</v>
      </c>
      <c r="T27">
        <f>IF(VLOOKUP($A27,overview!$B$3:$AJ$154,COLUMN(),FALSE) = "","",VLOOKUP($A27,overview!$B$3:$AJ$154,COLUMN(T27),FALSE))</f>
        <v>516.07389999999998</v>
      </c>
      <c r="U27">
        <f>IF(VLOOKUP($A27,overview!$B$3:$AJ$154,COLUMN(),FALSE) = "","",VLOOKUP($A27,overview!$B$3:$AJ$154,COLUMN(U27),FALSE))</f>
        <v>501.5145</v>
      </c>
      <c r="V27">
        <f>IF(VLOOKUP($A27,overview!$B$3:$AJ$154,COLUMN(),FALSE) = "","",VLOOKUP($A27,overview!$B$3:$AJ$154,COLUMN(V27),FALSE))</f>
        <v>487.60050000000001</v>
      </c>
      <c r="W27">
        <f>IF(VLOOKUP($A27,overview!$B$3:$AJ$154,COLUMN(),FALSE) = "","",VLOOKUP($A27,overview!$B$3:$AJ$154,COLUMN(W27),FALSE))</f>
        <v>474.28550000000001</v>
      </c>
      <c r="X27">
        <f>IF(VLOOKUP($A27,overview!$B$3:$AJ$154,COLUMN(),FALSE) = "","",VLOOKUP($A27,overview!$B$3:$AJ$154,COLUMN(X27),FALSE))</f>
        <v>461.52910000000003</v>
      </c>
      <c r="Y27">
        <f>IF(VLOOKUP($A27,overview!$B$3:$AJ$154,COLUMN(),FALSE) = "","",VLOOKUP($A27,overview!$B$3:$AJ$154,COLUMN(Y27),FALSE))</f>
        <v>449.29579999999999</v>
      </c>
      <c r="Z27">
        <f>IF(VLOOKUP($A27,overview!$B$3:$AJ$154,COLUMN(),FALSE) = "","",VLOOKUP($A27,overview!$B$3:$AJ$154,COLUMN(Z27),FALSE))</f>
        <v>437.5539</v>
      </c>
      <c r="AA27">
        <f>IF(VLOOKUP($A27,overview!$B$3:$AJ$154,COLUMN(),FALSE) = "","",VLOOKUP($A27,overview!$B$3:$AJ$154,COLUMN(AA27),FALSE))</f>
        <v>426.27510000000001</v>
      </c>
      <c r="AB27">
        <f>IF(VLOOKUP($A27,overview!$B$3:$AJ$154,COLUMN(),FALSE) = "","",VLOOKUP($A27,overview!$B$3:$AJ$154,COLUMN(AB27),FALSE))</f>
        <v>415.43380000000002</v>
      </c>
      <c r="AC27">
        <f>IF(VLOOKUP($A27,overview!$B$3:$AJ$154,COLUMN(),FALSE) = "","",VLOOKUP($A27,overview!$B$3:$AJ$154,COLUMN(AC27),FALSE))</f>
        <v>405.00670000000002</v>
      </c>
      <c r="AD27">
        <f>IF(VLOOKUP($A27,overview!$B$3:$AJ$154,COLUMN(),FALSE) = "","",VLOOKUP($A27,overview!$B$3:$AJ$154,COLUMN(AD27),FALSE))</f>
        <v>394.97280000000001</v>
      </c>
      <c r="AE27">
        <f>IF(VLOOKUP($A27,overview!$B$3:$AJ$154,COLUMN(),FALSE) = "","",VLOOKUP($A27,overview!$B$3:$AJ$154,COLUMN(AE27),FALSE))</f>
        <v>385.3125</v>
      </c>
      <c r="AF27">
        <f>IF(VLOOKUP($A27,overview!$B$3:$AJ$154,COLUMN(),FALSE) = "","",VLOOKUP($A27,overview!$B$3:$AJ$154,COLUMN(AF27),FALSE))</f>
        <v>376.00779999999997</v>
      </c>
      <c r="AG27">
        <f>IF(VLOOKUP($A27,overview!$B$3:$AJ$154,COLUMN(),FALSE) = "","",VLOOKUP($A27,overview!$B$3:$AJ$154,COLUMN(AG27),FALSE))</f>
        <v>367.04219999999998</v>
      </c>
      <c r="AH27">
        <f>IF(VLOOKUP($A27,overview!$B$3:$AJ$154,COLUMN(),FALSE) = "","",VLOOKUP($A27,overview!$B$3:$AJ$154,COLUMN(AH27),FALSE))</f>
        <v>358.4</v>
      </c>
      <c r="AI27" t="str">
        <f>IF(VLOOKUP($A27,overview!$B$3:$AJ$154,COLUMN(),FALSE) = "","",VLOOKUP($A27,overview!$B$3:$AJ$154,COLUMN(AI27),FALSE))</f>
        <v>[EUR/kWel]</v>
      </c>
    </row>
    <row r="28" spans="1:35" x14ac:dyDescent="0.2">
      <c r="A28" s="2" t="s">
        <v>138</v>
      </c>
      <c r="B28">
        <f>IF(VLOOKUP($A28,overview!$B$3:$AJ$154,COLUMN(),FALSE) = "","",VLOOKUP($A28,overview!$B$3:$AJ$154,COLUMN(B28),FALSE))</f>
        <v>2.5000000000000001E-2</v>
      </c>
      <c r="C28">
        <f>IF(VLOOKUP($A28,overview!$B$3:$AJ$154,COLUMN(),FALSE) = "","",VLOOKUP($A28,overview!$B$3:$AJ$154,COLUMN(C28),FALSE))</f>
        <v>0.02</v>
      </c>
      <c r="D28">
        <f>IF(VLOOKUP($A28,overview!$B$3:$AJ$154,COLUMN(),FALSE) = "","",VLOOKUP($A28,overview!$B$3:$AJ$154,COLUMN(D28),FALSE))</f>
        <v>0.03</v>
      </c>
      <c r="E28" t="str">
        <f>IF(VLOOKUP($A28,overview!$B$3:$AJ$154,COLUMN(),FALSE) = "","",VLOOKUP($A28,overview!$B$3:$AJ$154,COLUMN(E28),FALSE))</f>
        <v/>
      </c>
      <c r="F28" t="str">
        <f>IF(VLOOKUP($A28,overview!$B$3:$AJ$154,COLUMN(),FALSE) = "","",VLOOKUP($A28,overview!$B$3:$AJ$154,COLUMN(F28),FALSE))</f>
        <v/>
      </c>
      <c r="G28" t="str">
        <f>IF(VLOOKUP($A28,overview!$B$3:$AJ$154,COLUMN(),FALSE) = "","",VLOOKUP($A28,overview!$B$3:$AJ$154,COLUMN(G28),FALSE))</f>
        <v/>
      </c>
      <c r="H28" t="str">
        <f>IF(VLOOKUP($A28,overview!$B$3:$AJ$154,COLUMN(),FALSE) = "","",VLOOKUP($A28,overview!$B$3:$AJ$154,COLUMN(H28),FALSE))</f>
        <v/>
      </c>
      <c r="I28" t="str">
        <f>IF(VLOOKUP($A28,overview!$B$3:$AJ$154,COLUMN(),FALSE) = "","",VLOOKUP($A28,overview!$B$3:$AJ$154,COLUMN(I28),FALSE))</f>
        <v/>
      </c>
      <c r="J28" t="str">
        <f>IF(VLOOKUP($A28,overview!$B$3:$AJ$154,COLUMN(),FALSE) = "","",VLOOKUP($A28,overview!$B$3:$AJ$154,COLUMN(J28),FALSE))</f>
        <v/>
      </c>
      <c r="K28" t="str">
        <f>IF(VLOOKUP($A28,overview!$B$3:$AJ$154,COLUMN(),FALSE) = "","",VLOOKUP($A28,overview!$B$3:$AJ$154,COLUMN(K28),FALSE))</f>
        <v/>
      </c>
      <c r="L28" t="str">
        <f>IF(VLOOKUP($A28,overview!$B$3:$AJ$154,COLUMN(),FALSE) = "","",VLOOKUP($A28,overview!$B$3:$AJ$154,COLUMN(L28),FALSE))</f>
        <v/>
      </c>
      <c r="M28" t="str">
        <f>IF(VLOOKUP($A28,overview!$B$3:$AJ$154,COLUMN(),FALSE) = "","",VLOOKUP($A28,overview!$B$3:$AJ$154,COLUMN(M28),FALSE))</f>
        <v/>
      </c>
      <c r="N28" t="str">
        <f>IF(VLOOKUP($A28,overview!$B$3:$AJ$154,COLUMN(),FALSE) = "","",VLOOKUP($A28,overview!$B$3:$AJ$154,COLUMN(N28),FALSE))</f>
        <v/>
      </c>
      <c r="O28" t="str">
        <f>IF(VLOOKUP($A28,overview!$B$3:$AJ$154,COLUMN(),FALSE) = "","",VLOOKUP($A28,overview!$B$3:$AJ$154,COLUMN(O28),FALSE))</f>
        <v/>
      </c>
      <c r="P28" t="str">
        <f>IF(VLOOKUP($A28,overview!$B$3:$AJ$154,COLUMN(),FALSE) = "","",VLOOKUP($A28,overview!$B$3:$AJ$154,COLUMN(P28),FALSE))</f>
        <v/>
      </c>
      <c r="Q28" t="str">
        <f>IF(VLOOKUP($A28,overview!$B$3:$AJ$154,COLUMN(),FALSE) = "","",VLOOKUP($A28,overview!$B$3:$AJ$154,COLUMN(Q28),FALSE))</f>
        <v/>
      </c>
      <c r="R28" t="str">
        <f>IF(VLOOKUP($A28,overview!$B$3:$AJ$154,COLUMN(),FALSE) = "","",VLOOKUP($A28,overview!$B$3:$AJ$154,COLUMN(R28),FALSE))</f>
        <v/>
      </c>
      <c r="S28" t="str">
        <f>IF(VLOOKUP($A28,overview!$B$3:$AJ$154,COLUMN(),FALSE) = "","",VLOOKUP($A28,overview!$B$3:$AJ$154,COLUMN(S28),FALSE))</f>
        <v/>
      </c>
      <c r="T28" t="str">
        <f>IF(VLOOKUP($A28,overview!$B$3:$AJ$154,COLUMN(),FALSE) = "","",VLOOKUP($A28,overview!$B$3:$AJ$154,COLUMN(T28),FALSE))</f>
        <v/>
      </c>
      <c r="U28" t="str">
        <f>IF(VLOOKUP($A28,overview!$B$3:$AJ$154,COLUMN(),FALSE) = "","",VLOOKUP($A28,overview!$B$3:$AJ$154,COLUMN(U28),FALSE))</f>
        <v/>
      </c>
      <c r="V28" t="str">
        <f>IF(VLOOKUP($A28,overview!$B$3:$AJ$154,COLUMN(),FALSE) = "","",VLOOKUP($A28,overview!$B$3:$AJ$154,COLUMN(V28),FALSE))</f>
        <v/>
      </c>
      <c r="W28" t="str">
        <f>IF(VLOOKUP($A28,overview!$B$3:$AJ$154,COLUMN(),FALSE) = "","",VLOOKUP($A28,overview!$B$3:$AJ$154,COLUMN(W28),FALSE))</f>
        <v/>
      </c>
      <c r="X28" t="str">
        <f>IF(VLOOKUP($A28,overview!$B$3:$AJ$154,COLUMN(),FALSE) = "","",VLOOKUP($A28,overview!$B$3:$AJ$154,COLUMN(X28),FALSE))</f>
        <v/>
      </c>
      <c r="Y28" t="str">
        <f>IF(VLOOKUP($A28,overview!$B$3:$AJ$154,COLUMN(),FALSE) = "","",VLOOKUP($A28,overview!$B$3:$AJ$154,COLUMN(Y28),FALSE))</f>
        <v/>
      </c>
      <c r="Z28" t="str">
        <f>IF(VLOOKUP($A28,overview!$B$3:$AJ$154,COLUMN(),FALSE) = "","",VLOOKUP($A28,overview!$B$3:$AJ$154,COLUMN(Z28),FALSE))</f>
        <v/>
      </c>
      <c r="AA28" t="str">
        <f>IF(VLOOKUP($A28,overview!$B$3:$AJ$154,COLUMN(),FALSE) = "","",VLOOKUP($A28,overview!$B$3:$AJ$154,COLUMN(AA28),FALSE))</f>
        <v/>
      </c>
      <c r="AB28" t="str">
        <f>IF(VLOOKUP($A28,overview!$B$3:$AJ$154,COLUMN(),FALSE) = "","",VLOOKUP($A28,overview!$B$3:$AJ$154,COLUMN(AB28),FALSE))</f>
        <v/>
      </c>
      <c r="AC28" t="str">
        <f>IF(VLOOKUP($A28,overview!$B$3:$AJ$154,COLUMN(),FALSE) = "","",VLOOKUP($A28,overview!$B$3:$AJ$154,COLUMN(AC28),FALSE))</f>
        <v/>
      </c>
      <c r="AD28" t="str">
        <f>IF(VLOOKUP($A28,overview!$B$3:$AJ$154,COLUMN(),FALSE) = "","",VLOOKUP($A28,overview!$B$3:$AJ$154,COLUMN(AD28),FALSE))</f>
        <v/>
      </c>
      <c r="AE28" t="str">
        <f>IF(VLOOKUP($A28,overview!$B$3:$AJ$154,COLUMN(),FALSE) = "","",VLOOKUP($A28,overview!$B$3:$AJ$154,COLUMN(AE28),FALSE))</f>
        <v/>
      </c>
      <c r="AF28" t="str">
        <f>IF(VLOOKUP($A28,overview!$B$3:$AJ$154,COLUMN(),FALSE) = "","",VLOOKUP($A28,overview!$B$3:$AJ$154,COLUMN(AF28),FALSE))</f>
        <v/>
      </c>
      <c r="AG28" t="str">
        <f>IF(VLOOKUP($A28,overview!$B$3:$AJ$154,COLUMN(),FALSE) = "","",VLOOKUP($A28,overview!$B$3:$AJ$154,COLUMN(AG28),FALSE))</f>
        <v/>
      </c>
      <c r="AH28" t="str">
        <f>IF(VLOOKUP($A28,overview!$B$3:$AJ$154,COLUMN(),FALSE) = "","",VLOOKUP($A28,overview!$B$3:$AJ$154,COLUMN(AH28),FALSE))</f>
        <v/>
      </c>
      <c r="AI28" t="str">
        <f>IF(VLOOKUP($A28,overview!$B$3:$AJ$154,COLUMN(),FALSE) = "","",VLOOKUP($A28,overview!$B$3:$AJ$154,COLUMN(AI28),FALSE))</f>
        <v>Fraction of CAPEX p.a.</v>
      </c>
    </row>
    <row r="29" spans="1:35" x14ac:dyDescent="0.2">
      <c r="A29" s="2" t="s">
        <v>139</v>
      </c>
      <c r="B29">
        <f>IF(VLOOKUP($A29,overview!$B$3:$AJ$154,COLUMN(),FALSE) = "","",VLOOKUP($A29,overview!$B$3:$AJ$154,COLUMN(B29),FALSE))</f>
        <v>30</v>
      </c>
      <c r="C29">
        <f>IF(VLOOKUP($A29,overview!$B$3:$AJ$154,COLUMN(),FALSE) = "","",VLOOKUP($A29,overview!$B$3:$AJ$154,COLUMN(C29),FALSE))</f>
        <v>25</v>
      </c>
      <c r="D29">
        <f>IF(VLOOKUP($A29,overview!$B$3:$AJ$154,COLUMN(),FALSE) = "","",VLOOKUP($A29,overview!$B$3:$AJ$154,COLUMN(D29),FALSE))</f>
        <v>35</v>
      </c>
      <c r="E29" t="str">
        <f>IF(VLOOKUP($A29,overview!$B$3:$AJ$154,COLUMN(),FALSE) = "","",VLOOKUP($A29,overview!$B$3:$AJ$154,COLUMN(E29),FALSE))</f>
        <v/>
      </c>
      <c r="F29" t="str">
        <f>IF(VLOOKUP($A29,overview!$B$3:$AJ$154,COLUMN(),FALSE) = "","",VLOOKUP($A29,overview!$B$3:$AJ$154,COLUMN(F29),FALSE))</f>
        <v/>
      </c>
      <c r="G29" t="str">
        <f>IF(VLOOKUP($A29,overview!$B$3:$AJ$154,COLUMN(),FALSE) = "","",VLOOKUP($A29,overview!$B$3:$AJ$154,COLUMN(G29),FALSE))</f>
        <v/>
      </c>
      <c r="H29" t="str">
        <f>IF(VLOOKUP($A29,overview!$B$3:$AJ$154,COLUMN(),FALSE) = "","",VLOOKUP($A29,overview!$B$3:$AJ$154,COLUMN(H29),FALSE))</f>
        <v/>
      </c>
      <c r="I29" t="str">
        <f>IF(VLOOKUP($A29,overview!$B$3:$AJ$154,COLUMN(),FALSE) = "","",VLOOKUP($A29,overview!$B$3:$AJ$154,COLUMN(I29),FALSE))</f>
        <v/>
      </c>
      <c r="J29" t="str">
        <f>IF(VLOOKUP($A29,overview!$B$3:$AJ$154,COLUMN(),FALSE) = "","",VLOOKUP($A29,overview!$B$3:$AJ$154,COLUMN(J29),FALSE))</f>
        <v/>
      </c>
      <c r="K29" t="str">
        <f>IF(VLOOKUP($A29,overview!$B$3:$AJ$154,COLUMN(),FALSE) = "","",VLOOKUP($A29,overview!$B$3:$AJ$154,COLUMN(K29),FALSE))</f>
        <v/>
      </c>
      <c r="L29" t="str">
        <f>IF(VLOOKUP($A29,overview!$B$3:$AJ$154,COLUMN(),FALSE) = "","",VLOOKUP($A29,overview!$B$3:$AJ$154,COLUMN(L29),FALSE))</f>
        <v/>
      </c>
      <c r="M29" t="str">
        <f>IF(VLOOKUP($A29,overview!$B$3:$AJ$154,COLUMN(),FALSE) = "","",VLOOKUP($A29,overview!$B$3:$AJ$154,COLUMN(M29),FALSE))</f>
        <v/>
      </c>
      <c r="N29" t="str">
        <f>IF(VLOOKUP($A29,overview!$B$3:$AJ$154,COLUMN(),FALSE) = "","",VLOOKUP($A29,overview!$B$3:$AJ$154,COLUMN(N29),FALSE))</f>
        <v/>
      </c>
      <c r="O29" t="str">
        <f>IF(VLOOKUP($A29,overview!$B$3:$AJ$154,COLUMN(),FALSE) = "","",VLOOKUP($A29,overview!$B$3:$AJ$154,COLUMN(O29),FALSE))</f>
        <v/>
      </c>
      <c r="P29" t="str">
        <f>IF(VLOOKUP($A29,overview!$B$3:$AJ$154,COLUMN(),FALSE) = "","",VLOOKUP($A29,overview!$B$3:$AJ$154,COLUMN(P29),FALSE))</f>
        <v/>
      </c>
      <c r="Q29" t="str">
        <f>IF(VLOOKUP($A29,overview!$B$3:$AJ$154,COLUMN(),FALSE) = "","",VLOOKUP($A29,overview!$B$3:$AJ$154,COLUMN(Q29),FALSE))</f>
        <v/>
      </c>
      <c r="R29" t="str">
        <f>IF(VLOOKUP($A29,overview!$B$3:$AJ$154,COLUMN(),FALSE) = "","",VLOOKUP($A29,overview!$B$3:$AJ$154,COLUMN(R29),FALSE))</f>
        <v/>
      </c>
      <c r="S29" t="str">
        <f>IF(VLOOKUP($A29,overview!$B$3:$AJ$154,COLUMN(),FALSE) = "","",VLOOKUP($A29,overview!$B$3:$AJ$154,COLUMN(S29),FALSE))</f>
        <v/>
      </c>
      <c r="T29" t="str">
        <f>IF(VLOOKUP($A29,overview!$B$3:$AJ$154,COLUMN(),FALSE) = "","",VLOOKUP($A29,overview!$B$3:$AJ$154,COLUMN(T29),FALSE))</f>
        <v/>
      </c>
      <c r="U29" t="str">
        <f>IF(VLOOKUP($A29,overview!$B$3:$AJ$154,COLUMN(),FALSE) = "","",VLOOKUP($A29,overview!$B$3:$AJ$154,COLUMN(U29),FALSE))</f>
        <v/>
      </c>
      <c r="V29" t="str">
        <f>IF(VLOOKUP($A29,overview!$B$3:$AJ$154,COLUMN(),FALSE) = "","",VLOOKUP($A29,overview!$B$3:$AJ$154,COLUMN(V29),FALSE))</f>
        <v/>
      </c>
      <c r="W29" t="str">
        <f>IF(VLOOKUP($A29,overview!$B$3:$AJ$154,COLUMN(),FALSE) = "","",VLOOKUP($A29,overview!$B$3:$AJ$154,COLUMN(W29),FALSE))</f>
        <v/>
      </c>
      <c r="X29" t="str">
        <f>IF(VLOOKUP($A29,overview!$B$3:$AJ$154,COLUMN(),FALSE) = "","",VLOOKUP($A29,overview!$B$3:$AJ$154,COLUMN(X29),FALSE))</f>
        <v/>
      </c>
      <c r="Y29" t="str">
        <f>IF(VLOOKUP($A29,overview!$B$3:$AJ$154,COLUMN(),FALSE) = "","",VLOOKUP($A29,overview!$B$3:$AJ$154,COLUMN(Y29),FALSE))</f>
        <v/>
      </c>
      <c r="Z29" t="str">
        <f>IF(VLOOKUP($A29,overview!$B$3:$AJ$154,COLUMN(),FALSE) = "","",VLOOKUP($A29,overview!$B$3:$AJ$154,COLUMN(Z29),FALSE))</f>
        <v/>
      </c>
      <c r="AA29" t="str">
        <f>IF(VLOOKUP($A29,overview!$B$3:$AJ$154,COLUMN(),FALSE) = "","",VLOOKUP($A29,overview!$B$3:$AJ$154,COLUMN(AA29),FALSE))</f>
        <v/>
      </c>
      <c r="AB29" t="str">
        <f>IF(VLOOKUP($A29,overview!$B$3:$AJ$154,COLUMN(),FALSE) = "","",VLOOKUP($A29,overview!$B$3:$AJ$154,COLUMN(AB29),FALSE))</f>
        <v/>
      </c>
      <c r="AC29" t="str">
        <f>IF(VLOOKUP($A29,overview!$B$3:$AJ$154,COLUMN(),FALSE) = "","",VLOOKUP($A29,overview!$B$3:$AJ$154,COLUMN(AC29),FALSE))</f>
        <v/>
      </c>
      <c r="AD29" t="str">
        <f>IF(VLOOKUP($A29,overview!$B$3:$AJ$154,COLUMN(),FALSE) = "","",VLOOKUP($A29,overview!$B$3:$AJ$154,COLUMN(AD29),FALSE))</f>
        <v/>
      </c>
      <c r="AE29" t="str">
        <f>IF(VLOOKUP($A29,overview!$B$3:$AJ$154,COLUMN(),FALSE) = "","",VLOOKUP($A29,overview!$B$3:$AJ$154,COLUMN(AE29),FALSE))</f>
        <v/>
      </c>
      <c r="AF29" t="str">
        <f>IF(VLOOKUP($A29,overview!$B$3:$AJ$154,COLUMN(),FALSE) = "","",VLOOKUP($A29,overview!$B$3:$AJ$154,COLUMN(AF29),FALSE))</f>
        <v/>
      </c>
      <c r="AG29" t="str">
        <f>IF(VLOOKUP($A29,overview!$B$3:$AJ$154,COLUMN(),FALSE) = "","",VLOOKUP($A29,overview!$B$3:$AJ$154,COLUMN(AG29),FALSE))</f>
        <v/>
      </c>
      <c r="AH29" t="str">
        <f>IF(VLOOKUP($A29,overview!$B$3:$AJ$154,COLUMN(),FALSE) = "","",VLOOKUP($A29,overview!$B$3:$AJ$154,COLUMN(AH29),FALSE))</f>
        <v/>
      </c>
      <c r="AI29" t="str">
        <f>IF(VLOOKUP($A29,overview!$B$3:$AJ$154,COLUMN(),FALSE) = "","",VLOOKUP($A29,overview!$B$3:$AJ$154,COLUMN(AI29),FALSE))</f>
        <v>years</v>
      </c>
    </row>
    <row r="30" spans="1:35" x14ac:dyDescent="0.2">
      <c r="A30" s="2" t="s">
        <v>44</v>
      </c>
      <c r="B30">
        <f>IF(VLOOKUP($A30,overview!$B$3:$AJ$154,COLUMN(),FALSE) = "","",VLOOKUP($A30,overview!$B$3:$AJ$154,COLUMN(B30),FALSE))</f>
        <v>0</v>
      </c>
      <c r="C30" t="str">
        <f>IF(VLOOKUP($A30,overview!$B$3:$AJ$154,COLUMN(),FALSE) = "","",VLOOKUP($A30,overview!$B$3:$AJ$154,COLUMN(C30),FALSE))</f>
        <v/>
      </c>
      <c r="D30" t="str">
        <f>IF(VLOOKUP($A30,overview!$B$3:$AJ$154,COLUMN(),FALSE) = "","",VLOOKUP($A30,overview!$B$3:$AJ$154,COLUMN(D30),FALSE))</f>
        <v/>
      </c>
      <c r="E30" t="str">
        <f>IF(VLOOKUP($A30,overview!$B$3:$AJ$154,COLUMN(),FALSE) = "","",VLOOKUP($A30,overview!$B$3:$AJ$154,COLUMN(E30),FALSE))</f>
        <v/>
      </c>
      <c r="F30" t="str">
        <f>IF(VLOOKUP($A30,overview!$B$3:$AJ$154,COLUMN(),FALSE) = "","",VLOOKUP($A30,overview!$B$3:$AJ$154,COLUMN(F30),FALSE))</f>
        <v/>
      </c>
      <c r="G30" t="str">
        <f>IF(VLOOKUP($A30,overview!$B$3:$AJ$154,COLUMN(),FALSE) = "","",VLOOKUP($A30,overview!$B$3:$AJ$154,COLUMN(G30),FALSE))</f>
        <v/>
      </c>
      <c r="H30" t="str">
        <f>IF(VLOOKUP($A30,overview!$B$3:$AJ$154,COLUMN(),FALSE) = "","",VLOOKUP($A30,overview!$B$3:$AJ$154,COLUMN(H30),FALSE))</f>
        <v/>
      </c>
      <c r="I30" t="str">
        <f>IF(VLOOKUP($A30,overview!$B$3:$AJ$154,COLUMN(),FALSE) = "","",VLOOKUP($A30,overview!$B$3:$AJ$154,COLUMN(I30),FALSE))</f>
        <v/>
      </c>
      <c r="J30" t="str">
        <f>IF(VLOOKUP($A30,overview!$B$3:$AJ$154,COLUMN(),FALSE) = "","",VLOOKUP($A30,overview!$B$3:$AJ$154,COLUMN(J30),FALSE))</f>
        <v/>
      </c>
      <c r="K30" t="str">
        <f>IF(VLOOKUP($A30,overview!$B$3:$AJ$154,COLUMN(),FALSE) = "","",VLOOKUP($A30,overview!$B$3:$AJ$154,COLUMN(K30),FALSE))</f>
        <v/>
      </c>
      <c r="L30" t="str">
        <f>IF(VLOOKUP($A30,overview!$B$3:$AJ$154,COLUMN(),FALSE) = "","",VLOOKUP($A30,overview!$B$3:$AJ$154,COLUMN(L30),FALSE))</f>
        <v/>
      </c>
      <c r="M30" t="str">
        <f>IF(VLOOKUP($A30,overview!$B$3:$AJ$154,COLUMN(),FALSE) = "","",VLOOKUP($A30,overview!$B$3:$AJ$154,COLUMN(M30),FALSE))</f>
        <v/>
      </c>
      <c r="N30" t="str">
        <f>IF(VLOOKUP($A30,overview!$B$3:$AJ$154,COLUMN(),FALSE) = "","",VLOOKUP($A30,overview!$B$3:$AJ$154,COLUMN(N30),FALSE))</f>
        <v/>
      </c>
      <c r="O30" t="str">
        <f>IF(VLOOKUP($A30,overview!$B$3:$AJ$154,COLUMN(),FALSE) = "","",VLOOKUP($A30,overview!$B$3:$AJ$154,COLUMN(O30),FALSE))</f>
        <v/>
      </c>
      <c r="P30" t="str">
        <f>IF(VLOOKUP($A30,overview!$B$3:$AJ$154,COLUMN(),FALSE) = "","",VLOOKUP($A30,overview!$B$3:$AJ$154,COLUMN(P30),FALSE))</f>
        <v/>
      </c>
      <c r="Q30" t="str">
        <f>IF(VLOOKUP($A30,overview!$B$3:$AJ$154,COLUMN(),FALSE) = "","",VLOOKUP($A30,overview!$B$3:$AJ$154,COLUMN(Q30),FALSE))</f>
        <v/>
      </c>
      <c r="R30" t="str">
        <f>IF(VLOOKUP($A30,overview!$B$3:$AJ$154,COLUMN(),FALSE) = "","",VLOOKUP($A30,overview!$B$3:$AJ$154,COLUMN(R30),FALSE))</f>
        <v/>
      </c>
      <c r="S30" t="str">
        <f>IF(VLOOKUP($A30,overview!$B$3:$AJ$154,COLUMN(),FALSE) = "","",VLOOKUP($A30,overview!$B$3:$AJ$154,COLUMN(S30),FALSE))</f>
        <v/>
      </c>
      <c r="T30" t="str">
        <f>IF(VLOOKUP($A30,overview!$B$3:$AJ$154,COLUMN(),FALSE) = "","",VLOOKUP($A30,overview!$B$3:$AJ$154,COLUMN(T30),FALSE))</f>
        <v/>
      </c>
      <c r="U30" t="str">
        <f>IF(VLOOKUP($A30,overview!$B$3:$AJ$154,COLUMN(),FALSE) = "","",VLOOKUP($A30,overview!$B$3:$AJ$154,COLUMN(U30),FALSE))</f>
        <v/>
      </c>
      <c r="V30" t="str">
        <f>IF(VLOOKUP($A30,overview!$B$3:$AJ$154,COLUMN(),FALSE) = "","",VLOOKUP($A30,overview!$B$3:$AJ$154,COLUMN(V30),FALSE))</f>
        <v/>
      </c>
      <c r="W30" t="str">
        <f>IF(VLOOKUP($A30,overview!$B$3:$AJ$154,COLUMN(),FALSE) = "","",VLOOKUP($A30,overview!$B$3:$AJ$154,COLUMN(W30),FALSE))</f>
        <v/>
      </c>
      <c r="X30" t="str">
        <f>IF(VLOOKUP($A30,overview!$B$3:$AJ$154,COLUMN(),FALSE) = "","",VLOOKUP($A30,overview!$B$3:$AJ$154,COLUMN(X30),FALSE))</f>
        <v/>
      </c>
      <c r="Y30" t="str">
        <f>IF(VLOOKUP($A30,overview!$B$3:$AJ$154,COLUMN(),FALSE) = "","",VLOOKUP($A30,overview!$B$3:$AJ$154,COLUMN(Y30),FALSE))</f>
        <v/>
      </c>
      <c r="Z30" t="str">
        <f>IF(VLOOKUP($A30,overview!$B$3:$AJ$154,COLUMN(),FALSE) = "","",VLOOKUP($A30,overview!$B$3:$AJ$154,COLUMN(Z30),FALSE))</f>
        <v/>
      </c>
      <c r="AA30" t="str">
        <f>IF(VLOOKUP($A30,overview!$B$3:$AJ$154,COLUMN(),FALSE) = "","",VLOOKUP($A30,overview!$B$3:$AJ$154,COLUMN(AA30),FALSE))</f>
        <v/>
      </c>
      <c r="AB30" t="str">
        <f>IF(VLOOKUP($A30,overview!$B$3:$AJ$154,COLUMN(),FALSE) = "","",VLOOKUP($A30,overview!$B$3:$AJ$154,COLUMN(AB30),FALSE))</f>
        <v/>
      </c>
      <c r="AC30" t="str">
        <f>IF(VLOOKUP($A30,overview!$B$3:$AJ$154,COLUMN(),FALSE) = "","",VLOOKUP($A30,overview!$B$3:$AJ$154,COLUMN(AC30),FALSE))</f>
        <v/>
      </c>
      <c r="AD30" t="str">
        <f>IF(VLOOKUP($A30,overview!$B$3:$AJ$154,COLUMN(),FALSE) = "","",VLOOKUP($A30,overview!$B$3:$AJ$154,COLUMN(AD30),FALSE))</f>
        <v/>
      </c>
      <c r="AE30" t="str">
        <f>IF(VLOOKUP($A30,overview!$B$3:$AJ$154,COLUMN(),FALSE) = "","",VLOOKUP($A30,overview!$B$3:$AJ$154,COLUMN(AE30),FALSE))</f>
        <v/>
      </c>
      <c r="AF30" t="str">
        <f>IF(VLOOKUP($A30,overview!$B$3:$AJ$154,COLUMN(),FALSE) = "","",VLOOKUP($A30,overview!$B$3:$AJ$154,COLUMN(AF30),FALSE))</f>
        <v/>
      </c>
      <c r="AG30" t="str">
        <f>IF(VLOOKUP($A30,overview!$B$3:$AJ$154,COLUMN(),FALSE) = "","",VLOOKUP($A30,overview!$B$3:$AJ$154,COLUMN(AG30),FALSE))</f>
        <v/>
      </c>
      <c r="AH30" t="str">
        <f>IF(VLOOKUP($A30,overview!$B$3:$AJ$154,COLUMN(),FALSE) = "","",VLOOKUP($A30,overview!$B$3:$AJ$154,COLUMN(AH30),FALSE))</f>
        <v/>
      </c>
      <c r="AI30" t="str">
        <f>IF(VLOOKUP($A30,overview!$B$3:$AJ$154,COLUMN(),FALSE) = "","",VLOOKUP($A30,overview!$B$3:$AJ$154,COLUMN(AI30),FALSE))</f>
        <v>Fraction of rated electricity input power</v>
      </c>
    </row>
    <row r="31" spans="1:35" x14ac:dyDescent="0.2">
      <c r="A31" s="2" t="s">
        <v>45</v>
      </c>
      <c r="B31">
        <f>IF(VLOOKUP($A31,overview!$B$3:$AJ$154,COLUMN(),FALSE) = "","",VLOOKUP($A31,overview!$B$3:$AJ$154,COLUMN(B31),FALSE))</f>
        <v>0.6</v>
      </c>
      <c r="C31" t="str">
        <f>IF(VLOOKUP($A31,overview!$B$3:$AJ$154,COLUMN(),FALSE) = "","",VLOOKUP($A31,overview!$B$3:$AJ$154,COLUMN(C31),FALSE))</f>
        <v/>
      </c>
      <c r="D31" t="str">
        <f>IF(VLOOKUP($A31,overview!$B$3:$AJ$154,COLUMN(),FALSE) = "","",VLOOKUP($A31,overview!$B$3:$AJ$154,COLUMN(D31),FALSE))</f>
        <v/>
      </c>
      <c r="E31">
        <f>IF(VLOOKUP($A31,overview!$B$3:$AJ$154,COLUMN(),FALSE) = "","",VLOOKUP($A31,overview!$B$3:$AJ$154,COLUMN(E31),FALSE))</f>
        <v>0.60299999999999998</v>
      </c>
      <c r="F31">
        <f>IF(VLOOKUP($A31,overview!$B$3:$AJ$154,COLUMN(),FALSE) = "","",VLOOKUP($A31,overview!$B$3:$AJ$154,COLUMN(F31),FALSE))</f>
        <v>0.60699999999999998</v>
      </c>
      <c r="G31">
        <f>IF(VLOOKUP($A31,overview!$B$3:$AJ$154,COLUMN(),FALSE) = "","",VLOOKUP($A31,overview!$B$3:$AJ$154,COLUMN(G31),FALSE))</f>
        <v>0.61</v>
      </c>
      <c r="H31">
        <f>IF(VLOOKUP($A31,overview!$B$3:$AJ$154,COLUMN(),FALSE) = "","",VLOOKUP($A31,overview!$B$3:$AJ$154,COLUMN(H31),FALSE))</f>
        <v>0.61299999999999999</v>
      </c>
      <c r="I31">
        <f>IF(VLOOKUP($A31,overview!$B$3:$AJ$154,COLUMN(),FALSE) = "","",VLOOKUP($A31,overview!$B$3:$AJ$154,COLUMN(I31),FALSE))</f>
        <v>0.61699999999999999</v>
      </c>
      <c r="J31">
        <f>IF(VLOOKUP($A31,overview!$B$3:$AJ$154,COLUMN(),FALSE) = "","",VLOOKUP($A31,overview!$B$3:$AJ$154,COLUMN(J31),FALSE))</f>
        <v>0.62</v>
      </c>
      <c r="K31">
        <f>IF(VLOOKUP($A31,overview!$B$3:$AJ$154,COLUMN(),FALSE) = "","",VLOOKUP($A31,overview!$B$3:$AJ$154,COLUMN(K31),FALSE))</f>
        <v>0.623</v>
      </c>
      <c r="L31">
        <f>IF(VLOOKUP($A31,overview!$B$3:$AJ$154,COLUMN(),FALSE) = "","",VLOOKUP($A31,overview!$B$3:$AJ$154,COLUMN(L31),FALSE))</f>
        <v>0.627</v>
      </c>
      <c r="M31">
        <f>IF(VLOOKUP($A31,overview!$B$3:$AJ$154,COLUMN(),FALSE) = "","",VLOOKUP($A31,overview!$B$3:$AJ$154,COLUMN(M31),FALSE))</f>
        <v>0.63</v>
      </c>
      <c r="N31">
        <f>IF(VLOOKUP($A31,overview!$B$3:$AJ$154,COLUMN(),FALSE) = "","",VLOOKUP($A31,overview!$B$3:$AJ$154,COLUMN(N31),FALSE))</f>
        <v>0.63300000000000001</v>
      </c>
      <c r="O31">
        <f>IF(VLOOKUP($A31,overview!$B$3:$AJ$154,COLUMN(),FALSE) = "","",VLOOKUP($A31,overview!$B$3:$AJ$154,COLUMN(O31),FALSE))</f>
        <v>0.63700000000000001</v>
      </c>
      <c r="P31">
        <f>IF(VLOOKUP($A31,overview!$B$3:$AJ$154,COLUMN(),FALSE) = "","",VLOOKUP($A31,overview!$B$3:$AJ$154,COLUMN(P31),FALSE))</f>
        <v>0.64</v>
      </c>
      <c r="Q31">
        <f>IF(VLOOKUP($A31,overview!$B$3:$AJ$154,COLUMN(),FALSE) = "","",VLOOKUP($A31,overview!$B$3:$AJ$154,COLUMN(Q31),FALSE))</f>
        <v>0.64300000000000002</v>
      </c>
      <c r="R31">
        <f>IF(VLOOKUP($A31,overview!$B$3:$AJ$154,COLUMN(),FALSE) = "","",VLOOKUP($A31,overview!$B$3:$AJ$154,COLUMN(R31),FALSE))</f>
        <v>0.64700000000000002</v>
      </c>
      <c r="S31">
        <f>IF(VLOOKUP($A31,overview!$B$3:$AJ$154,COLUMN(),FALSE) = "","",VLOOKUP($A31,overview!$B$3:$AJ$154,COLUMN(S31),FALSE))</f>
        <v>0.65</v>
      </c>
      <c r="T31">
        <f>IF(VLOOKUP($A31,overview!$B$3:$AJ$154,COLUMN(),FALSE) = "","",VLOOKUP($A31,overview!$B$3:$AJ$154,COLUMN(T31),FALSE))</f>
        <v>0.65300000000000002</v>
      </c>
      <c r="U31">
        <f>IF(VLOOKUP($A31,overview!$B$3:$AJ$154,COLUMN(),FALSE) = "","",VLOOKUP($A31,overview!$B$3:$AJ$154,COLUMN(U31),FALSE))</f>
        <v>0.65700000000000003</v>
      </c>
      <c r="V31">
        <f>IF(VLOOKUP($A31,overview!$B$3:$AJ$154,COLUMN(),FALSE) = "","",VLOOKUP($A31,overview!$B$3:$AJ$154,COLUMN(V31),FALSE))</f>
        <v>0.66</v>
      </c>
      <c r="W31">
        <f>IF(VLOOKUP($A31,overview!$B$3:$AJ$154,COLUMN(),FALSE) = "","",VLOOKUP($A31,overview!$B$3:$AJ$154,COLUMN(W31),FALSE))</f>
        <v>0.66300000000000003</v>
      </c>
      <c r="X31">
        <f>IF(VLOOKUP($A31,overview!$B$3:$AJ$154,COLUMN(),FALSE) = "","",VLOOKUP($A31,overview!$B$3:$AJ$154,COLUMN(X31),FALSE))</f>
        <v>0.66700000000000004</v>
      </c>
      <c r="Y31">
        <f>IF(VLOOKUP($A31,overview!$B$3:$AJ$154,COLUMN(),FALSE) = "","",VLOOKUP($A31,overview!$B$3:$AJ$154,COLUMN(Y31),FALSE))</f>
        <v>0.67</v>
      </c>
      <c r="Z31">
        <f>IF(VLOOKUP($A31,overview!$B$3:$AJ$154,COLUMN(),FALSE) = "","",VLOOKUP($A31,overview!$B$3:$AJ$154,COLUMN(Z31),FALSE))</f>
        <v>0.67300000000000004</v>
      </c>
      <c r="AA31">
        <f>IF(VLOOKUP($A31,overview!$B$3:$AJ$154,COLUMN(),FALSE) = "","",VLOOKUP($A31,overview!$B$3:$AJ$154,COLUMN(AA31),FALSE))</f>
        <v>0.67700000000000005</v>
      </c>
      <c r="AB31">
        <f>IF(VLOOKUP($A31,overview!$B$3:$AJ$154,COLUMN(),FALSE) = "","",VLOOKUP($A31,overview!$B$3:$AJ$154,COLUMN(AB31),FALSE))</f>
        <v>0.68</v>
      </c>
      <c r="AC31">
        <f>IF(VLOOKUP($A31,overview!$B$3:$AJ$154,COLUMN(),FALSE) = "","",VLOOKUP($A31,overview!$B$3:$AJ$154,COLUMN(AC31),FALSE))</f>
        <v>0.68300000000000005</v>
      </c>
      <c r="AD31">
        <f>IF(VLOOKUP($A31,overview!$B$3:$AJ$154,COLUMN(),FALSE) = "","",VLOOKUP($A31,overview!$B$3:$AJ$154,COLUMN(AD31),FALSE))</f>
        <v>0.68700000000000006</v>
      </c>
      <c r="AE31">
        <f>IF(VLOOKUP($A31,overview!$B$3:$AJ$154,COLUMN(),FALSE) = "","",VLOOKUP($A31,overview!$B$3:$AJ$154,COLUMN(AE31),FALSE))</f>
        <v>0.69</v>
      </c>
      <c r="AF31">
        <f>IF(VLOOKUP($A31,overview!$B$3:$AJ$154,COLUMN(),FALSE) = "","",VLOOKUP($A31,overview!$B$3:$AJ$154,COLUMN(AF31),FALSE))</f>
        <v>0.69299999999999995</v>
      </c>
      <c r="AG31">
        <f>IF(VLOOKUP($A31,overview!$B$3:$AJ$154,COLUMN(),FALSE) = "","",VLOOKUP($A31,overview!$B$3:$AJ$154,COLUMN(AG31),FALSE))</f>
        <v>0.69699999999999995</v>
      </c>
      <c r="AH31">
        <f>IF(VLOOKUP($A31,overview!$B$3:$AJ$154,COLUMN(),FALSE) = "","",VLOOKUP($A31,overview!$B$3:$AJ$154,COLUMN(AH31),FALSE))</f>
        <v>0.7</v>
      </c>
      <c r="AI31" t="str">
        <f>IF(VLOOKUP($A31,overview!$B$3:$AJ$154,COLUMN(),FALSE) = "","",VLOOKUP($A31,overview!$B$3:$AJ$154,COLUMN(AI31),FALSE))</f>
        <v>[kWh_H2/kWh_el] (LHV basis)</v>
      </c>
    </row>
    <row r="32" spans="1:35" x14ac:dyDescent="0.2">
      <c r="A32" s="2" t="s">
        <v>547</v>
      </c>
      <c r="B32">
        <f>IF(VLOOKUP($A32,overview!$B$3:$AJ$154,COLUMN(),FALSE) = "","",VLOOKUP($A32,overview!$B$3:$AJ$154,COLUMN(B32),FALSE))</f>
        <v>10</v>
      </c>
      <c r="C32" t="str">
        <f>IF(VLOOKUP($A32,overview!$B$3:$AJ$154,COLUMN(),FALSE) = "","",VLOOKUP($A32,overview!$B$3:$AJ$154,COLUMN(C32),FALSE))</f>
        <v/>
      </c>
      <c r="D32" t="str">
        <f>IF(VLOOKUP($A32,overview!$B$3:$AJ$154,COLUMN(),FALSE) = "","",VLOOKUP($A32,overview!$B$3:$AJ$154,COLUMN(D32),FALSE))</f>
        <v/>
      </c>
      <c r="E32" t="str">
        <f>IF(VLOOKUP($A32,overview!$B$3:$AJ$154,COLUMN(),FALSE) = "","",VLOOKUP($A32,overview!$B$3:$AJ$154,COLUMN(E32),FALSE))</f>
        <v/>
      </c>
      <c r="F32" t="str">
        <f>IF(VLOOKUP($A32,overview!$B$3:$AJ$154,COLUMN(),FALSE) = "","",VLOOKUP($A32,overview!$B$3:$AJ$154,COLUMN(F32),FALSE))</f>
        <v/>
      </c>
      <c r="G32" t="str">
        <f>IF(VLOOKUP($A32,overview!$B$3:$AJ$154,COLUMN(),FALSE) = "","",VLOOKUP($A32,overview!$B$3:$AJ$154,COLUMN(G32),FALSE))</f>
        <v/>
      </c>
      <c r="H32" t="str">
        <f>IF(VLOOKUP($A32,overview!$B$3:$AJ$154,COLUMN(),FALSE) = "","",VLOOKUP($A32,overview!$B$3:$AJ$154,COLUMN(H32),FALSE))</f>
        <v/>
      </c>
      <c r="I32" t="str">
        <f>IF(VLOOKUP($A32,overview!$B$3:$AJ$154,COLUMN(),FALSE) = "","",VLOOKUP($A32,overview!$B$3:$AJ$154,COLUMN(I32),FALSE))</f>
        <v/>
      </c>
      <c r="J32" t="str">
        <f>IF(VLOOKUP($A32,overview!$B$3:$AJ$154,COLUMN(),FALSE) = "","",VLOOKUP($A32,overview!$B$3:$AJ$154,COLUMN(J32),FALSE))</f>
        <v/>
      </c>
      <c r="K32" t="str">
        <f>IF(VLOOKUP($A32,overview!$B$3:$AJ$154,COLUMN(),FALSE) = "","",VLOOKUP($A32,overview!$B$3:$AJ$154,COLUMN(K32),FALSE))</f>
        <v/>
      </c>
      <c r="L32" t="str">
        <f>IF(VLOOKUP($A32,overview!$B$3:$AJ$154,COLUMN(),FALSE) = "","",VLOOKUP($A32,overview!$B$3:$AJ$154,COLUMN(L32),FALSE))</f>
        <v/>
      </c>
      <c r="M32" t="str">
        <f>IF(VLOOKUP($A32,overview!$B$3:$AJ$154,COLUMN(),FALSE) = "","",VLOOKUP($A32,overview!$B$3:$AJ$154,COLUMN(M32),FALSE))</f>
        <v/>
      </c>
      <c r="N32" t="str">
        <f>IF(VLOOKUP($A32,overview!$B$3:$AJ$154,COLUMN(),FALSE) = "","",VLOOKUP($A32,overview!$B$3:$AJ$154,COLUMN(N32),FALSE))</f>
        <v/>
      </c>
      <c r="O32" t="str">
        <f>IF(VLOOKUP($A32,overview!$B$3:$AJ$154,COLUMN(),FALSE) = "","",VLOOKUP($A32,overview!$B$3:$AJ$154,COLUMN(O32),FALSE))</f>
        <v/>
      </c>
      <c r="P32" t="str">
        <f>IF(VLOOKUP($A32,overview!$B$3:$AJ$154,COLUMN(),FALSE) = "","",VLOOKUP($A32,overview!$B$3:$AJ$154,COLUMN(P32),FALSE))</f>
        <v/>
      </c>
      <c r="Q32" t="str">
        <f>IF(VLOOKUP($A32,overview!$B$3:$AJ$154,COLUMN(),FALSE) = "","",VLOOKUP($A32,overview!$B$3:$AJ$154,COLUMN(Q32),FALSE))</f>
        <v/>
      </c>
      <c r="R32" t="str">
        <f>IF(VLOOKUP($A32,overview!$B$3:$AJ$154,COLUMN(),FALSE) = "","",VLOOKUP($A32,overview!$B$3:$AJ$154,COLUMN(R32),FALSE))</f>
        <v/>
      </c>
      <c r="S32" t="str">
        <f>IF(VLOOKUP($A32,overview!$B$3:$AJ$154,COLUMN(),FALSE) = "","",VLOOKUP($A32,overview!$B$3:$AJ$154,COLUMN(S32),FALSE))</f>
        <v/>
      </c>
      <c r="T32" t="str">
        <f>IF(VLOOKUP($A32,overview!$B$3:$AJ$154,COLUMN(),FALSE) = "","",VLOOKUP($A32,overview!$B$3:$AJ$154,COLUMN(T32),FALSE))</f>
        <v/>
      </c>
      <c r="U32" t="str">
        <f>IF(VLOOKUP($A32,overview!$B$3:$AJ$154,COLUMN(),FALSE) = "","",VLOOKUP($A32,overview!$B$3:$AJ$154,COLUMN(U32),FALSE))</f>
        <v/>
      </c>
      <c r="V32" t="str">
        <f>IF(VLOOKUP($A32,overview!$B$3:$AJ$154,COLUMN(),FALSE) = "","",VLOOKUP($A32,overview!$B$3:$AJ$154,COLUMN(V32),FALSE))</f>
        <v/>
      </c>
      <c r="W32" t="str">
        <f>IF(VLOOKUP($A32,overview!$B$3:$AJ$154,COLUMN(),FALSE) = "","",VLOOKUP($A32,overview!$B$3:$AJ$154,COLUMN(W32),FALSE))</f>
        <v/>
      </c>
      <c r="X32" t="str">
        <f>IF(VLOOKUP($A32,overview!$B$3:$AJ$154,COLUMN(),FALSE) = "","",VLOOKUP($A32,overview!$B$3:$AJ$154,COLUMN(X32),FALSE))</f>
        <v/>
      </c>
      <c r="Y32" t="str">
        <f>IF(VLOOKUP($A32,overview!$B$3:$AJ$154,COLUMN(),FALSE) = "","",VLOOKUP($A32,overview!$B$3:$AJ$154,COLUMN(Y32),FALSE))</f>
        <v/>
      </c>
      <c r="Z32" t="str">
        <f>IF(VLOOKUP($A32,overview!$B$3:$AJ$154,COLUMN(),FALSE) = "","",VLOOKUP($A32,overview!$B$3:$AJ$154,COLUMN(Z32),FALSE))</f>
        <v/>
      </c>
      <c r="AA32" t="str">
        <f>IF(VLOOKUP($A32,overview!$B$3:$AJ$154,COLUMN(),FALSE) = "","",VLOOKUP($A32,overview!$B$3:$AJ$154,COLUMN(AA32),FALSE))</f>
        <v/>
      </c>
      <c r="AB32" t="str">
        <f>IF(VLOOKUP($A32,overview!$B$3:$AJ$154,COLUMN(),FALSE) = "","",VLOOKUP($A32,overview!$B$3:$AJ$154,COLUMN(AB32),FALSE))</f>
        <v/>
      </c>
      <c r="AC32" t="str">
        <f>IF(VLOOKUP($A32,overview!$B$3:$AJ$154,COLUMN(),FALSE) = "","",VLOOKUP($A32,overview!$B$3:$AJ$154,COLUMN(AC32),FALSE))</f>
        <v/>
      </c>
      <c r="AD32" t="str">
        <f>IF(VLOOKUP($A32,overview!$B$3:$AJ$154,COLUMN(),FALSE) = "","",VLOOKUP($A32,overview!$B$3:$AJ$154,COLUMN(AD32),FALSE))</f>
        <v/>
      </c>
      <c r="AE32" t="str">
        <f>IF(VLOOKUP($A32,overview!$B$3:$AJ$154,COLUMN(),FALSE) = "","",VLOOKUP($A32,overview!$B$3:$AJ$154,COLUMN(AE32),FALSE))</f>
        <v/>
      </c>
      <c r="AF32" t="str">
        <f>IF(VLOOKUP($A32,overview!$B$3:$AJ$154,COLUMN(),FALSE) = "","",VLOOKUP($A32,overview!$B$3:$AJ$154,COLUMN(AF32),FALSE))</f>
        <v/>
      </c>
      <c r="AG32" t="str">
        <f>IF(VLOOKUP($A32,overview!$B$3:$AJ$154,COLUMN(),FALSE) = "","",VLOOKUP($A32,overview!$B$3:$AJ$154,COLUMN(AG32),FALSE))</f>
        <v/>
      </c>
      <c r="AH32" t="str">
        <f>IF(VLOOKUP($A32,overview!$B$3:$AJ$154,COLUMN(),FALSE) = "","",VLOOKUP($A32,overview!$B$3:$AJ$154,COLUMN(AH32),FALSE))</f>
        <v/>
      </c>
      <c r="AI32" t="str">
        <f>IF(VLOOKUP($A32,overview!$B$3:$AJ$154,COLUMN(),FALSE) = "","",VLOOKUP($A32,overview!$B$3:$AJ$154,COLUMN(AI32),FALSE))</f>
        <v/>
      </c>
    </row>
    <row r="33" spans="1:35" x14ac:dyDescent="0.2">
      <c r="A33" s="2" t="s">
        <v>548</v>
      </c>
      <c r="B33">
        <f>IF(VLOOKUP($A33,overview!$B$3:$AJ$154,COLUMN(),FALSE) = "","",VLOOKUP($A33,overview!$B$3:$AJ$154,COLUMN(B33),FALSE))</f>
        <v>0.33</v>
      </c>
      <c r="C33" t="str">
        <f>IF(VLOOKUP($A33,overview!$B$3:$AJ$154,COLUMN(),FALSE) = "","",VLOOKUP($A33,overview!$B$3:$AJ$154,COLUMN(C33),FALSE))</f>
        <v/>
      </c>
      <c r="D33" t="str">
        <f>IF(VLOOKUP($A33,overview!$B$3:$AJ$154,COLUMN(),FALSE) = "","",VLOOKUP($A33,overview!$B$3:$AJ$154,COLUMN(D33),FALSE))</f>
        <v/>
      </c>
      <c r="E33">
        <f>IF(VLOOKUP($A33,overview!$B$3:$AJ$154,COLUMN(),FALSE) = "","",VLOOKUP($A33,overview!$B$3:$AJ$154,COLUMN(E33),FALSE))</f>
        <v>0.32700000000000001</v>
      </c>
      <c r="F33">
        <f>IF(VLOOKUP($A33,overview!$B$3:$AJ$154,COLUMN(),FALSE) = "","",VLOOKUP($A33,overview!$B$3:$AJ$154,COLUMN(F33),FALSE))</f>
        <v>0.32500000000000001</v>
      </c>
      <c r="G33">
        <f>IF(VLOOKUP($A33,overview!$B$3:$AJ$154,COLUMN(),FALSE) = "","",VLOOKUP($A33,overview!$B$3:$AJ$154,COLUMN(G33),FALSE))</f>
        <v>0.32200000000000001</v>
      </c>
      <c r="H33">
        <f>IF(VLOOKUP($A33,overview!$B$3:$AJ$154,COLUMN(),FALSE) = "","",VLOOKUP($A33,overview!$B$3:$AJ$154,COLUMN(H33),FALSE))</f>
        <v>0.31900000000000001</v>
      </c>
      <c r="I33">
        <f>IF(VLOOKUP($A33,overview!$B$3:$AJ$154,COLUMN(),FALSE) = "","",VLOOKUP($A33,overview!$B$3:$AJ$154,COLUMN(I33),FALSE))</f>
        <v>0.317</v>
      </c>
      <c r="J33">
        <f>IF(VLOOKUP($A33,overview!$B$3:$AJ$154,COLUMN(),FALSE) = "","",VLOOKUP($A33,overview!$B$3:$AJ$154,COLUMN(J33),FALSE))</f>
        <v>0.314</v>
      </c>
      <c r="K33">
        <f>IF(VLOOKUP($A33,overview!$B$3:$AJ$154,COLUMN(),FALSE) = "","",VLOOKUP($A33,overview!$B$3:$AJ$154,COLUMN(K33),FALSE))</f>
        <v>0.311</v>
      </c>
      <c r="L33">
        <f>IF(VLOOKUP($A33,overview!$B$3:$AJ$154,COLUMN(),FALSE) = "","",VLOOKUP($A33,overview!$B$3:$AJ$154,COLUMN(L33),FALSE))</f>
        <v>0.309</v>
      </c>
      <c r="M33">
        <f>IF(VLOOKUP($A33,overview!$B$3:$AJ$154,COLUMN(),FALSE) = "","",VLOOKUP($A33,overview!$B$3:$AJ$154,COLUMN(M33),FALSE))</f>
        <v>0.30599999999999999</v>
      </c>
      <c r="N33">
        <f>IF(VLOOKUP($A33,overview!$B$3:$AJ$154,COLUMN(),FALSE) = "","",VLOOKUP($A33,overview!$B$3:$AJ$154,COLUMN(N33),FALSE))</f>
        <v>0.30299999999999999</v>
      </c>
      <c r="O33">
        <f>IF(VLOOKUP($A33,overview!$B$3:$AJ$154,COLUMN(),FALSE) = "","",VLOOKUP($A33,overview!$B$3:$AJ$154,COLUMN(O33),FALSE))</f>
        <v>0.30099999999999999</v>
      </c>
      <c r="P33">
        <f>IF(VLOOKUP($A33,overview!$B$3:$AJ$154,COLUMN(),FALSE) = "","",VLOOKUP($A33,overview!$B$3:$AJ$154,COLUMN(P33),FALSE))</f>
        <v>0.29799999999999999</v>
      </c>
      <c r="Q33">
        <f>IF(VLOOKUP($A33,overview!$B$3:$AJ$154,COLUMN(),FALSE) = "","",VLOOKUP($A33,overview!$B$3:$AJ$154,COLUMN(Q33),FALSE))</f>
        <v>0.29499999999999998</v>
      </c>
      <c r="R33">
        <f>IF(VLOOKUP($A33,overview!$B$3:$AJ$154,COLUMN(),FALSE) = "","",VLOOKUP($A33,overview!$B$3:$AJ$154,COLUMN(R33),FALSE))</f>
        <v>0.29299999999999998</v>
      </c>
      <c r="S33">
        <f>IF(VLOOKUP($A33,overview!$B$3:$AJ$154,COLUMN(),FALSE) = "","",VLOOKUP($A33,overview!$B$3:$AJ$154,COLUMN(S33),FALSE))</f>
        <v>0.28999999999999998</v>
      </c>
      <c r="T33">
        <f>IF(VLOOKUP($A33,overview!$B$3:$AJ$154,COLUMN(),FALSE) = "","",VLOOKUP($A33,overview!$B$3:$AJ$154,COLUMN(T33),FALSE))</f>
        <v>0.28699999999999998</v>
      </c>
      <c r="U33">
        <f>IF(VLOOKUP($A33,overview!$B$3:$AJ$154,COLUMN(),FALSE) = "","",VLOOKUP($A33,overview!$B$3:$AJ$154,COLUMN(U33),FALSE))</f>
        <v>0.28499999999999998</v>
      </c>
      <c r="V33">
        <f>IF(VLOOKUP($A33,overview!$B$3:$AJ$154,COLUMN(),FALSE) = "","",VLOOKUP($A33,overview!$B$3:$AJ$154,COLUMN(V33),FALSE))</f>
        <v>0.28199999999999997</v>
      </c>
      <c r="W33">
        <f>IF(VLOOKUP($A33,overview!$B$3:$AJ$154,COLUMN(),FALSE) = "","",VLOOKUP($A33,overview!$B$3:$AJ$154,COLUMN(W33),FALSE))</f>
        <v>0.27900000000000003</v>
      </c>
      <c r="X33">
        <f>IF(VLOOKUP($A33,overview!$B$3:$AJ$154,COLUMN(),FALSE) = "","",VLOOKUP($A33,overview!$B$3:$AJ$154,COLUMN(X33),FALSE))</f>
        <v>0.27700000000000002</v>
      </c>
      <c r="Y33">
        <f>IF(VLOOKUP($A33,overview!$B$3:$AJ$154,COLUMN(),FALSE) = "","",VLOOKUP($A33,overview!$B$3:$AJ$154,COLUMN(Y33),FALSE))</f>
        <v>0.27400000000000002</v>
      </c>
      <c r="Z33">
        <f>IF(VLOOKUP($A33,overview!$B$3:$AJ$154,COLUMN(),FALSE) = "","",VLOOKUP($A33,overview!$B$3:$AJ$154,COLUMN(Z33),FALSE))</f>
        <v>0.27100000000000002</v>
      </c>
      <c r="AA33">
        <f>IF(VLOOKUP($A33,overview!$B$3:$AJ$154,COLUMN(),FALSE) = "","",VLOOKUP($A33,overview!$B$3:$AJ$154,COLUMN(AA33),FALSE))</f>
        <v>0.26900000000000002</v>
      </c>
      <c r="AB33">
        <f>IF(VLOOKUP($A33,overview!$B$3:$AJ$154,COLUMN(),FALSE) = "","",VLOOKUP($A33,overview!$B$3:$AJ$154,COLUMN(AB33),FALSE))</f>
        <v>0.26600000000000001</v>
      </c>
      <c r="AC33">
        <f>IF(VLOOKUP($A33,overview!$B$3:$AJ$154,COLUMN(),FALSE) = "","",VLOOKUP($A33,overview!$B$3:$AJ$154,COLUMN(AC33),FALSE))</f>
        <v>0.26300000000000001</v>
      </c>
      <c r="AD33">
        <f>IF(VLOOKUP($A33,overview!$B$3:$AJ$154,COLUMN(),FALSE) = "","",VLOOKUP($A33,overview!$B$3:$AJ$154,COLUMN(AD33),FALSE))</f>
        <v>0.26100000000000001</v>
      </c>
      <c r="AE33">
        <f>IF(VLOOKUP($A33,overview!$B$3:$AJ$154,COLUMN(),FALSE) = "","",VLOOKUP($A33,overview!$B$3:$AJ$154,COLUMN(AE33),FALSE))</f>
        <v>0.25800000000000001</v>
      </c>
      <c r="AF33">
        <f>IF(VLOOKUP($A33,overview!$B$3:$AJ$154,COLUMN(),FALSE) = "","",VLOOKUP($A33,overview!$B$3:$AJ$154,COLUMN(AF33),FALSE))</f>
        <v>0.255</v>
      </c>
      <c r="AG33">
        <f>IF(VLOOKUP($A33,overview!$B$3:$AJ$154,COLUMN(),FALSE) = "","",VLOOKUP($A33,overview!$B$3:$AJ$154,COLUMN(AG33),FALSE))</f>
        <v>0.253</v>
      </c>
      <c r="AH33">
        <f>IF(VLOOKUP($A33,overview!$B$3:$AJ$154,COLUMN(),FALSE) = "","",VLOOKUP($A33,overview!$B$3:$AJ$154,COLUMN(AH33),FALSE))</f>
        <v>0.25</v>
      </c>
      <c r="AI33" t="str">
        <f>IF(VLOOKUP($A33,overview!$B$3:$AJ$154,COLUMN(),FALSE) = "","",VLOOKUP($A33,overview!$B$3:$AJ$154,COLUMN(AI33),FALSE))</f>
        <v>fraction of electrolyzer CAPEX</v>
      </c>
    </row>
    <row r="34" spans="1:35" x14ac:dyDescent="0.2">
      <c r="A34" s="2" t="s">
        <v>428</v>
      </c>
      <c r="B34">
        <f>IF(VLOOKUP($A34,overview!$B$3:$AJ$154,COLUMN(),FALSE) = "","",VLOOKUP($A34,overview!$B$3:$AJ$154,COLUMN(B34),FALSE))</f>
        <v>10000000</v>
      </c>
      <c r="C34" t="str">
        <f>IF(VLOOKUP($A34,overview!$B$3:$AJ$154,COLUMN(),FALSE) = "","",VLOOKUP($A34,overview!$B$3:$AJ$154,COLUMN(C34),FALSE))</f>
        <v/>
      </c>
      <c r="D34" t="str">
        <f>IF(VLOOKUP($A34,overview!$B$3:$AJ$154,COLUMN(),FALSE) = "","",VLOOKUP($A34,overview!$B$3:$AJ$154,COLUMN(D34),FALSE))</f>
        <v/>
      </c>
      <c r="E34" t="str">
        <f>IF(VLOOKUP($A34,overview!$B$3:$AJ$154,COLUMN(),FALSE) = "","",VLOOKUP($A34,overview!$B$3:$AJ$154,COLUMN(E34),FALSE))</f>
        <v/>
      </c>
      <c r="F34" t="str">
        <f>IF(VLOOKUP($A34,overview!$B$3:$AJ$154,COLUMN(),FALSE) = "","",VLOOKUP($A34,overview!$B$3:$AJ$154,COLUMN(F34),FALSE))</f>
        <v/>
      </c>
      <c r="G34" t="str">
        <f>IF(VLOOKUP($A34,overview!$B$3:$AJ$154,COLUMN(),FALSE) = "","",VLOOKUP($A34,overview!$B$3:$AJ$154,COLUMN(G34),FALSE))</f>
        <v/>
      </c>
      <c r="H34" t="str">
        <f>IF(VLOOKUP($A34,overview!$B$3:$AJ$154,COLUMN(),FALSE) = "","",VLOOKUP($A34,overview!$B$3:$AJ$154,COLUMN(H34),FALSE))</f>
        <v/>
      </c>
      <c r="I34" t="str">
        <f>IF(VLOOKUP($A34,overview!$B$3:$AJ$154,COLUMN(),FALSE) = "","",VLOOKUP($A34,overview!$B$3:$AJ$154,COLUMN(I34),FALSE))</f>
        <v/>
      </c>
      <c r="J34" t="str">
        <f>IF(VLOOKUP($A34,overview!$B$3:$AJ$154,COLUMN(),FALSE) = "","",VLOOKUP($A34,overview!$B$3:$AJ$154,COLUMN(J34),FALSE))</f>
        <v/>
      </c>
      <c r="K34" t="str">
        <f>IF(VLOOKUP($A34,overview!$B$3:$AJ$154,COLUMN(),FALSE) = "","",VLOOKUP($A34,overview!$B$3:$AJ$154,COLUMN(K34),FALSE))</f>
        <v/>
      </c>
      <c r="L34" t="str">
        <f>IF(VLOOKUP($A34,overview!$B$3:$AJ$154,COLUMN(),FALSE) = "","",VLOOKUP($A34,overview!$B$3:$AJ$154,COLUMN(L34),FALSE))</f>
        <v/>
      </c>
      <c r="M34" t="str">
        <f>IF(VLOOKUP($A34,overview!$B$3:$AJ$154,COLUMN(),FALSE) = "","",VLOOKUP($A34,overview!$B$3:$AJ$154,COLUMN(M34),FALSE))</f>
        <v/>
      </c>
      <c r="N34" t="str">
        <f>IF(VLOOKUP($A34,overview!$B$3:$AJ$154,COLUMN(),FALSE) = "","",VLOOKUP($A34,overview!$B$3:$AJ$154,COLUMN(N34),FALSE))</f>
        <v/>
      </c>
      <c r="O34" t="str">
        <f>IF(VLOOKUP($A34,overview!$B$3:$AJ$154,COLUMN(),FALSE) = "","",VLOOKUP($A34,overview!$B$3:$AJ$154,COLUMN(O34),FALSE))</f>
        <v/>
      </c>
      <c r="P34" t="str">
        <f>IF(VLOOKUP($A34,overview!$B$3:$AJ$154,COLUMN(),FALSE) = "","",VLOOKUP($A34,overview!$B$3:$AJ$154,COLUMN(P34),FALSE))</f>
        <v/>
      </c>
      <c r="Q34" t="str">
        <f>IF(VLOOKUP($A34,overview!$B$3:$AJ$154,COLUMN(),FALSE) = "","",VLOOKUP($A34,overview!$B$3:$AJ$154,COLUMN(Q34),FALSE))</f>
        <v/>
      </c>
      <c r="R34" t="str">
        <f>IF(VLOOKUP($A34,overview!$B$3:$AJ$154,COLUMN(),FALSE) = "","",VLOOKUP($A34,overview!$B$3:$AJ$154,COLUMN(R34),FALSE))</f>
        <v/>
      </c>
      <c r="S34" t="str">
        <f>IF(VLOOKUP($A34,overview!$B$3:$AJ$154,COLUMN(),FALSE) = "","",VLOOKUP($A34,overview!$B$3:$AJ$154,COLUMN(S34),FALSE))</f>
        <v/>
      </c>
      <c r="T34" t="str">
        <f>IF(VLOOKUP($A34,overview!$B$3:$AJ$154,COLUMN(),FALSE) = "","",VLOOKUP($A34,overview!$B$3:$AJ$154,COLUMN(T34),FALSE))</f>
        <v/>
      </c>
      <c r="U34" t="str">
        <f>IF(VLOOKUP($A34,overview!$B$3:$AJ$154,COLUMN(),FALSE) = "","",VLOOKUP($A34,overview!$B$3:$AJ$154,COLUMN(U34),FALSE))</f>
        <v/>
      </c>
      <c r="V34" t="str">
        <f>IF(VLOOKUP($A34,overview!$B$3:$AJ$154,COLUMN(),FALSE) = "","",VLOOKUP($A34,overview!$B$3:$AJ$154,COLUMN(V34),FALSE))</f>
        <v/>
      </c>
      <c r="W34" t="str">
        <f>IF(VLOOKUP($A34,overview!$B$3:$AJ$154,COLUMN(),FALSE) = "","",VLOOKUP($A34,overview!$B$3:$AJ$154,COLUMN(W34),FALSE))</f>
        <v/>
      </c>
      <c r="X34" t="str">
        <f>IF(VLOOKUP($A34,overview!$B$3:$AJ$154,COLUMN(),FALSE) = "","",VLOOKUP($A34,overview!$B$3:$AJ$154,COLUMN(X34),FALSE))</f>
        <v/>
      </c>
      <c r="Y34" t="str">
        <f>IF(VLOOKUP($A34,overview!$B$3:$AJ$154,COLUMN(),FALSE) = "","",VLOOKUP($A34,overview!$B$3:$AJ$154,COLUMN(Y34),FALSE))</f>
        <v/>
      </c>
      <c r="Z34" t="str">
        <f>IF(VLOOKUP($A34,overview!$B$3:$AJ$154,COLUMN(),FALSE) = "","",VLOOKUP($A34,overview!$B$3:$AJ$154,COLUMN(Z34),FALSE))</f>
        <v/>
      </c>
      <c r="AA34" t="str">
        <f>IF(VLOOKUP($A34,overview!$B$3:$AJ$154,COLUMN(),FALSE) = "","",VLOOKUP($A34,overview!$B$3:$AJ$154,COLUMN(AA34),FALSE))</f>
        <v/>
      </c>
      <c r="AB34" t="str">
        <f>IF(VLOOKUP($A34,overview!$B$3:$AJ$154,COLUMN(),FALSE) = "","",VLOOKUP($A34,overview!$B$3:$AJ$154,COLUMN(AB34),FALSE))</f>
        <v/>
      </c>
      <c r="AC34" t="str">
        <f>IF(VLOOKUP($A34,overview!$B$3:$AJ$154,COLUMN(),FALSE) = "","",VLOOKUP($A34,overview!$B$3:$AJ$154,COLUMN(AC34),FALSE))</f>
        <v/>
      </c>
      <c r="AD34" t="str">
        <f>IF(VLOOKUP($A34,overview!$B$3:$AJ$154,COLUMN(),FALSE) = "","",VLOOKUP($A34,overview!$B$3:$AJ$154,COLUMN(AD34),FALSE))</f>
        <v/>
      </c>
      <c r="AE34" t="str">
        <f>IF(VLOOKUP($A34,overview!$B$3:$AJ$154,COLUMN(),FALSE) = "","",VLOOKUP($A34,overview!$B$3:$AJ$154,COLUMN(AE34),FALSE))</f>
        <v/>
      </c>
      <c r="AF34" t="str">
        <f>IF(VLOOKUP($A34,overview!$B$3:$AJ$154,COLUMN(),FALSE) = "","",VLOOKUP($A34,overview!$B$3:$AJ$154,COLUMN(AF34),FALSE))</f>
        <v/>
      </c>
      <c r="AG34" t="str">
        <f>IF(VLOOKUP($A34,overview!$B$3:$AJ$154,COLUMN(),FALSE) = "","",VLOOKUP($A34,overview!$B$3:$AJ$154,COLUMN(AG34),FALSE))</f>
        <v/>
      </c>
      <c r="AH34" t="str">
        <f>IF(VLOOKUP($A34,overview!$B$3:$AJ$154,COLUMN(),FALSE) = "","",VLOOKUP($A34,overview!$B$3:$AJ$154,COLUMN(AH34),FALSE))</f>
        <v/>
      </c>
      <c r="AI34" t="str">
        <f>IF(VLOOKUP($A34,overview!$B$3:$AJ$154,COLUMN(),FALSE) = "","",VLOOKUP($A34,overview!$B$3:$AJ$154,COLUMN(AI34),FALSE))</f>
        <v>kWh</v>
      </c>
    </row>
    <row r="35" spans="1:35" x14ac:dyDescent="0.2">
      <c r="A35" s="2" t="s">
        <v>435</v>
      </c>
      <c r="B35">
        <f>IF(VLOOKUP($A35,overview!$B$3:$AJ$154,COLUMN(),FALSE) = "","",VLOOKUP($A35,overview!$B$3:$AJ$154,COLUMN(B35),FALSE))</f>
        <v>0</v>
      </c>
      <c r="C35" t="str">
        <f>IF(VLOOKUP($A35,overview!$B$3:$AJ$154,COLUMN(),FALSE) = "","",VLOOKUP($A35,overview!$B$3:$AJ$154,COLUMN(C35),FALSE))</f>
        <v/>
      </c>
      <c r="D35" t="str">
        <f>IF(VLOOKUP($A35,overview!$B$3:$AJ$154,COLUMN(),FALSE) = "","",VLOOKUP($A35,overview!$B$3:$AJ$154,COLUMN(D35),FALSE))</f>
        <v/>
      </c>
      <c r="E35" t="str">
        <f>IF(VLOOKUP($A35,overview!$B$3:$AJ$154,COLUMN(),FALSE) = "","",VLOOKUP($A35,overview!$B$3:$AJ$154,COLUMN(E35),FALSE))</f>
        <v/>
      </c>
      <c r="F35" t="str">
        <f>IF(VLOOKUP($A35,overview!$B$3:$AJ$154,COLUMN(),FALSE) = "","",VLOOKUP($A35,overview!$B$3:$AJ$154,COLUMN(F35),FALSE))</f>
        <v/>
      </c>
      <c r="G35" t="str">
        <f>IF(VLOOKUP($A35,overview!$B$3:$AJ$154,COLUMN(),FALSE) = "","",VLOOKUP($A35,overview!$B$3:$AJ$154,COLUMN(G35),FALSE))</f>
        <v/>
      </c>
      <c r="H35" t="str">
        <f>IF(VLOOKUP($A35,overview!$B$3:$AJ$154,COLUMN(),FALSE) = "","",VLOOKUP($A35,overview!$B$3:$AJ$154,COLUMN(H35),FALSE))</f>
        <v/>
      </c>
      <c r="I35" t="str">
        <f>IF(VLOOKUP($A35,overview!$B$3:$AJ$154,COLUMN(),FALSE) = "","",VLOOKUP($A35,overview!$B$3:$AJ$154,COLUMN(I35),FALSE))</f>
        <v/>
      </c>
      <c r="J35" t="str">
        <f>IF(VLOOKUP($A35,overview!$B$3:$AJ$154,COLUMN(),FALSE) = "","",VLOOKUP($A35,overview!$B$3:$AJ$154,COLUMN(J35),FALSE))</f>
        <v/>
      </c>
      <c r="K35" t="str">
        <f>IF(VLOOKUP($A35,overview!$B$3:$AJ$154,COLUMN(),FALSE) = "","",VLOOKUP($A35,overview!$B$3:$AJ$154,COLUMN(K35),FALSE))</f>
        <v/>
      </c>
      <c r="L35" t="str">
        <f>IF(VLOOKUP($A35,overview!$B$3:$AJ$154,COLUMN(),FALSE) = "","",VLOOKUP($A35,overview!$B$3:$AJ$154,COLUMN(L35),FALSE))</f>
        <v/>
      </c>
      <c r="M35" t="str">
        <f>IF(VLOOKUP($A35,overview!$B$3:$AJ$154,COLUMN(),FALSE) = "","",VLOOKUP($A35,overview!$B$3:$AJ$154,COLUMN(M35),FALSE))</f>
        <v/>
      </c>
      <c r="N35" t="str">
        <f>IF(VLOOKUP($A35,overview!$B$3:$AJ$154,COLUMN(),FALSE) = "","",VLOOKUP($A35,overview!$B$3:$AJ$154,COLUMN(N35),FALSE))</f>
        <v/>
      </c>
      <c r="O35" t="str">
        <f>IF(VLOOKUP($A35,overview!$B$3:$AJ$154,COLUMN(),FALSE) = "","",VLOOKUP($A35,overview!$B$3:$AJ$154,COLUMN(O35),FALSE))</f>
        <v/>
      </c>
      <c r="P35" t="str">
        <f>IF(VLOOKUP($A35,overview!$B$3:$AJ$154,COLUMN(),FALSE) = "","",VLOOKUP($A35,overview!$B$3:$AJ$154,COLUMN(P35),FALSE))</f>
        <v/>
      </c>
      <c r="Q35" t="str">
        <f>IF(VLOOKUP($A35,overview!$B$3:$AJ$154,COLUMN(),FALSE) = "","",VLOOKUP($A35,overview!$B$3:$AJ$154,COLUMN(Q35),FALSE))</f>
        <v/>
      </c>
      <c r="R35" t="str">
        <f>IF(VLOOKUP($A35,overview!$B$3:$AJ$154,COLUMN(),FALSE) = "","",VLOOKUP($A35,overview!$B$3:$AJ$154,COLUMN(R35),FALSE))</f>
        <v/>
      </c>
      <c r="S35" t="str">
        <f>IF(VLOOKUP($A35,overview!$B$3:$AJ$154,COLUMN(),FALSE) = "","",VLOOKUP($A35,overview!$B$3:$AJ$154,COLUMN(S35),FALSE))</f>
        <v/>
      </c>
      <c r="T35" t="str">
        <f>IF(VLOOKUP($A35,overview!$B$3:$AJ$154,COLUMN(),FALSE) = "","",VLOOKUP($A35,overview!$B$3:$AJ$154,COLUMN(T35),FALSE))</f>
        <v/>
      </c>
      <c r="U35" t="str">
        <f>IF(VLOOKUP($A35,overview!$B$3:$AJ$154,COLUMN(),FALSE) = "","",VLOOKUP($A35,overview!$B$3:$AJ$154,COLUMN(U35),FALSE))</f>
        <v/>
      </c>
      <c r="V35" t="str">
        <f>IF(VLOOKUP($A35,overview!$B$3:$AJ$154,COLUMN(),FALSE) = "","",VLOOKUP($A35,overview!$B$3:$AJ$154,COLUMN(V35),FALSE))</f>
        <v/>
      </c>
      <c r="W35" t="str">
        <f>IF(VLOOKUP($A35,overview!$B$3:$AJ$154,COLUMN(),FALSE) = "","",VLOOKUP($A35,overview!$B$3:$AJ$154,COLUMN(W35),FALSE))</f>
        <v/>
      </c>
      <c r="X35" t="str">
        <f>IF(VLOOKUP($A35,overview!$B$3:$AJ$154,COLUMN(),FALSE) = "","",VLOOKUP($A35,overview!$B$3:$AJ$154,COLUMN(X35),FALSE))</f>
        <v/>
      </c>
      <c r="Y35" t="str">
        <f>IF(VLOOKUP($A35,overview!$B$3:$AJ$154,COLUMN(),FALSE) = "","",VLOOKUP($A35,overview!$B$3:$AJ$154,COLUMN(Y35),FALSE))</f>
        <v/>
      </c>
      <c r="Z35" t="str">
        <f>IF(VLOOKUP($A35,overview!$B$3:$AJ$154,COLUMN(),FALSE) = "","",VLOOKUP($A35,overview!$B$3:$AJ$154,COLUMN(Z35),FALSE))</f>
        <v/>
      </c>
      <c r="AA35" t="str">
        <f>IF(VLOOKUP($A35,overview!$B$3:$AJ$154,COLUMN(),FALSE) = "","",VLOOKUP($A35,overview!$B$3:$AJ$154,COLUMN(AA35),FALSE))</f>
        <v/>
      </c>
      <c r="AB35" t="str">
        <f>IF(VLOOKUP($A35,overview!$B$3:$AJ$154,COLUMN(),FALSE) = "","",VLOOKUP($A35,overview!$B$3:$AJ$154,COLUMN(AB35),FALSE))</f>
        <v/>
      </c>
      <c r="AC35" t="str">
        <f>IF(VLOOKUP($A35,overview!$B$3:$AJ$154,COLUMN(),FALSE) = "","",VLOOKUP($A35,overview!$B$3:$AJ$154,COLUMN(AC35),FALSE))</f>
        <v/>
      </c>
      <c r="AD35" t="str">
        <f>IF(VLOOKUP($A35,overview!$B$3:$AJ$154,COLUMN(),FALSE) = "","",VLOOKUP($A35,overview!$B$3:$AJ$154,COLUMN(AD35),FALSE))</f>
        <v/>
      </c>
      <c r="AE35" t="str">
        <f>IF(VLOOKUP($A35,overview!$B$3:$AJ$154,COLUMN(),FALSE) = "","",VLOOKUP($A35,overview!$B$3:$AJ$154,COLUMN(AE35),FALSE))</f>
        <v/>
      </c>
      <c r="AF35" t="str">
        <f>IF(VLOOKUP($A35,overview!$B$3:$AJ$154,COLUMN(),FALSE) = "","",VLOOKUP($A35,overview!$B$3:$AJ$154,COLUMN(AF35),FALSE))</f>
        <v/>
      </c>
      <c r="AG35" t="str">
        <f>IF(VLOOKUP($A35,overview!$B$3:$AJ$154,COLUMN(),FALSE) = "","",VLOOKUP($A35,overview!$B$3:$AJ$154,COLUMN(AG35),FALSE))</f>
        <v/>
      </c>
      <c r="AH35" t="str">
        <f>IF(VLOOKUP($A35,overview!$B$3:$AJ$154,COLUMN(),FALSE) = "","",VLOOKUP($A35,overview!$B$3:$AJ$154,COLUMN(AH35),FALSE))</f>
        <v/>
      </c>
      <c r="AI35" t="str">
        <f>IF(VLOOKUP($A35,overview!$B$3:$AJ$154,COLUMN(),FALSE) = "","",VLOOKUP($A35,overview!$B$3:$AJ$154,COLUMN(AI35),FALSE))</f>
        <v>kWh</v>
      </c>
    </row>
    <row r="36" spans="1:35" x14ac:dyDescent="0.2">
      <c r="A36" s="2" t="s">
        <v>209</v>
      </c>
      <c r="B36">
        <f>IF(VLOOKUP($A36,overview!$B$3:$AJ$154,COLUMN(),FALSE) = "","",VLOOKUP($A36,overview!$B$3:$AJ$154,COLUMN(B36),FALSE))</f>
        <v>21.495668999999999</v>
      </c>
      <c r="C36" t="str">
        <f>IF(VLOOKUP($A36,overview!$B$3:$AJ$154,COLUMN(),FALSE) = "","",VLOOKUP($A36,overview!$B$3:$AJ$154,COLUMN(C36),FALSE))</f>
        <v/>
      </c>
      <c r="D36" t="str">
        <f>IF(VLOOKUP($A36,overview!$B$3:$AJ$154,COLUMN(),FALSE) = "","",VLOOKUP($A36,overview!$B$3:$AJ$154,COLUMN(D36),FALSE))</f>
        <v/>
      </c>
      <c r="E36">
        <f>IF(VLOOKUP($A36,overview!$B$3:$AJ$154,COLUMN(),FALSE) = "","",VLOOKUP($A36,overview!$B$3:$AJ$154,COLUMN(E36),FALSE))</f>
        <v>19.772965317761251</v>
      </c>
      <c r="F36">
        <f>IF(VLOOKUP($A36,overview!$B$3:$AJ$154,COLUMN(),FALSE) = "","",VLOOKUP($A36,overview!$B$3:$AJ$154,COLUMN(F36),FALSE))</f>
        <v>18.773033136795011</v>
      </c>
      <c r="G36">
        <f>IF(VLOOKUP($A36,overview!$B$3:$AJ$154,COLUMN(),FALSE) = "","",VLOOKUP($A36,overview!$B$3:$AJ$154,COLUMN(G36),FALSE))</f>
        <v>18.042857709098019</v>
      </c>
      <c r="H36">
        <f>IF(VLOOKUP($A36,overview!$B$3:$AJ$154,COLUMN(),FALSE) = "","",VLOOKUP($A36,overview!$B$3:$AJ$154,COLUMN(H36),FALSE))</f>
        <v>17.45313473587991</v>
      </c>
      <c r="I36">
        <f>IF(VLOOKUP($A36,overview!$B$3:$AJ$154,COLUMN(),FALSE) = "","",VLOOKUP($A36,overview!$B$3:$AJ$154,COLUMN(I36),FALSE))</f>
        <v>16.949655131065789</v>
      </c>
      <c r="J36">
        <f>IF(VLOOKUP($A36,overview!$B$3:$AJ$154,COLUMN(),FALSE) = "","",VLOOKUP($A36,overview!$B$3:$AJ$154,COLUMN(J36),FALSE))</f>
        <v>16.50477784513</v>
      </c>
      <c r="K36">
        <f>IF(VLOOKUP($A36,overview!$B$3:$AJ$154,COLUMN(),FALSE) = "","",VLOOKUP($A36,overview!$B$3:$AJ$154,COLUMN(K36),FALSE))</f>
        <v>16.102579378107539</v>
      </c>
      <c r="L36">
        <f>IF(VLOOKUP($A36,overview!$B$3:$AJ$154,COLUMN(),FALSE) = "","",VLOOKUP($A36,overview!$B$3:$AJ$154,COLUMN(L36),FALSE))</f>
        <v>15.73307911846053</v>
      </c>
      <c r="M36">
        <f>IF(VLOOKUP($A36,overview!$B$3:$AJ$154,COLUMN(),FALSE) = "","",VLOOKUP($A36,overview!$B$3:$AJ$154,COLUMN(M36),FALSE))</f>
        <v>15.389619722225939</v>
      </c>
      <c r="N36">
        <f>IF(VLOOKUP($A36,overview!$B$3:$AJ$154,COLUMN(),FALSE) = "","",VLOOKUP($A36,overview!$B$3:$AJ$154,COLUMN(N36),FALSE))</f>
        <v>15.06754198643331</v>
      </c>
      <c r="O36">
        <f>IF(VLOOKUP($A36,overview!$B$3:$AJ$154,COLUMN(),FALSE) = "","",VLOOKUP($A36,overview!$B$3:$AJ$154,COLUMN(O36),FALSE))</f>
        <v>14.763457530992239</v>
      </c>
      <c r="P36">
        <f>IF(VLOOKUP($A36,overview!$B$3:$AJ$154,COLUMN(),FALSE) = "","",VLOOKUP($A36,overview!$B$3:$AJ$154,COLUMN(P36),FALSE))</f>
        <v>14.47482335021334</v>
      </c>
      <c r="Q36">
        <f>IF(VLOOKUP($A36,overview!$B$3:$AJ$154,COLUMN(),FALSE) = "","",VLOOKUP($A36,overview!$B$3:$AJ$154,COLUMN(Q36),FALSE))</f>
        <v>14.199679874388011</v>
      </c>
      <c r="R36">
        <f>IF(VLOOKUP($A36,overview!$B$3:$AJ$154,COLUMN(),FALSE) = "","",VLOOKUP($A36,overview!$B$3:$AJ$154,COLUMN(R36),FALSE))</f>
        <v>13.93648276527408</v>
      </c>
      <c r="S36">
        <f>IF(VLOOKUP($A36,overview!$B$3:$AJ$154,COLUMN(),FALSE) = "","",VLOOKUP($A36,overview!$B$3:$AJ$154,COLUMN(S36),FALSE))</f>
        <v>13.68399102394897</v>
      </c>
      <c r="T36">
        <f>IF(VLOOKUP($A36,overview!$B$3:$AJ$154,COLUMN(),FALSE) = "","",VLOOKUP($A36,overview!$B$3:$AJ$154,COLUMN(T36),FALSE))</f>
        <v>13.44119029009765</v>
      </c>
      <c r="U36">
        <f>IF(VLOOKUP($A36,overview!$B$3:$AJ$154,COLUMN(),FALSE) = "","",VLOOKUP($A36,overview!$B$3:$AJ$154,COLUMN(U36),FALSE))</f>
        <v>13.207238886614061</v>
      </c>
      <c r="V36">
        <f>IF(VLOOKUP($A36,overview!$B$3:$AJ$154,COLUMN(),FALSE) = "","",VLOOKUP($A36,overview!$B$3:$AJ$154,COLUMN(V36),FALSE))</f>
        <v>12.981428999265789</v>
      </c>
      <c r="W36">
        <f>IF(VLOOKUP($A36,overview!$B$3:$AJ$154,COLUMN(),FALSE) = "","",VLOOKUP($A36,overview!$B$3:$AJ$154,COLUMN(W36),FALSE))</f>
        <v>12.76315818666602</v>
      </c>
      <c r="X36">
        <f>IF(VLOOKUP($A36,overview!$B$3:$AJ$154,COLUMN(),FALSE) = "","",VLOOKUP($A36,overview!$B$3:$AJ$154,COLUMN(X36),FALSE))</f>
        <v>12.551908100788751</v>
      </c>
      <c r="Y36">
        <f>IF(VLOOKUP($A36,overview!$B$3:$AJ$154,COLUMN(),FALSE) = "","",VLOOKUP($A36,overview!$B$3:$AJ$154,COLUMN(Y36),FALSE))</f>
        <v>12.34722834154217</v>
      </c>
      <c r="Z36">
        <f>IF(VLOOKUP($A36,overview!$B$3:$AJ$154,COLUMN(),FALSE) = "","",VLOOKUP($A36,overview!$B$3:$AJ$154,COLUMN(Z36),FALSE))</f>
        <v>12.148724032506079</v>
      </c>
      <c r="AA36">
        <f>IF(VLOOKUP($A36,overview!$B$3:$AJ$154,COLUMN(),FALSE) = "","",VLOOKUP($A36,overview!$B$3:$AJ$154,COLUMN(AA36),FALSE))</f>
        <v>11.956046137286339</v>
      </c>
      <c r="AB36">
        <f>IF(VLOOKUP($A36,overview!$B$3:$AJ$154,COLUMN(),FALSE) = "","",VLOOKUP($A36,overview!$B$3:$AJ$154,COLUMN(AB36),FALSE))</f>
        <v>11.768883823763881</v>
      </c>
      <c r="AC36">
        <f>IF(VLOOKUP($A36,overview!$B$3:$AJ$154,COLUMN(),FALSE) = "","",VLOOKUP($A36,overview!$B$3:$AJ$154,COLUMN(AC36),FALSE))</f>
        <v>11.586958378896091</v>
      </c>
      <c r="AD36">
        <f>IF(VLOOKUP($A36,overview!$B$3:$AJ$154,COLUMN(),FALSE) = "","",VLOOKUP($A36,overview!$B$3:$AJ$154,COLUMN(AD36),FALSE))</f>
        <v>11.410018311718179</v>
      </c>
      <c r="AE36">
        <f>IF(VLOOKUP($A36,overview!$B$3:$AJ$154,COLUMN(),FALSE) = "","",VLOOKUP($A36,overview!$B$3:$AJ$154,COLUMN(AE36),FALSE))</f>
        <v>11.23783537697321</v>
      </c>
      <c r="AF36">
        <f>IF(VLOOKUP($A36,overview!$B$3:$AJ$154,COLUMN(),FALSE) = "","",VLOOKUP($A36,overview!$B$3:$AJ$154,COLUMN(AF36),FALSE))</f>
        <v>11.070201319337301</v>
      </c>
      <c r="AG36">
        <f>IF(VLOOKUP($A36,overview!$B$3:$AJ$154,COLUMN(),FALSE) = "","",VLOOKUP($A36,overview!$B$3:$AJ$154,COLUMN(AG36),FALSE))</f>
        <v>10.906925186988101</v>
      </c>
      <c r="AH36">
        <f>IF(VLOOKUP($A36,overview!$B$3:$AJ$154,COLUMN(),FALSE) = "","",VLOOKUP($A36,overview!$B$3:$AJ$154,COLUMN(AH36),FALSE))</f>
        <v>10.74783109894277</v>
      </c>
      <c r="AI36" t="str">
        <f>IF(VLOOKUP($A36,overview!$B$3:$AJ$154,COLUMN(),FALSE) = "","",VLOOKUP($A36,overview!$B$3:$AJ$154,COLUMN(AI36),FALSE))</f>
        <v>[EUR/kWh_H2]</v>
      </c>
    </row>
    <row r="37" spans="1:35" x14ac:dyDescent="0.2">
      <c r="A37" s="2" t="s">
        <v>210</v>
      </c>
      <c r="B37">
        <f>IF(VLOOKUP($A37,overview!$B$3:$AJ$154,COLUMN(),FALSE) = "","",VLOOKUP($A37,overview!$B$3:$AJ$154,COLUMN(B37),FALSE))</f>
        <v>0.01</v>
      </c>
      <c r="C37">
        <f>IF(VLOOKUP($A37,overview!$B$3:$AJ$154,COLUMN(),FALSE) = "","",VLOOKUP($A37,overview!$B$3:$AJ$154,COLUMN(C37),FALSE))</f>
        <v>5.0000000000000001E-3</v>
      </c>
      <c r="D37">
        <f>IF(VLOOKUP($A37,overview!$B$3:$AJ$154,COLUMN(),FALSE) = "","",VLOOKUP($A37,overview!$B$3:$AJ$154,COLUMN(D37),FALSE))</f>
        <v>1.4999999999999999E-2</v>
      </c>
      <c r="E37" t="str">
        <f>IF(VLOOKUP($A37,overview!$B$3:$AJ$154,COLUMN(),FALSE) = "","",VLOOKUP($A37,overview!$B$3:$AJ$154,COLUMN(E37),FALSE))</f>
        <v/>
      </c>
      <c r="F37" t="str">
        <f>IF(VLOOKUP($A37,overview!$B$3:$AJ$154,COLUMN(),FALSE) = "","",VLOOKUP($A37,overview!$B$3:$AJ$154,COLUMN(F37),FALSE))</f>
        <v/>
      </c>
      <c r="G37" t="str">
        <f>IF(VLOOKUP($A37,overview!$B$3:$AJ$154,COLUMN(),FALSE) = "","",VLOOKUP($A37,overview!$B$3:$AJ$154,COLUMN(G37),FALSE))</f>
        <v/>
      </c>
      <c r="H37" t="str">
        <f>IF(VLOOKUP($A37,overview!$B$3:$AJ$154,COLUMN(),FALSE) = "","",VLOOKUP($A37,overview!$B$3:$AJ$154,COLUMN(H37),FALSE))</f>
        <v/>
      </c>
      <c r="I37" t="str">
        <f>IF(VLOOKUP($A37,overview!$B$3:$AJ$154,COLUMN(),FALSE) = "","",VLOOKUP($A37,overview!$B$3:$AJ$154,COLUMN(I37),FALSE))</f>
        <v/>
      </c>
      <c r="J37" t="str">
        <f>IF(VLOOKUP($A37,overview!$B$3:$AJ$154,COLUMN(),FALSE) = "","",VLOOKUP($A37,overview!$B$3:$AJ$154,COLUMN(J37),FALSE))</f>
        <v/>
      </c>
      <c r="K37" t="str">
        <f>IF(VLOOKUP($A37,overview!$B$3:$AJ$154,COLUMN(),FALSE) = "","",VLOOKUP($A37,overview!$B$3:$AJ$154,COLUMN(K37),FALSE))</f>
        <v/>
      </c>
      <c r="L37" t="str">
        <f>IF(VLOOKUP($A37,overview!$B$3:$AJ$154,COLUMN(),FALSE) = "","",VLOOKUP($A37,overview!$B$3:$AJ$154,COLUMN(L37),FALSE))</f>
        <v/>
      </c>
      <c r="M37" t="str">
        <f>IF(VLOOKUP($A37,overview!$B$3:$AJ$154,COLUMN(),FALSE) = "","",VLOOKUP($A37,overview!$B$3:$AJ$154,COLUMN(M37),FALSE))</f>
        <v/>
      </c>
      <c r="N37" t="str">
        <f>IF(VLOOKUP($A37,overview!$B$3:$AJ$154,COLUMN(),FALSE) = "","",VLOOKUP($A37,overview!$B$3:$AJ$154,COLUMN(N37),FALSE))</f>
        <v/>
      </c>
      <c r="O37" t="str">
        <f>IF(VLOOKUP($A37,overview!$B$3:$AJ$154,COLUMN(),FALSE) = "","",VLOOKUP($A37,overview!$B$3:$AJ$154,COLUMN(O37),FALSE))</f>
        <v/>
      </c>
      <c r="P37" t="str">
        <f>IF(VLOOKUP($A37,overview!$B$3:$AJ$154,COLUMN(),FALSE) = "","",VLOOKUP($A37,overview!$B$3:$AJ$154,COLUMN(P37),FALSE))</f>
        <v/>
      </c>
      <c r="Q37" t="str">
        <f>IF(VLOOKUP($A37,overview!$B$3:$AJ$154,COLUMN(),FALSE) = "","",VLOOKUP($A37,overview!$B$3:$AJ$154,COLUMN(Q37),FALSE))</f>
        <v/>
      </c>
      <c r="R37" t="str">
        <f>IF(VLOOKUP($A37,overview!$B$3:$AJ$154,COLUMN(),FALSE) = "","",VLOOKUP($A37,overview!$B$3:$AJ$154,COLUMN(R37),FALSE))</f>
        <v/>
      </c>
      <c r="S37" t="str">
        <f>IF(VLOOKUP($A37,overview!$B$3:$AJ$154,COLUMN(),FALSE) = "","",VLOOKUP($A37,overview!$B$3:$AJ$154,COLUMN(S37),FALSE))</f>
        <v/>
      </c>
      <c r="T37" t="str">
        <f>IF(VLOOKUP($A37,overview!$B$3:$AJ$154,COLUMN(),FALSE) = "","",VLOOKUP($A37,overview!$B$3:$AJ$154,COLUMN(T37),FALSE))</f>
        <v/>
      </c>
      <c r="U37" t="str">
        <f>IF(VLOOKUP($A37,overview!$B$3:$AJ$154,COLUMN(),FALSE) = "","",VLOOKUP($A37,overview!$B$3:$AJ$154,COLUMN(U37),FALSE))</f>
        <v/>
      </c>
      <c r="V37" t="str">
        <f>IF(VLOOKUP($A37,overview!$B$3:$AJ$154,COLUMN(),FALSE) = "","",VLOOKUP($A37,overview!$B$3:$AJ$154,COLUMN(V37),FALSE))</f>
        <v/>
      </c>
      <c r="W37" t="str">
        <f>IF(VLOOKUP($A37,overview!$B$3:$AJ$154,COLUMN(),FALSE) = "","",VLOOKUP($A37,overview!$B$3:$AJ$154,COLUMN(W37),FALSE))</f>
        <v/>
      </c>
      <c r="X37" t="str">
        <f>IF(VLOOKUP($A37,overview!$B$3:$AJ$154,COLUMN(),FALSE) = "","",VLOOKUP($A37,overview!$B$3:$AJ$154,COLUMN(X37),FALSE))</f>
        <v/>
      </c>
      <c r="Y37" t="str">
        <f>IF(VLOOKUP($A37,overview!$B$3:$AJ$154,COLUMN(),FALSE) = "","",VLOOKUP($A37,overview!$B$3:$AJ$154,COLUMN(Y37),FALSE))</f>
        <v/>
      </c>
      <c r="Z37" t="str">
        <f>IF(VLOOKUP($A37,overview!$B$3:$AJ$154,COLUMN(),FALSE) = "","",VLOOKUP($A37,overview!$B$3:$AJ$154,COLUMN(Z37),FALSE))</f>
        <v/>
      </c>
      <c r="AA37" t="str">
        <f>IF(VLOOKUP($A37,overview!$B$3:$AJ$154,COLUMN(),FALSE) = "","",VLOOKUP($A37,overview!$B$3:$AJ$154,COLUMN(AA37),FALSE))</f>
        <v/>
      </c>
      <c r="AB37" t="str">
        <f>IF(VLOOKUP($A37,overview!$B$3:$AJ$154,COLUMN(),FALSE) = "","",VLOOKUP($A37,overview!$B$3:$AJ$154,COLUMN(AB37),FALSE))</f>
        <v/>
      </c>
      <c r="AC37" t="str">
        <f>IF(VLOOKUP($A37,overview!$B$3:$AJ$154,COLUMN(),FALSE) = "","",VLOOKUP($A37,overview!$B$3:$AJ$154,COLUMN(AC37),FALSE))</f>
        <v/>
      </c>
      <c r="AD37" t="str">
        <f>IF(VLOOKUP($A37,overview!$B$3:$AJ$154,COLUMN(),FALSE) = "","",VLOOKUP($A37,overview!$B$3:$AJ$154,COLUMN(AD37),FALSE))</f>
        <v/>
      </c>
      <c r="AE37" t="str">
        <f>IF(VLOOKUP($A37,overview!$B$3:$AJ$154,COLUMN(),FALSE) = "","",VLOOKUP($A37,overview!$B$3:$AJ$154,COLUMN(AE37),FALSE))</f>
        <v/>
      </c>
      <c r="AF37" t="str">
        <f>IF(VLOOKUP($A37,overview!$B$3:$AJ$154,COLUMN(),FALSE) = "","",VLOOKUP($A37,overview!$B$3:$AJ$154,COLUMN(AF37),FALSE))</f>
        <v/>
      </c>
      <c r="AG37" t="str">
        <f>IF(VLOOKUP($A37,overview!$B$3:$AJ$154,COLUMN(),FALSE) = "","",VLOOKUP($A37,overview!$B$3:$AJ$154,COLUMN(AG37),FALSE))</f>
        <v/>
      </c>
      <c r="AH37" t="str">
        <f>IF(VLOOKUP($A37,overview!$B$3:$AJ$154,COLUMN(),FALSE) = "","",VLOOKUP($A37,overview!$B$3:$AJ$154,COLUMN(AH37),FALSE))</f>
        <v/>
      </c>
      <c r="AI37" t="str">
        <f>IF(VLOOKUP($A37,overview!$B$3:$AJ$154,COLUMN(),FALSE) = "","",VLOOKUP($A37,overview!$B$3:$AJ$154,COLUMN(AI37),FALSE))</f>
        <v>Fraction of CAPEX p.a.</v>
      </c>
    </row>
    <row r="38" spans="1:35" x14ac:dyDescent="0.2">
      <c r="A38" s="2" t="s">
        <v>552</v>
      </c>
      <c r="B38">
        <f>IF(VLOOKUP($A38,overview!$B$3:$AJ$154,COLUMN(),FALSE) = "","",VLOOKUP($A38,overview!$B$3:$AJ$154,COLUMN(B38),FALSE))</f>
        <v>30</v>
      </c>
      <c r="C38" t="str">
        <f>IF(VLOOKUP($A38,overview!$B$3:$AJ$154,COLUMN(),FALSE) = "","",VLOOKUP($A38,overview!$B$3:$AJ$154,COLUMN(C38),FALSE))</f>
        <v/>
      </c>
      <c r="D38" t="str">
        <f>IF(VLOOKUP($A38,overview!$B$3:$AJ$154,COLUMN(),FALSE) = "","",VLOOKUP($A38,overview!$B$3:$AJ$154,COLUMN(D38),FALSE))</f>
        <v/>
      </c>
      <c r="E38" t="str">
        <f>IF(VLOOKUP($A38,overview!$B$3:$AJ$154,COLUMN(),FALSE) = "","",VLOOKUP($A38,overview!$B$3:$AJ$154,COLUMN(E38),FALSE))</f>
        <v/>
      </c>
      <c r="F38" t="str">
        <f>IF(VLOOKUP($A38,overview!$B$3:$AJ$154,COLUMN(),FALSE) = "","",VLOOKUP($A38,overview!$B$3:$AJ$154,COLUMN(F38),FALSE))</f>
        <v/>
      </c>
      <c r="G38" t="str">
        <f>IF(VLOOKUP($A38,overview!$B$3:$AJ$154,COLUMN(),FALSE) = "","",VLOOKUP($A38,overview!$B$3:$AJ$154,COLUMN(G38),FALSE))</f>
        <v/>
      </c>
      <c r="H38" t="str">
        <f>IF(VLOOKUP($A38,overview!$B$3:$AJ$154,COLUMN(),FALSE) = "","",VLOOKUP($A38,overview!$B$3:$AJ$154,COLUMN(H38),FALSE))</f>
        <v/>
      </c>
      <c r="I38" t="str">
        <f>IF(VLOOKUP($A38,overview!$B$3:$AJ$154,COLUMN(),FALSE) = "","",VLOOKUP($A38,overview!$B$3:$AJ$154,COLUMN(I38),FALSE))</f>
        <v/>
      </c>
      <c r="J38" t="str">
        <f>IF(VLOOKUP($A38,overview!$B$3:$AJ$154,COLUMN(),FALSE) = "","",VLOOKUP($A38,overview!$B$3:$AJ$154,COLUMN(J38),FALSE))</f>
        <v/>
      </c>
      <c r="K38" t="str">
        <f>IF(VLOOKUP($A38,overview!$B$3:$AJ$154,COLUMN(),FALSE) = "","",VLOOKUP($A38,overview!$B$3:$AJ$154,COLUMN(K38),FALSE))</f>
        <v/>
      </c>
      <c r="L38" t="str">
        <f>IF(VLOOKUP($A38,overview!$B$3:$AJ$154,COLUMN(),FALSE) = "","",VLOOKUP($A38,overview!$B$3:$AJ$154,COLUMN(L38),FALSE))</f>
        <v/>
      </c>
      <c r="M38" t="str">
        <f>IF(VLOOKUP($A38,overview!$B$3:$AJ$154,COLUMN(),FALSE) = "","",VLOOKUP($A38,overview!$B$3:$AJ$154,COLUMN(M38),FALSE))</f>
        <v/>
      </c>
      <c r="N38" t="str">
        <f>IF(VLOOKUP($A38,overview!$B$3:$AJ$154,COLUMN(),FALSE) = "","",VLOOKUP($A38,overview!$B$3:$AJ$154,COLUMN(N38),FALSE))</f>
        <v/>
      </c>
      <c r="O38" t="str">
        <f>IF(VLOOKUP($A38,overview!$B$3:$AJ$154,COLUMN(),FALSE) = "","",VLOOKUP($A38,overview!$B$3:$AJ$154,COLUMN(O38),FALSE))</f>
        <v/>
      </c>
      <c r="P38" t="str">
        <f>IF(VLOOKUP($A38,overview!$B$3:$AJ$154,COLUMN(),FALSE) = "","",VLOOKUP($A38,overview!$B$3:$AJ$154,COLUMN(P38),FALSE))</f>
        <v/>
      </c>
      <c r="Q38" t="str">
        <f>IF(VLOOKUP($A38,overview!$B$3:$AJ$154,COLUMN(),FALSE) = "","",VLOOKUP($A38,overview!$B$3:$AJ$154,COLUMN(Q38),FALSE))</f>
        <v/>
      </c>
      <c r="R38" t="str">
        <f>IF(VLOOKUP($A38,overview!$B$3:$AJ$154,COLUMN(),FALSE) = "","",VLOOKUP($A38,overview!$B$3:$AJ$154,COLUMN(R38),FALSE))</f>
        <v/>
      </c>
      <c r="S38" t="str">
        <f>IF(VLOOKUP($A38,overview!$B$3:$AJ$154,COLUMN(),FALSE) = "","",VLOOKUP($A38,overview!$B$3:$AJ$154,COLUMN(S38),FALSE))</f>
        <v/>
      </c>
      <c r="T38" t="str">
        <f>IF(VLOOKUP($A38,overview!$B$3:$AJ$154,COLUMN(),FALSE) = "","",VLOOKUP($A38,overview!$B$3:$AJ$154,COLUMN(T38),FALSE))</f>
        <v/>
      </c>
      <c r="U38" t="str">
        <f>IF(VLOOKUP($A38,overview!$B$3:$AJ$154,COLUMN(),FALSE) = "","",VLOOKUP($A38,overview!$B$3:$AJ$154,COLUMN(U38),FALSE))</f>
        <v/>
      </c>
      <c r="V38" t="str">
        <f>IF(VLOOKUP($A38,overview!$B$3:$AJ$154,COLUMN(),FALSE) = "","",VLOOKUP($A38,overview!$B$3:$AJ$154,COLUMN(V38),FALSE))</f>
        <v/>
      </c>
      <c r="W38" t="str">
        <f>IF(VLOOKUP($A38,overview!$B$3:$AJ$154,COLUMN(),FALSE) = "","",VLOOKUP($A38,overview!$B$3:$AJ$154,COLUMN(W38),FALSE))</f>
        <v/>
      </c>
      <c r="X38" t="str">
        <f>IF(VLOOKUP($A38,overview!$B$3:$AJ$154,COLUMN(),FALSE) = "","",VLOOKUP($A38,overview!$B$3:$AJ$154,COLUMN(X38),FALSE))</f>
        <v/>
      </c>
      <c r="Y38" t="str">
        <f>IF(VLOOKUP($A38,overview!$B$3:$AJ$154,COLUMN(),FALSE) = "","",VLOOKUP($A38,overview!$B$3:$AJ$154,COLUMN(Y38),FALSE))</f>
        <v/>
      </c>
      <c r="Z38" t="str">
        <f>IF(VLOOKUP($A38,overview!$B$3:$AJ$154,COLUMN(),FALSE) = "","",VLOOKUP($A38,overview!$B$3:$AJ$154,COLUMN(Z38),FALSE))</f>
        <v/>
      </c>
      <c r="AA38" t="str">
        <f>IF(VLOOKUP($A38,overview!$B$3:$AJ$154,COLUMN(),FALSE) = "","",VLOOKUP($A38,overview!$B$3:$AJ$154,COLUMN(AA38),FALSE))</f>
        <v/>
      </c>
      <c r="AB38" t="str">
        <f>IF(VLOOKUP($A38,overview!$B$3:$AJ$154,COLUMN(),FALSE) = "","",VLOOKUP($A38,overview!$B$3:$AJ$154,COLUMN(AB38),FALSE))</f>
        <v/>
      </c>
      <c r="AC38" t="str">
        <f>IF(VLOOKUP($A38,overview!$B$3:$AJ$154,COLUMN(),FALSE) = "","",VLOOKUP($A38,overview!$B$3:$AJ$154,COLUMN(AC38),FALSE))</f>
        <v/>
      </c>
      <c r="AD38" t="str">
        <f>IF(VLOOKUP($A38,overview!$B$3:$AJ$154,COLUMN(),FALSE) = "","",VLOOKUP($A38,overview!$B$3:$AJ$154,COLUMN(AD38),FALSE))</f>
        <v/>
      </c>
      <c r="AE38" t="str">
        <f>IF(VLOOKUP($A38,overview!$B$3:$AJ$154,COLUMN(),FALSE) = "","",VLOOKUP($A38,overview!$B$3:$AJ$154,COLUMN(AE38),FALSE))</f>
        <v/>
      </c>
      <c r="AF38" t="str">
        <f>IF(VLOOKUP($A38,overview!$B$3:$AJ$154,COLUMN(),FALSE) = "","",VLOOKUP($A38,overview!$B$3:$AJ$154,COLUMN(AF38),FALSE))</f>
        <v/>
      </c>
      <c r="AG38" t="str">
        <f>IF(VLOOKUP($A38,overview!$B$3:$AJ$154,COLUMN(),FALSE) = "","",VLOOKUP($A38,overview!$B$3:$AJ$154,COLUMN(AG38),FALSE))</f>
        <v/>
      </c>
      <c r="AH38" t="str">
        <f>IF(VLOOKUP($A38,overview!$B$3:$AJ$154,COLUMN(),FALSE) = "","",VLOOKUP($A38,overview!$B$3:$AJ$154,COLUMN(AH38),FALSE))</f>
        <v/>
      </c>
      <c r="AI38" t="str">
        <f>IF(VLOOKUP($A38,overview!$B$3:$AJ$154,COLUMN(),FALSE) = "","",VLOOKUP($A38,overview!$B$3:$AJ$154,COLUMN(AI38),FALSE))</f>
        <v/>
      </c>
    </row>
    <row r="39" spans="1:35" x14ac:dyDescent="0.2">
      <c r="A39" s="2" t="s">
        <v>429</v>
      </c>
      <c r="B39">
        <f>IF(VLOOKUP($A39,overview!$B$3:$AJ$154,COLUMN(),FALSE) = "","",VLOOKUP($A39,overview!$B$3:$AJ$154,COLUMN(B39),FALSE))</f>
        <v>100000</v>
      </c>
      <c r="C39" t="str">
        <f>IF(VLOOKUP($A39,overview!$B$3:$AJ$154,COLUMN(),FALSE) = "","",VLOOKUP($A39,overview!$B$3:$AJ$154,COLUMN(C39),FALSE))</f>
        <v/>
      </c>
      <c r="D39" t="str">
        <f>IF(VLOOKUP($A39,overview!$B$3:$AJ$154,COLUMN(),FALSE) = "","",VLOOKUP($A39,overview!$B$3:$AJ$154,COLUMN(D39),FALSE))</f>
        <v/>
      </c>
      <c r="E39" t="str">
        <f>IF(VLOOKUP($A39,overview!$B$3:$AJ$154,COLUMN(),FALSE) = "","",VLOOKUP($A39,overview!$B$3:$AJ$154,COLUMN(E39),FALSE))</f>
        <v/>
      </c>
      <c r="F39" t="str">
        <f>IF(VLOOKUP($A39,overview!$B$3:$AJ$154,COLUMN(),FALSE) = "","",VLOOKUP($A39,overview!$B$3:$AJ$154,COLUMN(F39),FALSE))</f>
        <v/>
      </c>
      <c r="G39" t="str">
        <f>IF(VLOOKUP($A39,overview!$B$3:$AJ$154,COLUMN(),FALSE) = "","",VLOOKUP($A39,overview!$B$3:$AJ$154,COLUMN(G39),FALSE))</f>
        <v/>
      </c>
      <c r="H39" t="str">
        <f>IF(VLOOKUP($A39,overview!$B$3:$AJ$154,COLUMN(),FALSE) = "","",VLOOKUP($A39,overview!$B$3:$AJ$154,COLUMN(H39),FALSE))</f>
        <v/>
      </c>
      <c r="I39" t="str">
        <f>IF(VLOOKUP($A39,overview!$B$3:$AJ$154,COLUMN(),FALSE) = "","",VLOOKUP($A39,overview!$B$3:$AJ$154,COLUMN(I39),FALSE))</f>
        <v/>
      </c>
      <c r="J39" t="str">
        <f>IF(VLOOKUP($A39,overview!$B$3:$AJ$154,COLUMN(),FALSE) = "","",VLOOKUP($A39,overview!$B$3:$AJ$154,COLUMN(J39),FALSE))</f>
        <v/>
      </c>
      <c r="K39" t="str">
        <f>IF(VLOOKUP($A39,overview!$B$3:$AJ$154,COLUMN(),FALSE) = "","",VLOOKUP($A39,overview!$B$3:$AJ$154,COLUMN(K39),FALSE))</f>
        <v/>
      </c>
      <c r="L39" t="str">
        <f>IF(VLOOKUP($A39,overview!$B$3:$AJ$154,COLUMN(),FALSE) = "","",VLOOKUP($A39,overview!$B$3:$AJ$154,COLUMN(L39),FALSE))</f>
        <v/>
      </c>
      <c r="M39" t="str">
        <f>IF(VLOOKUP($A39,overview!$B$3:$AJ$154,COLUMN(),FALSE) = "","",VLOOKUP($A39,overview!$B$3:$AJ$154,COLUMN(M39),FALSE))</f>
        <v/>
      </c>
      <c r="N39" t="str">
        <f>IF(VLOOKUP($A39,overview!$B$3:$AJ$154,COLUMN(),FALSE) = "","",VLOOKUP($A39,overview!$B$3:$AJ$154,COLUMN(N39),FALSE))</f>
        <v/>
      </c>
      <c r="O39" t="str">
        <f>IF(VLOOKUP($A39,overview!$B$3:$AJ$154,COLUMN(),FALSE) = "","",VLOOKUP($A39,overview!$B$3:$AJ$154,COLUMN(O39),FALSE))</f>
        <v/>
      </c>
      <c r="P39" t="str">
        <f>IF(VLOOKUP($A39,overview!$B$3:$AJ$154,COLUMN(),FALSE) = "","",VLOOKUP($A39,overview!$B$3:$AJ$154,COLUMN(P39),FALSE))</f>
        <v/>
      </c>
      <c r="Q39" t="str">
        <f>IF(VLOOKUP($A39,overview!$B$3:$AJ$154,COLUMN(),FALSE) = "","",VLOOKUP($A39,overview!$B$3:$AJ$154,COLUMN(Q39),FALSE))</f>
        <v/>
      </c>
      <c r="R39" t="str">
        <f>IF(VLOOKUP($A39,overview!$B$3:$AJ$154,COLUMN(),FALSE) = "","",VLOOKUP($A39,overview!$B$3:$AJ$154,COLUMN(R39),FALSE))</f>
        <v/>
      </c>
      <c r="S39" t="str">
        <f>IF(VLOOKUP($A39,overview!$B$3:$AJ$154,COLUMN(),FALSE) = "","",VLOOKUP($A39,overview!$B$3:$AJ$154,COLUMN(S39),FALSE))</f>
        <v/>
      </c>
      <c r="T39" t="str">
        <f>IF(VLOOKUP($A39,overview!$B$3:$AJ$154,COLUMN(),FALSE) = "","",VLOOKUP($A39,overview!$B$3:$AJ$154,COLUMN(T39),FALSE))</f>
        <v/>
      </c>
      <c r="U39" t="str">
        <f>IF(VLOOKUP($A39,overview!$B$3:$AJ$154,COLUMN(),FALSE) = "","",VLOOKUP($A39,overview!$B$3:$AJ$154,COLUMN(U39),FALSE))</f>
        <v/>
      </c>
      <c r="V39" t="str">
        <f>IF(VLOOKUP($A39,overview!$B$3:$AJ$154,COLUMN(),FALSE) = "","",VLOOKUP($A39,overview!$B$3:$AJ$154,COLUMN(V39),FALSE))</f>
        <v/>
      </c>
      <c r="W39" t="str">
        <f>IF(VLOOKUP($A39,overview!$B$3:$AJ$154,COLUMN(),FALSE) = "","",VLOOKUP($A39,overview!$B$3:$AJ$154,COLUMN(W39),FALSE))</f>
        <v/>
      </c>
      <c r="X39" t="str">
        <f>IF(VLOOKUP($A39,overview!$B$3:$AJ$154,COLUMN(),FALSE) = "","",VLOOKUP($A39,overview!$B$3:$AJ$154,COLUMN(X39),FALSE))</f>
        <v/>
      </c>
      <c r="Y39" t="str">
        <f>IF(VLOOKUP($A39,overview!$B$3:$AJ$154,COLUMN(),FALSE) = "","",VLOOKUP($A39,overview!$B$3:$AJ$154,COLUMN(Y39),FALSE))</f>
        <v/>
      </c>
      <c r="Z39" t="str">
        <f>IF(VLOOKUP($A39,overview!$B$3:$AJ$154,COLUMN(),FALSE) = "","",VLOOKUP($A39,overview!$B$3:$AJ$154,COLUMN(Z39),FALSE))</f>
        <v/>
      </c>
      <c r="AA39" t="str">
        <f>IF(VLOOKUP($A39,overview!$B$3:$AJ$154,COLUMN(),FALSE) = "","",VLOOKUP($A39,overview!$B$3:$AJ$154,COLUMN(AA39),FALSE))</f>
        <v/>
      </c>
      <c r="AB39" t="str">
        <f>IF(VLOOKUP($A39,overview!$B$3:$AJ$154,COLUMN(),FALSE) = "","",VLOOKUP($A39,overview!$B$3:$AJ$154,COLUMN(AB39),FALSE))</f>
        <v/>
      </c>
      <c r="AC39" t="str">
        <f>IF(VLOOKUP($A39,overview!$B$3:$AJ$154,COLUMN(),FALSE) = "","",VLOOKUP($A39,overview!$B$3:$AJ$154,COLUMN(AC39),FALSE))</f>
        <v/>
      </c>
      <c r="AD39" t="str">
        <f>IF(VLOOKUP($A39,overview!$B$3:$AJ$154,COLUMN(),FALSE) = "","",VLOOKUP($A39,overview!$B$3:$AJ$154,COLUMN(AD39),FALSE))</f>
        <v/>
      </c>
      <c r="AE39" t="str">
        <f>IF(VLOOKUP($A39,overview!$B$3:$AJ$154,COLUMN(),FALSE) = "","",VLOOKUP($A39,overview!$B$3:$AJ$154,COLUMN(AE39),FALSE))</f>
        <v/>
      </c>
      <c r="AF39" t="str">
        <f>IF(VLOOKUP($A39,overview!$B$3:$AJ$154,COLUMN(),FALSE) = "","",VLOOKUP($A39,overview!$B$3:$AJ$154,COLUMN(AF39),FALSE))</f>
        <v/>
      </c>
      <c r="AG39" t="str">
        <f>IF(VLOOKUP($A39,overview!$B$3:$AJ$154,COLUMN(),FALSE) = "","",VLOOKUP($A39,overview!$B$3:$AJ$154,COLUMN(AG39),FALSE))</f>
        <v/>
      </c>
      <c r="AH39" t="str">
        <f>IF(VLOOKUP($A39,overview!$B$3:$AJ$154,COLUMN(),FALSE) = "","",VLOOKUP($A39,overview!$B$3:$AJ$154,COLUMN(AH39),FALSE))</f>
        <v/>
      </c>
      <c r="AI39" t="str">
        <f>IF(VLOOKUP($A39,overview!$B$3:$AJ$154,COLUMN(),FALSE) = "","",VLOOKUP($A39,overview!$B$3:$AJ$154,COLUMN(AI39),FALSE))</f>
        <v>kgCO2/hr</v>
      </c>
    </row>
    <row r="40" spans="1:35" x14ac:dyDescent="0.2">
      <c r="A40" s="2" t="s">
        <v>436</v>
      </c>
      <c r="B40">
        <f>IF(VLOOKUP($A40,overview!$B$3:$AJ$154,COLUMN(),FALSE) = "","",VLOOKUP($A40,overview!$B$3:$AJ$154,COLUMN(B40),FALSE))</f>
        <v>0</v>
      </c>
      <c r="C40" t="str">
        <f>IF(VLOOKUP($A40,overview!$B$3:$AJ$154,COLUMN(),FALSE) = "","",VLOOKUP($A40,overview!$B$3:$AJ$154,COLUMN(C40),FALSE))</f>
        <v/>
      </c>
      <c r="D40" t="str">
        <f>IF(VLOOKUP($A40,overview!$B$3:$AJ$154,COLUMN(),FALSE) = "","",VLOOKUP($A40,overview!$B$3:$AJ$154,COLUMN(D40),FALSE))</f>
        <v/>
      </c>
      <c r="E40" t="str">
        <f>IF(VLOOKUP($A40,overview!$B$3:$AJ$154,COLUMN(),FALSE) = "","",VLOOKUP($A40,overview!$B$3:$AJ$154,COLUMN(E40),FALSE))</f>
        <v/>
      </c>
      <c r="F40" t="str">
        <f>IF(VLOOKUP($A40,overview!$B$3:$AJ$154,COLUMN(),FALSE) = "","",VLOOKUP($A40,overview!$B$3:$AJ$154,COLUMN(F40),FALSE))</f>
        <v/>
      </c>
      <c r="G40" t="str">
        <f>IF(VLOOKUP($A40,overview!$B$3:$AJ$154,COLUMN(),FALSE) = "","",VLOOKUP($A40,overview!$B$3:$AJ$154,COLUMN(G40),FALSE))</f>
        <v/>
      </c>
      <c r="H40" t="str">
        <f>IF(VLOOKUP($A40,overview!$B$3:$AJ$154,COLUMN(),FALSE) = "","",VLOOKUP($A40,overview!$B$3:$AJ$154,COLUMN(H40),FALSE))</f>
        <v/>
      </c>
      <c r="I40" t="str">
        <f>IF(VLOOKUP($A40,overview!$B$3:$AJ$154,COLUMN(),FALSE) = "","",VLOOKUP($A40,overview!$B$3:$AJ$154,COLUMN(I40),FALSE))</f>
        <v/>
      </c>
      <c r="J40" t="str">
        <f>IF(VLOOKUP($A40,overview!$B$3:$AJ$154,COLUMN(),FALSE) = "","",VLOOKUP($A40,overview!$B$3:$AJ$154,COLUMN(J40),FALSE))</f>
        <v/>
      </c>
      <c r="K40" t="str">
        <f>IF(VLOOKUP($A40,overview!$B$3:$AJ$154,COLUMN(),FALSE) = "","",VLOOKUP($A40,overview!$B$3:$AJ$154,COLUMN(K40),FALSE))</f>
        <v/>
      </c>
      <c r="L40" t="str">
        <f>IF(VLOOKUP($A40,overview!$B$3:$AJ$154,COLUMN(),FALSE) = "","",VLOOKUP($A40,overview!$B$3:$AJ$154,COLUMN(L40),FALSE))</f>
        <v/>
      </c>
      <c r="M40" t="str">
        <f>IF(VLOOKUP($A40,overview!$B$3:$AJ$154,COLUMN(),FALSE) = "","",VLOOKUP($A40,overview!$B$3:$AJ$154,COLUMN(M40),FALSE))</f>
        <v/>
      </c>
      <c r="N40" t="str">
        <f>IF(VLOOKUP($A40,overview!$B$3:$AJ$154,COLUMN(),FALSE) = "","",VLOOKUP($A40,overview!$B$3:$AJ$154,COLUMN(N40),FALSE))</f>
        <v/>
      </c>
      <c r="O40" t="str">
        <f>IF(VLOOKUP($A40,overview!$B$3:$AJ$154,COLUMN(),FALSE) = "","",VLOOKUP($A40,overview!$B$3:$AJ$154,COLUMN(O40),FALSE))</f>
        <v/>
      </c>
      <c r="P40" t="str">
        <f>IF(VLOOKUP($A40,overview!$B$3:$AJ$154,COLUMN(),FALSE) = "","",VLOOKUP($A40,overview!$B$3:$AJ$154,COLUMN(P40),FALSE))</f>
        <v/>
      </c>
      <c r="Q40" t="str">
        <f>IF(VLOOKUP($A40,overview!$B$3:$AJ$154,COLUMN(),FALSE) = "","",VLOOKUP($A40,overview!$B$3:$AJ$154,COLUMN(Q40),FALSE))</f>
        <v/>
      </c>
      <c r="R40" t="str">
        <f>IF(VLOOKUP($A40,overview!$B$3:$AJ$154,COLUMN(),FALSE) = "","",VLOOKUP($A40,overview!$B$3:$AJ$154,COLUMN(R40),FALSE))</f>
        <v/>
      </c>
      <c r="S40" t="str">
        <f>IF(VLOOKUP($A40,overview!$B$3:$AJ$154,COLUMN(),FALSE) = "","",VLOOKUP($A40,overview!$B$3:$AJ$154,COLUMN(S40),FALSE))</f>
        <v/>
      </c>
      <c r="T40" t="str">
        <f>IF(VLOOKUP($A40,overview!$B$3:$AJ$154,COLUMN(),FALSE) = "","",VLOOKUP($A40,overview!$B$3:$AJ$154,COLUMN(T40),FALSE))</f>
        <v/>
      </c>
      <c r="U40" t="str">
        <f>IF(VLOOKUP($A40,overview!$B$3:$AJ$154,COLUMN(),FALSE) = "","",VLOOKUP($A40,overview!$B$3:$AJ$154,COLUMN(U40),FALSE))</f>
        <v/>
      </c>
      <c r="V40" t="str">
        <f>IF(VLOOKUP($A40,overview!$B$3:$AJ$154,COLUMN(),FALSE) = "","",VLOOKUP($A40,overview!$B$3:$AJ$154,COLUMN(V40),FALSE))</f>
        <v/>
      </c>
      <c r="W40" t="str">
        <f>IF(VLOOKUP($A40,overview!$B$3:$AJ$154,COLUMN(),FALSE) = "","",VLOOKUP($A40,overview!$B$3:$AJ$154,COLUMN(W40),FALSE))</f>
        <v/>
      </c>
      <c r="X40" t="str">
        <f>IF(VLOOKUP($A40,overview!$B$3:$AJ$154,COLUMN(),FALSE) = "","",VLOOKUP($A40,overview!$B$3:$AJ$154,COLUMN(X40),FALSE))</f>
        <v/>
      </c>
      <c r="Y40" t="str">
        <f>IF(VLOOKUP($A40,overview!$B$3:$AJ$154,COLUMN(),FALSE) = "","",VLOOKUP($A40,overview!$B$3:$AJ$154,COLUMN(Y40),FALSE))</f>
        <v/>
      </c>
      <c r="Z40" t="str">
        <f>IF(VLOOKUP($A40,overview!$B$3:$AJ$154,COLUMN(),FALSE) = "","",VLOOKUP($A40,overview!$B$3:$AJ$154,COLUMN(Z40),FALSE))</f>
        <v/>
      </c>
      <c r="AA40" t="str">
        <f>IF(VLOOKUP($A40,overview!$B$3:$AJ$154,COLUMN(),FALSE) = "","",VLOOKUP($A40,overview!$B$3:$AJ$154,COLUMN(AA40),FALSE))</f>
        <v/>
      </c>
      <c r="AB40" t="str">
        <f>IF(VLOOKUP($A40,overview!$B$3:$AJ$154,COLUMN(),FALSE) = "","",VLOOKUP($A40,overview!$B$3:$AJ$154,COLUMN(AB40),FALSE))</f>
        <v/>
      </c>
      <c r="AC40" t="str">
        <f>IF(VLOOKUP($A40,overview!$B$3:$AJ$154,COLUMN(),FALSE) = "","",VLOOKUP($A40,overview!$B$3:$AJ$154,COLUMN(AC40),FALSE))</f>
        <v/>
      </c>
      <c r="AD40" t="str">
        <f>IF(VLOOKUP($A40,overview!$B$3:$AJ$154,COLUMN(),FALSE) = "","",VLOOKUP($A40,overview!$B$3:$AJ$154,COLUMN(AD40),FALSE))</f>
        <v/>
      </c>
      <c r="AE40" t="str">
        <f>IF(VLOOKUP($A40,overview!$B$3:$AJ$154,COLUMN(),FALSE) = "","",VLOOKUP($A40,overview!$B$3:$AJ$154,COLUMN(AE40),FALSE))</f>
        <v/>
      </c>
      <c r="AF40" t="str">
        <f>IF(VLOOKUP($A40,overview!$B$3:$AJ$154,COLUMN(),FALSE) = "","",VLOOKUP($A40,overview!$B$3:$AJ$154,COLUMN(AF40),FALSE))</f>
        <v/>
      </c>
      <c r="AG40" t="str">
        <f>IF(VLOOKUP($A40,overview!$B$3:$AJ$154,COLUMN(),FALSE) = "","",VLOOKUP($A40,overview!$B$3:$AJ$154,COLUMN(AG40),FALSE))</f>
        <v/>
      </c>
      <c r="AH40" t="str">
        <f>IF(VLOOKUP($A40,overview!$B$3:$AJ$154,COLUMN(),FALSE) = "","",VLOOKUP($A40,overview!$B$3:$AJ$154,COLUMN(AH40),FALSE))</f>
        <v/>
      </c>
      <c r="AI40" t="str">
        <f>IF(VLOOKUP($A40,overview!$B$3:$AJ$154,COLUMN(),FALSE) = "","",VLOOKUP($A40,overview!$B$3:$AJ$154,COLUMN(AI40),FALSE))</f>
        <v>kgCO2/hr</v>
      </c>
    </row>
    <row r="41" spans="1:35" x14ac:dyDescent="0.2">
      <c r="A41" s="2" t="s">
        <v>189</v>
      </c>
      <c r="B41">
        <f>IF(VLOOKUP($A41,overview!$B$3:$AJ$154,COLUMN(),FALSE) = "","",VLOOKUP($A41,overview!$B$3:$AJ$154,COLUMN(B41),FALSE))</f>
        <v>730</v>
      </c>
      <c r="C41" t="str">
        <f>IF(VLOOKUP($A41,overview!$B$3:$AJ$154,COLUMN(),FALSE) = "","",VLOOKUP($A41,overview!$B$3:$AJ$154,COLUMN(C41),FALSE))</f>
        <v/>
      </c>
      <c r="D41" t="str">
        <f>IF(VLOOKUP($A41,overview!$B$3:$AJ$154,COLUMN(),FALSE) = "","",VLOOKUP($A41,overview!$B$3:$AJ$154,COLUMN(D41),FALSE))</f>
        <v/>
      </c>
      <c r="E41">
        <f>IF(VLOOKUP($A41,overview!$B$3:$AJ$154,COLUMN(),FALSE) = "","",VLOOKUP($A41,overview!$B$3:$AJ$154,COLUMN(E41),FALSE))</f>
        <v>626.12362693232558</v>
      </c>
      <c r="F41">
        <f>IF(VLOOKUP($A41,overview!$B$3:$AJ$154,COLUMN(),FALSE) = "","",VLOOKUP($A41,overview!$B$3:$AJ$154,COLUMN(F41),FALSE))</f>
        <v>570.44369284945992</v>
      </c>
      <c r="G41">
        <f>IF(VLOOKUP($A41,overview!$B$3:$AJ$154,COLUMN(),FALSE) = "","",VLOOKUP($A41,overview!$B$3:$AJ$154,COLUMN(G41),FALSE))</f>
        <v>531.34406566364214</v>
      </c>
      <c r="H41">
        <f>IF(VLOOKUP($A41,overview!$B$3:$AJ$154,COLUMN(),FALSE) = "","",VLOOKUP($A41,overview!$B$3:$AJ$154,COLUMN(H41),FALSE))</f>
        <v>500.51480117005048</v>
      </c>
      <c r="I41">
        <f>IF(VLOOKUP($A41,overview!$B$3:$AJ$154,COLUMN(),FALSE) = "","",VLOOKUP($A41,overview!$B$3:$AJ$154,COLUMN(I41),FALSE))</f>
        <v>474.64804605141558</v>
      </c>
      <c r="J41">
        <f>IF(VLOOKUP($A41,overview!$B$3:$AJ$154,COLUMN(),FALSE) = "","",VLOOKUP($A41,overview!$B$3:$AJ$154,COLUMN(J41),FALSE))</f>
        <v>452.11815723621748</v>
      </c>
      <c r="K41">
        <f>IF(VLOOKUP($A41,overview!$B$3:$AJ$154,COLUMN(),FALSE) = "","",VLOOKUP($A41,overview!$B$3:$AJ$154,COLUMN(K41),FALSE))</f>
        <v>432.01351402056378</v>
      </c>
      <c r="L41">
        <f>IF(VLOOKUP($A41,overview!$B$3:$AJ$154,COLUMN(),FALSE) = "","",VLOOKUP($A41,overview!$B$3:$AJ$154,COLUMN(L41),FALSE))</f>
        <v>413.77365606546459</v>
      </c>
      <c r="M41">
        <f>IF(VLOOKUP($A41,overview!$B$3:$AJ$154,COLUMN(),FALSE) = "","",VLOOKUP($A41,overview!$B$3:$AJ$154,COLUMN(M41),FALSE))</f>
        <v>397.02955890623281</v>
      </c>
      <c r="N41">
        <f>IF(VLOOKUP($A41,overview!$B$3:$AJ$154,COLUMN(),FALSE) = "","",VLOOKUP($A41,overview!$B$3:$AJ$154,COLUMN(N41),FALSE))</f>
        <v>381.52487592776589</v>
      </c>
      <c r="O41">
        <f>IF(VLOOKUP($A41,overview!$B$3:$AJ$154,COLUMN(),FALSE) = "","",VLOOKUP($A41,overview!$B$3:$AJ$154,COLUMN(O41),FALSE))</f>
        <v>367.07365862815311</v>
      </c>
      <c r="P41">
        <f>IF(VLOOKUP($A41,overview!$B$3:$AJ$154,COLUMN(),FALSE) = "","",VLOOKUP($A41,overview!$B$3:$AJ$154,COLUMN(P41),FALSE))</f>
        <v>353.5361031918319</v>
      </c>
      <c r="Q41">
        <f>IF(VLOOKUP($A41,overview!$B$3:$AJ$154,COLUMN(),FALSE) = "","",VLOOKUP($A41,overview!$B$3:$AJ$154,COLUMN(Q41),FALSE))</f>
        <v>340.80387523607158</v>
      </c>
      <c r="R41">
        <f>IF(VLOOKUP($A41,overview!$B$3:$AJ$154,COLUMN(),FALSE) = "","",VLOOKUP($A41,overview!$B$3:$AJ$154,COLUMN(R41),FALSE))</f>
        <v>328.7908310691929</v>
      </c>
      <c r="S41">
        <f>IF(VLOOKUP($A41,overview!$B$3:$AJ$154,COLUMN(),FALSE) = "","",VLOOKUP($A41,overview!$B$3:$AJ$154,COLUMN(S41),FALSE))</f>
        <v>317.42693033814089</v>
      </c>
      <c r="T41">
        <f>IF(VLOOKUP($A41,overview!$B$3:$AJ$154,COLUMN(),FALSE) = "","",VLOOKUP($A41,overview!$B$3:$AJ$154,COLUMN(T41),FALSE))</f>
        <v>306.6541145173274</v>
      </c>
      <c r="U41">
        <f>IF(VLOOKUP($A41,overview!$B$3:$AJ$154,COLUMN(),FALSE) = "","",VLOOKUP($A41,overview!$B$3:$AJ$154,COLUMN(U41),FALSE))</f>
        <v>296.42343922240849</v>
      </c>
      <c r="V41">
        <f>IF(VLOOKUP($A41,overview!$B$3:$AJ$154,COLUMN(),FALSE) = "","",VLOOKUP($A41,overview!$B$3:$AJ$154,COLUMN(V41),FALSE))</f>
        <v>286.69303066741833</v>
      </c>
      <c r="W41">
        <f>IF(VLOOKUP($A41,overview!$B$3:$AJ$154,COLUMN(),FALSE) = "","",VLOOKUP($A41,overview!$B$3:$AJ$154,COLUMN(W41),FALSE))</f>
        <v>277.42659828489298</v>
      </c>
      <c r="X41">
        <f>IF(VLOOKUP($A41,overview!$B$3:$AJ$154,COLUMN(),FALSE) = "","",VLOOKUP($A41,overview!$B$3:$AJ$154,COLUMN(X41),FALSE))</f>
        <v>268.59233148824399</v>
      </c>
      <c r="Y41">
        <f>IF(VLOOKUP($A41,overview!$B$3:$AJ$154,COLUMN(),FALSE) = "","",VLOOKUP($A41,overview!$B$3:$AJ$154,COLUMN(Y41),FALSE))</f>
        <v>260.16206730488449</v>
      </c>
      <c r="Z41">
        <f>IF(VLOOKUP($A41,overview!$B$3:$AJ$154,COLUMN(),FALSE) = "","",VLOOKUP($A41,overview!$B$3:$AJ$154,COLUMN(Z41),FALSE))</f>
        <v>252.1106525828769</v>
      </c>
      <c r="AA41">
        <f>IF(VLOOKUP($A41,overview!$B$3:$AJ$154,COLUMN(),FALSE) = "","",VLOOKUP($A41,overview!$B$3:$AJ$154,COLUMN(AA41),FALSE))</f>
        <v>244.41544832358889</v>
      </c>
      <c r="AB41">
        <f>IF(VLOOKUP($A41,overview!$B$3:$AJ$154,COLUMN(),FALSE) = "","",VLOOKUP($A41,overview!$B$3:$AJ$154,COLUMN(AB41),FALSE))</f>
        <v>237.05593942032601</v>
      </c>
      <c r="AC41">
        <f>IF(VLOOKUP($A41,overview!$B$3:$AJ$154,COLUMN(),FALSE) = "","",VLOOKUP($A41,overview!$B$3:$AJ$154,COLUMN(AC41),FALSE))</f>
        <v>230.0134236631591</v>
      </c>
      <c r="AD41">
        <f>IF(VLOOKUP($A41,overview!$B$3:$AJ$154,COLUMN(),FALSE) = "","",VLOOKUP($A41,overview!$B$3:$AJ$154,COLUMN(AD41),FALSE))</f>
        <v>223.27076111774821</v>
      </c>
      <c r="AE41">
        <f>IF(VLOOKUP($A41,overview!$B$3:$AJ$154,COLUMN(),FALSE) = "","",VLOOKUP($A41,overview!$B$3:$AJ$154,COLUMN(AE41),FALSE))</f>
        <v>216.8121700332587</v>
      </c>
      <c r="AF41">
        <f>IF(VLOOKUP($A41,overview!$B$3:$AJ$154,COLUMN(),FALSE) = "","",VLOOKUP($A41,overview!$B$3:$AJ$154,COLUMN(AF41),FALSE))</f>
        <v>210.62305900299839</v>
      </c>
      <c r="AG41">
        <f>IF(VLOOKUP($A41,overview!$B$3:$AJ$154,COLUMN(),FALSE) = "","",VLOOKUP($A41,overview!$B$3:$AJ$154,COLUMN(AG41),FALSE))</f>
        <v>204.6898876597235</v>
      </c>
      <c r="AH41">
        <f>IF(VLOOKUP($A41,overview!$B$3:$AJ$154,COLUMN(),FALSE) = "","",VLOOKUP($A41,overview!$B$3:$AJ$154,COLUMN(AH41),FALSE))</f>
        <v>199.0000500453433</v>
      </c>
      <c r="AI41" t="str">
        <f>IF(VLOOKUP($A41,overview!$B$3:$AJ$154,COLUMN(),FALSE) = "","",VLOOKUP($A41,overview!$B$3:$AJ$154,COLUMN(AI41),FALSE))</f>
        <v>[EUR/ton*yr]</v>
      </c>
    </row>
    <row r="42" spans="1:35" x14ac:dyDescent="0.2">
      <c r="A42" s="2" t="s">
        <v>190</v>
      </c>
      <c r="B42">
        <f>IF(VLOOKUP($A42,overview!$B$3:$AJ$154,COLUMN(),FALSE) = "","",VLOOKUP($A42,overview!$B$3:$AJ$154,COLUMN(B42),FALSE))</f>
        <v>0.04</v>
      </c>
      <c r="C42">
        <f>IF(VLOOKUP($A42,overview!$B$3:$AJ$154,COLUMN(),FALSE) = "","",VLOOKUP($A42,overview!$B$3:$AJ$154,COLUMN(C42),FALSE))</f>
        <v>3.5000000000000003E-2</v>
      </c>
      <c r="D42">
        <f>IF(VLOOKUP($A42,overview!$B$3:$AJ$154,COLUMN(),FALSE) = "","",VLOOKUP($A42,overview!$B$3:$AJ$154,COLUMN(D42),FALSE))</f>
        <v>4.4999999999999998E-2</v>
      </c>
      <c r="E42" t="str">
        <f>IF(VLOOKUP($A42,overview!$B$3:$AJ$154,COLUMN(),FALSE) = "","",VLOOKUP($A42,overview!$B$3:$AJ$154,COLUMN(E42),FALSE))</f>
        <v/>
      </c>
      <c r="F42" t="str">
        <f>IF(VLOOKUP($A42,overview!$B$3:$AJ$154,COLUMN(),FALSE) = "","",VLOOKUP($A42,overview!$B$3:$AJ$154,COLUMN(F42),FALSE))</f>
        <v/>
      </c>
      <c r="G42" t="str">
        <f>IF(VLOOKUP($A42,overview!$B$3:$AJ$154,COLUMN(),FALSE) = "","",VLOOKUP($A42,overview!$B$3:$AJ$154,COLUMN(G42),FALSE))</f>
        <v/>
      </c>
      <c r="H42" t="str">
        <f>IF(VLOOKUP($A42,overview!$B$3:$AJ$154,COLUMN(),FALSE) = "","",VLOOKUP($A42,overview!$B$3:$AJ$154,COLUMN(H42),FALSE))</f>
        <v/>
      </c>
      <c r="I42" t="str">
        <f>IF(VLOOKUP($A42,overview!$B$3:$AJ$154,COLUMN(),FALSE) = "","",VLOOKUP($A42,overview!$B$3:$AJ$154,COLUMN(I42),FALSE))</f>
        <v/>
      </c>
      <c r="J42" t="str">
        <f>IF(VLOOKUP($A42,overview!$B$3:$AJ$154,COLUMN(),FALSE) = "","",VLOOKUP($A42,overview!$B$3:$AJ$154,COLUMN(J42),FALSE))</f>
        <v/>
      </c>
      <c r="K42" t="str">
        <f>IF(VLOOKUP($A42,overview!$B$3:$AJ$154,COLUMN(),FALSE) = "","",VLOOKUP($A42,overview!$B$3:$AJ$154,COLUMN(K42),FALSE))</f>
        <v/>
      </c>
      <c r="L42" t="str">
        <f>IF(VLOOKUP($A42,overview!$B$3:$AJ$154,COLUMN(),FALSE) = "","",VLOOKUP($A42,overview!$B$3:$AJ$154,COLUMN(L42),FALSE))</f>
        <v/>
      </c>
      <c r="M42" t="str">
        <f>IF(VLOOKUP($A42,overview!$B$3:$AJ$154,COLUMN(),FALSE) = "","",VLOOKUP($A42,overview!$B$3:$AJ$154,COLUMN(M42),FALSE))</f>
        <v/>
      </c>
      <c r="N42" t="str">
        <f>IF(VLOOKUP($A42,overview!$B$3:$AJ$154,COLUMN(),FALSE) = "","",VLOOKUP($A42,overview!$B$3:$AJ$154,COLUMN(N42),FALSE))</f>
        <v/>
      </c>
      <c r="O42" t="str">
        <f>IF(VLOOKUP($A42,overview!$B$3:$AJ$154,COLUMN(),FALSE) = "","",VLOOKUP($A42,overview!$B$3:$AJ$154,COLUMN(O42),FALSE))</f>
        <v/>
      </c>
      <c r="P42" t="str">
        <f>IF(VLOOKUP($A42,overview!$B$3:$AJ$154,COLUMN(),FALSE) = "","",VLOOKUP($A42,overview!$B$3:$AJ$154,COLUMN(P42),FALSE))</f>
        <v/>
      </c>
      <c r="Q42" t="str">
        <f>IF(VLOOKUP($A42,overview!$B$3:$AJ$154,COLUMN(),FALSE) = "","",VLOOKUP($A42,overview!$B$3:$AJ$154,COLUMN(Q42),FALSE))</f>
        <v/>
      </c>
      <c r="R42" t="str">
        <f>IF(VLOOKUP($A42,overview!$B$3:$AJ$154,COLUMN(),FALSE) = "","",VLOOKUP($A42,overview!$B$3:$AJ$154,COLUMN(R42),FALSE))</f>
        <v/>
      </c>
      <c r="S42" t="str">
        <f>IF(VLOOKUP($A42,overview!$B$3:$AJ$154,COLUMN(),FALSE) = "","",VLOOKUP($A42,overview!$B$3:$AJ$154,COLUMN(S42),FALSE))</f>
        <v/>
      </c>
      <c r="T42" t="str">
        <f>IF(VLOOKUP($A42,overview!$B$3:$AJ$154,COLUMN(),FALSE) = "","",VLOOKUP($A42,overview!$B$3:$AJ$154,COLUMN(T42),FALSE))</f>
        <v/>
      </c>
      <c r="U42" t="str">
        <f>IF(VLOOKUP($A42,overview!$B$3:$AJ$154,COLUMN(),FALSE) = "","",VLOOKUP($A42,overview!$B$3:$AJ$154,COLUMN(U42),FALSE))</f>
        <v/>
      </c>
      <c r="V42" t="str">
        <f>IF(VLOOKUP($A42,overview!$B$3:$AJ$154,COLUMN(),FALSE) = "","",VLOOKUP($A42,overview!$B$3:$AJ$154,COLUMN(V42),FALSE))</f>
        <v/>
      </c>
      <c r="W42" t="str">
        <f>IF(VLOOKUP($A42,overview!$B$3:$AJ$154,COLUMN(),FALSE) = "","",VLOOKUP($A42,overview!$B$3:$AJ$154,COLUMN(W42),FALSE))</f>
        <v/>
      </c>
      <c r="X42" t="str">
        <f>IF(VLOOKUP($A42,overview!$B$3:$AJ$154,COLUMN(),FALSE) = "","",VLOOKUP($A42,overview!$B$3:$AJ$154,COLUMN(X42),FALSE))</f>
        <v/>
      </c>
      <c r="Y42" t="str">
        <f>IF(VLOOKUP($A42,overview!$B$3:$AJ$154,COLUMN(),FALSE) = "","",VLOOKUP($A42,overview!$B$3:$AJ$154,COLUMN(Y42),FALSE))</f>
        <v/>
      </c>
      <c r="Z42" t="str">
        <f>IF(VLOOKUP($A42,overview!$B$3:$AJ$154,COLUMN(),FALSE) = "","",VLOOKUP($A42,overview!$B$3:$AJ$154,COLUMN(Z42),FALSE))</f>
        <v/>
      </c>
      <c r="AA42" t="str">
        <f>IF(VLOOKUP($A42,overview!$B$3:$AJ$154,COLUMN(),FALSE) = "","",VLOOKUP($A42,overview!$B$3:$AJ$154,COLUMN(AA42),FALSE))</f>
        <v/>
      </c>
      <c r="AB42" t="str">
        <f>IF(VLOOKUP($A42,overview!$B$3:$AJ$154,COLUMN(),FALSE) = "","",VLOOKUP($A42,overview!$B$3:$AJ$154,COLUMN(AB42),FALSE))</f>
        <v/>
      </c>
      <c r="AC42" t="str">
        <f>IF(VLOOKUP($A42,overview!$B$3:$AJ$154,COLUMN(),FALSE) = "","",VLOOKUP($A42,overview!$B$3:$AJ$154,COLUMN(AC42),FALSE))</f>
        <v/>
      </c>
      <c r="AD42" t="str">
        <f>IF(VLOOKUP($A42,overview!$B$3:$AJ$154,COLUMN(),FALSE) = "","",VLOOKUP($A42,overview!$B$3:$AJ$154,COLUMN(AD42),FALSE))</f>
        <v/>
      </c>
      <c r="AE42" t="str">
        <f>IF(VLOOKUP($A42,overview!$B$3:$AJ$154,COLUMN(),FALSE) = "","",VLOOKUP($A42,overview!$B$3:$AJ$154,COLUMN(AE42),FALSE))</f>
        <v/>
      </c>
      <c r="AF42" t="str">
        <f>IF(VLOOKUP($A42,overview!$B$3:$AJ$154,COLUMN(),FALSE) = "","",VLOOKUP($A42,overview!$B$3:$AJ$154,COLUMN(AF42),FALSE))</f>
        <v/>
      </c>
      <c r="AG42" t="str">
        <f>IF(VLOOKUP($A42,overview!$B$3:$AJ$154,COLUMN(),FALSE) = "","",VLOOKUP($A42,overview!$B$3:$AJ$154,COLUMN(AG42),FALSE))</f>
        <v/>
      </c>
      <c r="AH42" t="str">
        <f>IF(VLOOKUP($A42,overview!$B$3:$AJ$154,COLUMN(),FALSE) = "","",VLOOKUP($A42,overview!$B$3:$AJ$154,COLUMN(AH42),FALSE))</f>
        <v/>
      </c>
      <c r="AI42" t="str">
        <f>IF(VLOOKUP($A42,overview!$B$3:$AJ$154,COLUMN(),FALSE) = "","",VLOOKUP($A42,overview!$B$3:$AJ$154,COLUMN(AI42),FALSE))</f>
        <v>Fraction of CAPEX p.a.</v>
      </c>
    </row>
    <row r="43" spans="1:35" x14ac:dyDescent="0.2">
      <c r="A43" s="2" t="s">
        <v>191</v>
      </c>
      <c r="B43">
        <f>IF(VLOOKUP($A43,overview!$B$3:$AJ$154,COLUMN(),FALSE) = "","",VLOOKUP($A43,overview!$B$3:$AJ$154,COLUMN(B43),FALSE))</f>
        <v>1.6</v>
      </c>
      <c r="C43" t="str">
        <f>IF(VLOOKUP($A43,overview!$B$3:$AJ$154,COLUMN(),FALSE) = "","",VLOOKUP($A43,overview!$B$3:$AJ$154,COLUMN(C43),FALSE))</f>
        <v/>
      </c>
      <c r="D43" t="str">
        <f>IF(VLOOKUP($A43,overview!$B$3:$AJ$154,COLUMN(),FALSE) = "","",VLOOKUP($A43,overview!$B$3:$AJ$154,COLUMN(D43),FALSE))</f>
        <v/>
      </c>
      <c r="E43" t="str">
        <f>IF(VLOOKUP($A43,overview!$B$3:$AJ$154,COLUMN(),FALSE) = "","",VLOOKUP($A43,overview!$B$3:$AJ$154,COLUMN(E43),FALSE))</f>
        <v/>
      </c>
      <c r="F43" t="str">
        <f>IF(VLOOKUP($A43,overview!$B$3:$AJ$154,COLUMN(),FALSE) = "","",VLOOKUP($A43,overview!$B$3:$AJ$154,COLUMN(F43),FALSE))</f>
        <v/>
      </c>
      <c r="G43" t="str">
        <f>IF(VLOOKUP($A43,overview!$B$3:$AJ$154,COLUMN(),FALSE) = "","",VLOOKUP($A43,overview!$B$3:$AJ$154,COLUMN(G43),FALSE))</f>
        <v/>
      </c>
      <c r="H43" t="str">
        <f>IF(VLOOKUP($A43,overview!$B$3:$AJ$154,COLUMN(),FALSE) = "","",VLOOKUP($A43,overview!$B$3:$AJ$154,COLUMN(H43),FALSE))</f>
        <v/>
      </c>
      <c r="I43" t="str">
        <f>IF(VLOOKUP($A43,overview!$B$3:$AJ$154,COLUMN(),FALSE) = "","",VLOOKUP($A43,overview!$B$3:$AJ$154,COLUMN(I43),FALSE))</f>
        <v/>
      </c>
      <c r="J43" t="str">
        <f>IF(VLOOKUP($A43,overview!$B$3:$AJ$154,COLUMN(),FALSE) = "","",VLOOKUP($A43,overview!$B$3:$AJ$154,COLUMN(J43),FALSE))</f>
        <v/>
      </c>
      <c r="K43" t="str">
        <f>IF(VLOOKUP($A43,overview!$B$3:$AJ$154,COLUMN(),FALSE) = "","",VLOOKUP($A43,overview!$B$3:$AJ$154,COLUMN(K43),FALSE))</f>
        <v/>
      </c>
      <c r="L43" t="str">
        <f>IF(VLOOKUP($A43,overview!$B$3:$AJ$154,COLUMN(),FALSE) = "","",VLOOKUP($A43,overview!$B$3:$AJ$154,COLUMN(L43),FALSE))</f>
        <v/>
      </c>
      <c r="M43" t="str">
        <f>IF(VLOOKUP($A43,overview!$B$3:$AJ$154,COLUMN(),FALSE) = "","",VLOOKUP($A43,overview!$B$3:$AJ$154,COLUMN(M43),FALSE))</f>
        <v/>
      </c>
      <c r="N43" t="str">
        <f>IF(VLOOKUP($A43,overview!$B$3:$AJ$154,COLUMN(),FALSE) = "","",VLOOKUP($A43,overview!$B$3:$AJ$154,COLUMN(N43),FALSE))</f>
        <v/>
      </c>
      <c r="O43" t="str">
        <f>IF(VLOOKUP($A43,overview!$B$3:$AJ$154,COLUMN(),FALSE) = "","",VLOOKUP($A43,overview!$B$3:$AJ$154,COLUMN(O43),FALSE))</f>
        <v/>
      </c>
      <c r="P43" t="str">
        <f>IF(VLOOKUP($A43,overview!$B$3:$AJ$154,COLUMN(),FALSE) = "","",VLOOKUP($A43,overview!$B$3:$AJ$154,COLUMN(P43),FALSE))</f>
        <v/>
      </c>
      <c r="Q43" t="str">
        <f>IF(VLOOKUP($A43,overview!$B$3:$AJ$154,COLUMN(),FALSE) = "","",VLOOKUP($A43,overview!$B$3:$AJ$154,COLUMN(Q43),FALSE))</f>
        <v/>
      </c>
      <c r="R43" t="str">
        <f>IF(VLOOKUP($A43,overview!$B$3:$AJ$154,COLUMN(),FALSE) = "","",VLOOKUP($A43,overview!$B$3:$AJ$154,COLUMN(R43),FALSE))</f>
        <v/>
      </c>
      <c r="S43" t="str">
        <f>IF(VLOOKUP($A43,overview!$B$3:$AJ$154,COLUMN(),FALSE) = "","",VLOOKUP($A43,overview!$B$3:$AJ$154,COLUMN(S43),FALSE))</f>
        <v/>
      </c>
      <c r="T43" t="str">
        <f>IF(VLOOKUP($A43,overview!$B$3:$AJ$154,COLUMN(),FALSE) = "","",VLOOKUP($A43,overview!$B$3:$AJ$154,COLUMN(T43),FALSE))</f>
        <v/>
      </c>
      <c r="U43" t="str">
        <f>IF(VLOOKUP($A43,overview!$B$3:$AJ$154,COLUMN(),FALSE) = "","",VLOOKUP($A43,overview!$B$3:$AJ$154,COLUMN(U43),FALSE))</f>
        <v/>
      </c>
      <c r="V43" t="str">
        <f>IF(VLOOKUP($A43,overview!$B$3:$AJ$154,COLUMN(),FALSE) = "","",VLOOKUP($A43,overview!$B$3:$AJ$154,COLUMN(V43),FALSE))</f>
        <v/>
      </c>
      <c r="W43" t="str">
        <f>IF(VLOOKUP($A43,overview!$B$3:$AJ$154,COLUMN(),FALSE) = "","",VLOOKUP($A43,overview!$B$3:$AJ$154,COLUMN(W43),FALSE))</f>
        <v/>
      </c>
      <c r="X43" t="str">
        <f>IF(VLOOKUP($A43,overview!$B$3:$AJ$154,COLUMN(),FALSE) = "","",VLOOKUP($A43,overview!$B$3:$AJ$154,COLUMN(X43),FALSE))</f>
        <v/>
      </c>
      <c r="Y43" t="str">
        <f>IF(VLOOKUP($A43,overview!$B$3:$AJ$154,COLUMN(),FALSE) = "","",VLOOKUP($A43,overview!$B$3:$AJ$154,COLUMN(Y43),FALSE))</f>
        <v/>
      </c>
      <c r="Z43" t="str">
        <f>IF(VLOOKUP($A43,overview!$B$3:$AJ$154,COLUMN(),FALSE) = "","",VLOOKUP($A43,overview!$B$3:$AJ$154,COLUMN(Z43),FALSE))</f>
        <v/>
      </c>
      <c r="AA43" t="str">
        <f>IF(VLOOKUP($A43,overview!$B$3:$AJ$154,COLUMN(),FALSE) = "","",VLOOKUP($A43,overview!$B$3:$AJ$154,COLUMN(AA43),FALSE))</f>
        <v/>
      </c>
      <c r="AB43" t="str">
        <f>IF(VLOOKUP($A43,overview!$B$3:$AJ$154,COLUMN(),FALSE) = "","",VLOOKUP($A43,overview!$B$3:$AJ$154,COLUMN(AB43),FALSE))</f>
        <v/>
      </c>
      <c r="AC43" t="str">
        <f>IF(VLOOKUP($A43,overview!$B$3:$AJ$154,COLUMN(),FALSE) = "","",VLOOKUP($A43,overview!$B$3:$AJ$154,COLUMN(AC43),FALSE))</f>
        <v/>
      </c>
      <c r="AD43" t="str">
        <f>IF(VLOOKUP($A43,overview!$B$3:$AJ$154,COLUMN(),FALSE) = "","",VLOOKUP($A43,overview!$B$3:$AJ$154,COLUMN(AD43),FALSE))</f>
        <v/>
      </c>
      <c r="AE43" t="str">
        <f>IF(VLOOKUP($A43,overview!$B$3:$AJ$154,COLUMN(),FALSE) = "","",VLOOKUP($A43,overview!$B$3:$AJ$154,COLUMN(AE43),FALSE))</f>
        <v/>
      </c>
      <c r="AF43" t="str">
        <f>IF(VLOOKUP($A43,overview!$B$3:$AJ$154,COLUMN(),FALSE) = "","",VLOOKUP($A43,overview!$B$3:$AJ$154,COLUMN(AF43),FALSE))</f>
        <v/>
      </c>
      <c r="AG43" t="str">
        <f>IF(VLOOKUP($A43,overview!$B$3:$AJ$154,COLUMN(),FALSE) = "","",VLOOKUP($A43,overview!$B$3:$AJ$154,COLUMN(AG43),FALSE))</f>
        <v/>
      </c>
      <c r="AH43" t="str">
        <f>IF(VLOOKUP($A43,overview!$B$3:$AJ$154,COLUMN(),FALSE) = "","",VLOOKUP($A43,overview!$B$3:$AJ$154,COLUMN(AH43),FALSE))</f>
        <v/>
      </c>
      <c r="AI43" t="str">
        <f>IF(VLOOKUP($A43,overview!$B$3:$AJ$154,COLUMN(),FALSE) = "","",VLOOKUP($A43,overview!$B$3:$AJ$154,COLUMN(AI43),FALSE))</f>
        <v>kWhel/kgCO2</v>
      </c>
    </row>
    <row r="44" spans="1:35" x14ac:dyDescent="0.2">
      <c r="A44" s="2" t="s">
        <v>456</v>
      </c>
      <c r="B44">
        <f>IF(VLOOKUP($A44,overview!$B$3:$AJ$154,COLUMN(),FALSE) = "","",VLOOKUP($A44,overview!$B$3:$AJ$154,COLUMN(B44),FALSE))</f>
        <v>0.4</v>
      </c>
      <c r="C44" t="str">
        <f>IF(VLOOKUP($A44,overview!$B$3:$AJ$154,COLUMN(),FALSE) = "","",VLOOKUP($A44,overview!$B$3:$AJ$154,COLUMN(C44),FALSE))</f>
        <v/>
      </c>
      <c r="D44" t="str">
        <f>IF(VLOOKUP($A44,overview!$B$3:$AJ$154,COLUMN(),FALSE) = "","",VLOOKUP($A44,overview!$B$3:$AJ$154,COLUMN(D44),FALSE))</f>
        <v/>
      </c>
      <c r="E44" t="str">
        <f>IF(VLOOKUP($A44,overview!$B$3:$AJ$154,COLUMN(),FALSE) = "","",VLOOKUP($A44,overview!$B$3:$AJ$154,COLUMN(E44),FALSE))</f>
        <v/>
      </c>
      <c r="F44" t="str">
        <f>IF(VLOOKUP($A44,overview!$B$3:$AJ$154,COLUMN(),FALSE) = "","",VLOOKUP($A44,overview!$B$3:$AJ$154,COLUMN(F44),FALSE))</f>
        <v/>
      </c>
      <c r="G44" t="str">
        <f>IF(VLOOKUP($A44,overview!$B$3:$AJ$154,COLUMN(),FALSE) = "","",VLOOKUP($A44,overview!$B$3:$AJ$154,COLUMN(G44),FALSE))</f>
        <v/>
      </c>
      <c r="H44" t="str">
        <f>IF(VLOOKUP($A44,overview!$B$3:$AJ$154,COLUMN(),FALSE) = "","",VLOOKUP($A44,overview!$B$3:$AJ$154,COLUMN(H44),FALSE))</f>
        <v/>
      </c>
      <c r="I44" t="str">
        <f>IF(VLOOKUP($A44,overview!$B$3:$AJ$154,COLUMN(),FALSE) = "","",VLOOKUP($A44,overview!$B$3:$AJ$154,COLUMN(I44),FALSE))</f>
        <v/>
      </c>
      <c r="J44" t="str">
        <f>IF(VLOOKUP($A44,overview!$B$3:$AJ$154,COLUMN(),FALSE) = "","",VLOOKUP($A44,overview!$B$3:$AJ$154,COLUMN(J44),FALSE))</f>
        <v/>
      </c>
      <c r="K44" t="str">
        <f>IF(VLOOKUP($A44,overview!$B$3:$AJ$154,COLUMN(),FALSE) = "","",VLOOKUP($A44,overview!$B$3:$AJ$154,COLUMN(K44),FALSE))</f>
        <v/>
      </c>
      <c r="L44" t="str">
        <f>IF(VLOOKUP($A44,overview!$B$3:$AJ$154,COLUMN(),FALSE) = "","",VLOOKUP($A44,overview!$B$3:$AJ$154,COLUMN(L44),FALSE))</f>
        <v/>
      </c>
      <c r="M44" t="str">
        <f>IF(VLOOKUP($A44,overview!$B$3:$AJ$154,COLUMN(),FALSE) = "","",VLOOKUP($A44,overview!$B$3:$AJ$154,COLUMN(M44),FALSE))</f>
        <v/>
      </c>
      <c r="N44" t="str">
        <f>IF(VLOOKUP($A44,overview!$B$3:$AJ$154,COLUMN(),FALSE) = "","",VLOOKUP($A44,overview!$B$3:$AJ$154,COLUMN(N44),FALSE))</f>
        <v/>
      </c>
      <c r="O44" t="str">
        <f>IF(VLOOKUP($A44,overview!$B$3:$AJ$154,COLUMN(),FALSE) = "","",VLOOKUP($A44,overview!$B$3:$AJ$154,COLUMN(O44),FALSE))</f>
        <v/>
      </c>
      <c r="P44" t="str">
        <f>IF(VLOOKUP($A44,overview!$B$3:$AJ$154,COLUMN(),FALSE) = "","",VLOOKUP($A44,overview!$B$3:$AJ$154,COLUMN(P44),FALSE))</f>
        <v/>
      </c>
      <c r="Q44" t="str">
        <f>IF(VLOOKUP($A44,overview!$B$3:$AJ$154,COLUMN(),FALSE) = "","",VLOOKUP($A44,overview!$B$3:$AJ$154,COLUMN(Q44),FALSE))</f>
        <v/>
      </c>
      <c r="R44" t="str">
        <f>IF(VLOOKUP($A44,overview!$B$3:$AJ$154,COLUMN(),FALSE) = "","",VLOOKUP($A44,overview!$B$3:$AJ$154,COLUMN(R44),FALSE))</f>
        <v/>
      </c>
      <c r="S44" t="str">
        <f>IF(VLOOKUP($A44,overview!$B$3:$AJ$154,COLUMN(),FALSE) = "","",VLOOKUP($A44,overview!$B$3:$AJ$154,COLUMN(S44),FALSE))</f>
        <v/>
      </c>
      <c r="T44" t="str">
        <f>IF(VLOOKUP($A44,overview!$B$3:$AJ$154,COLUMN(),FALSE) = "","",VLOOKUP($A44,overview!$B$3:$AJ$154,COLUMN(T44),FALSE))</f>
        <v/>
      </c>
      <c r="U44" t="str">
        <f>IF(VLOOKUP($A44,overview!$B$3:$AJ$154,COLUMN(),FALSE) = "","",VLOOKUP($A44,overview!$B$3:$AJ$154,COLUMN(U44),FALSE))</f>
        <v/>
      </c>
      <c r="V44" t="str">
        <f>IF(VLOOKUP($A44,overview!$B$3:$AJ$154,COLUMN(),FALSE) = "","",VLOOKUP($A44,overview!$B$3:$AJ$154,COLUMN(V44),FALSE))</f>
        <v/>
      </c>
      <c r="W44" t="str">
        <f>IF(VLOOKUP($A44,overview!$B$3:$AJ$154,COLUMN(),FALSE) = "","",VLOOKUP($A44,overview!$B$3:$AJ$154,COLUMN(W44),FALSE))</f>
        <v/>
      </c>
      <c r="X44" t="str">
        <f>IF(VLOOKUP($A44,overview!$B$3:$AJ$154,COLUMN(),FALSE) = "","",VLOOKUP($A44,overview!$B$3:$AJ$154,COLUMN(X44),FALSE))</f>
        <v/>
      </c>
      <c r="Y44" t="str">
        <f>IF(VLOOKUP($A44,overview!$B$3:$AJ$154,COLUMN(),FALSE) = "","",VLOOKUP($A44,overview!$B$3:$AJ$154,COLUMN(Y44),FALSE))</f>
        <v/>
      </c>
      <c r="Z44" t="str">
        <f>IF(VLOOKUP($A44,overview!$B$3:$AJ$154,COLUMN(),FALSE) = "","",VLOOKUP($A44,overview!$B$3:$AJ$154,COLUMN(Z44),FALSE))</f>
        <v/>
      </c>
      <c r="AA44" t="str">
        <f>IF(VLOOKUP($A44,overview!$B$3:$AJ$154,COLUMN(),FALSE) = "","",VLOOKUP($A44,overview!$B$3:$AJ$154,COLUMN(AA44),FALSE))</f>
        <v/>
      </c>
      <c r="AB44" t="str">
        <f>IF(VLOOKUP($A44,overview!$B$3:$AJ$154,COLUMN(),FALSE) = "","",VLOOKUP($A44,overview!$B$3:$AJ$154,COLUMN(AB44),FALSE))</f>
        <v/>
      </c>
      <c r="AC44" t="str">
        <f>IF(VLOOKUP($A44,overview!$B$3:$AJ$154,COLUMN(),FALSE) = "","",VLOOKUP($A44,overview!$B$3:$AJ$154,COLUMN(AC44),FALSE))</f>
        <v/>
      </c>
      <c r="AD44" t="str">
        <f>IF(VLOOKUP($A44,overview!$B$3:$AJ$154,COLUMN(),FALSE) = "","",VLOOKUP($A44,overview!$B$3:$AJ$154,COLUMN(AD44),FALSE))</f>
        <v/>
      </c>
      <c r="AE44" t="str">
        <f>IF(VLOOKUP($A44,overview!$B$3:$AJ$154,COLUMN(),FALSE) = "","",VLOOKUP($A44,overview!$B$3:$AJ$154,COLUMN(AE44),FALSE))</f>
        <v/>
      </c>
      <c r="AF44" t="str">
        <f>IF(VLOOKUP($A44,overview!$B$3:$AJ$154,COLUMN(),FALSE) = "","",VLOOKUP($A44,overview!$B$3:$AJ$154,COLUMN(AF44),FALSE))</f>
        <v/>
      </c>
      <c r="AG44" t="str">
        <f>IF(VLOOKUP($A44,overview!$B$3:$AJ$154,COLUMN(),FALSE) = "","",VLOOKUP($A44,overview!$B$3:$AJ$154,COLUMN(AG44),FALSE))</f>
        <v/>
      </c>
      <c r="AH44" t="str">
        <f>IF(VLOOKUP($A44,overview!$B$3:$AJ$154,COLUMN(),FALSE) = "","",VLOOKUP($A44,overview!$B$3:$AJ$154,COLUMN(AH44),FALSE))</f>
        <v/>
      </c>
      <c r="AI44" t="str">
        <f>IF(VLOOKUP($A44,overview!$B$3:$AJ$154,COLUMN(),FALSE) = "","",VLOOKUP($A44,overview!$B$3:$AJ$154,COLUMN(AI44),FALSE))</f>
        <v>kWh/kgCO2</v>
      </c>
    </row>
    <row r="45" spans="1:35" x14ac:dyDescent="0.2">
      <c r="A45" s="2" t="s">
        <v>198</v>
      </c>
      <c r="B45">
        <f>IF(VLOOKUP($A45,overview!$B$3:$AJ$154,COLUMN(),FALSE) = "","",VLOOKUP($A45,overview!$B$3:$AJ$154,COLUMN(B45),FALSE))</f>
        <v>12</v>
      </c>
      <c r="C45" t="str">
        <f>IF(VLOOKUP($A45,overview!$B$3:$AJ$154,COLUMN(),FALSE) = "","",VLOOKUP($A45,overview!$B$3:$AJ$154,COLUMN(C45),FALSE))</f>
        <v/>
      </c>
      <c r="D45" t="str">
        <f>IF(VLOOKUP($A45,overview!$B$3:$AJ$154,COLUMN(),FALSE) = "","",VLOOKUP($A45,overview!$B$3:$AJ$154,COLUMN(D45),FALSE))</f>
        <v/>
      </c>
      <c r="E45">
        <f>IF(VLOOKUP($A45,overview!$B$3:$AJ$154,COLUMN(),FALSE) = "","",VLOOKUP($A45,overview!$B$3:$AJ$154,COLUMN(E45),FALSE))</f>
        <v>12</v>
      </c>
      <c r="F45">
        <f>IF(VLOOKUP($A45,overview!$B$3:$AJ$154,COLUMN(),FALSE) = "","",VLOOKUP($A45,overview!$B$3:$AJ$154,COLUMN(F45),FALSE))</f>
        <v>13</v>
      </c>
      <c r="G45">
        <f>IF(VLOOKUP($A45,overview!$B$3:$AJ$154,COLUMN(),FALSE) = "","",VLOOKUP($A45,overview!$B$3:$AJ$154,COLUMN(G45),FALSE))</f>
        <v>13</v>
      </c>
      <c r="H45">
        <f>IF(VLOOKUP($A45,overview!$B$3:$AJ$154,COLUMN(),FALSE) = "","",VLOOKUP($A45,overview!$B$3:$AJ$154,COLUMN(H45),FALSE))</f>
        <v>13</v>
      </c>
      <c r="I45">
        <f>IF(VLOOKUP($A45,overview!$B$3:$AJ$154,COLUMN(),FALSE) = "","",VLOOKUP($A45,overview!$B$3:$AJ$154,COLUMN(I45),FALSE))</f>
        <v>13</v>
      </c>
      <c r="J45">
        <f>IF(VLOOKUP($A45,overview!$B$3:$AJ$154,COLUMN(),FALSE) = "","",VLOOKUP($A45,overview!$B$3:$AJ$154,COLUMN(J45),FALSE))</f>
        <v>14</v>
      </c>
      <c r="K45">
        <f>IF(VLOOKUP($A45,overview!$B$3:$AJ$154,COLUMN(),FALSE) = "","",VLOOKUP($A45,overview!$B$3:$AJ$154,COLUMN(K45),FALSE))</f>
        <v>14</v>
      </c>
      <c r="L45">
        <f>IF(VLOOKUP($A45,overview!$B$3:$AJ$154,COLUMN(),FALSE) = "","",VLOOKUP($A45,overview!$B$3:$AJ$154,COLUMN(L45),FALSE))</f>
        <v>14</v>
      </c>
      <c r="M45">
        <f>IF(VLOOKUP($A45,overview!$B$3:$AJ$154,COLUMN(),FALSE) = "","",VLOOKUP($A45,overview!$B$3:$AJ$154,COLUMN(M45),FALSE))</f>
        <v>14</v>
      </c>
      <c r="N45">
        <f>IF(VLOOKUP($A45,overview!$B$3:$AJ$154,COLUMN(),FALSE) = "","",VLOOKUP($A45,overview!$B$3:$AJ$154,COLUMN(N45),FALSE))</f>
        <v>15</v>
      </c>
      <c r="O45">
        <f>IF(VLOOKUP($A45,overview!$B$3:$AJ$154,COLUMN(),FALSE) = "","",VLOOKUP($A45,overview!$B$3:$AJ$154,COLUMN(O45),FALSE))</f>
        <v>15</v>
      </c>
      <c r="P45">
        <f>IF(VLOOKUP($A45,overview!$B$3:$AJ$154,COLUMN(),FALSE) = "","",VLOOKUP($A45,overview!$B$3:$AJ$154,COLUMN(P45),FALSE))</f>
        <v>15</v>
      </c>
      <c r="Q45">
        <f>IF(VLOOKUP($A45,overview!$B$3:$AJ$154,COLUMN(),FALSE) = "","",VLOOKUP($A45,overview!$B$3:$AJ$154,COLUMN(Q45),FALSE))</f>
        <v>15</v>
      </c>
      <c r="R45">
        <f>IF(VLOOKUP($A45,overview!$B$3:$AJ$154,COLUMN(),FALSE) = "","",VLOOKUP($A45,overview!$B$3:$AJ$154,COLUMN(R45),FALSE))</f>
        <v>16</v>
      </c>
      <c r="S45">
        <f>IF(VLOOKUP($A45,overview!$B$3:$AJ$154,COLUMN(),FALSE) = "","",VLOOKUP($A45,overview!$B$3:$AJ$154,COLUMN(S45),FALSE))</f>
        <v>16</v>
      </c>
      <c r="T45">
        <f>IF(VLOOKUP($A45,overview!$B$3:$AJ$154,COLUMN(),FALSE) = "","",VLOOKUP($A45,overview!$B$3:$AJ$154,COLUMN(T45),FALSE))</f>
        <v>16</v>
      </c>
      <c r="U45">
        <f>IF(VLOOKUP($A45,overview!$B$3:$AJ$154,COLUMN(),FALSE) = "","",VLOOKUP($A45,overview!$B$3:$AJ$154,COLUMN(U45),FALSE))</f>
        <v>17</v>
      </c>
      <c r="V45">
        <f>IF(VLOOKUP($A45,overview!$B$3:$AJ$154,COLUMN(),FALSE) = "","",VLOOKUP($A45,overview!$B$3:$AJ$154,COLUMN(V45),FALSE))</f>
        <v>17</v>
      </c>
      <c r="W45">
        <f>IF(VLOOKUP($A45,overview!$B$3:$AJ$154,COLUMN(),FALSE) = "","",VLOOKUP($A45,overview!$B$3:$AJ$154,COLUMN(W45),FALSE))</f>
        <v>17</v>
      </c>
      <c r="X45">
        <f>IF(VLOOKUP($A45,overview!$B$3:$AJ$154,COLUMN(),FALSE) = "","",VLOOKUP($A45,overview!$B$3:$AJ$154,COLUMN(X45),FALSE))</f>
        <v>17</v>
      </c>
      <c r="Y45">
        <f>IF(VLOOKUP($A45,overview!$B$3:$AJ$154,COLUMN(),FALSE) = "","",VLOOKUP($A45,overview!$B$3:$AJ$154,COLUMN(Y45),FALSE))</f>
        <v>18</v>
      </c>
      <c r="Z45">
        <f>IF(VLOOKUP($A45,overview!$B$3:$AJ$154,COLUMN(),FALSE) = "","",VLOOKUP($A45,overview!$B$3:$AJ$154,COLUMN(Z45),FALSE))</f>
        <v>18</v>
      </c>
      <c r="AA45">
        <f>IF(VLOOKUP($A45,overview!$B$3:$AJ$154,COLUMN(),FALSE) = "","",VLOOKUP($A45,overview!$B$3:$AJ$154,COLUMN(AA45),FALSE))</f>
        <v>18</v>
      </c>
      <c r="AB45">
        <f>IF(VLOOKUP($A45,overview!$B$3:$AJ$154,COLUMN(),FALSE) = "","",VLOOKUP($A45,overview!$B$3:$AJ$154,COLUMN(AB45),FALSE))</f>
        <v>18</v>
      </c>
      <c r="AC45">
        <f>IF(VLOOKUP($A45,overview!$B$3:$AJ$154,COLUMN(),FALSE) = "","",VLOOKUP($A45,overview!$B$3:$AJ$154,COLUMN(AC45),FALSE))</f>
        <v>19</v>
      </c>
      <c r="AD45">
        <f>IF(VLOOKUP($A45,overview!$B$3:$AJ$154,COLUMN(),FALSE) = "","",VLOOKUP($A45,overview!$B$3:$AJ$154,COLUMN(AD45),FALSE))</f>
        <v>19</v>
      </c>
      <c r="AE45">
        <f>IF(VLOOKUP($A45,overview!$B$3:$AJ$154,COLUMN(),FALSE) = "","",VLOOKUP($A45,overview!$B$3:$AJ$154,COLUMN(AE45),FALSE))</f>
        <v>19</v>
      </c>
      <c r="AF45">
        <f>IF(VLOOKUP($A45,overview!$B$3:$AJ$154,COLUMN(),FALSE) = "","",VLOOKUP($A45,overview!$B$3:$AJ$154,COLUMN(AF45),FALSE))</f>
        <v>19</v>
      </c>
      <c r="AG45">
        <f>IF(VLOOKUP($A45,overview!$B$3:$AJ$154,COLUMN(),FALSE) = "","",VLOOKUP($A45,overview!$B$3:$AJ$154,COLUMN(AG45),FALSE))</f>
        <v>20</v>
      </c>
      <c r="AH45">
        <f>IF(VLOOKUP($A45,overview!$B$3:$AJ$154,COLUMN(),FALSE) = "","",VLOOKUP($A45,overview!$B$3:$AJ$154,COLUMN(AH45),FALSE))</f>
        <v>20</v>
      </c>
      <c r="AI45" t="str">
        <f>IF(VLOOKUP($A45,overview!$B$3:$AJ$154,COLUMN(),FALSE) = "","",VLOOKUP($A45,overview!$B$3:$AJ$154,COLUMN(AI45),FALSE))</f>
        <v>years</v>
      </c>
    </row>
    <row r="46" spans="1:35" x14ac:dyDescent="0.2">
      <c r="A46" s="2" t="s">
        <v>460</v>
      </c>
      <c r="B46">
        <f>IF(VLOOKUP($A46,overview!$B$3:$AJ$154,COLUMN(),FALSE) = "","",VLOOKUP($A46,overview!$B$3:$AJ$154,COLUMN(B46),FALSE))</f>
        <v>1000000</v>
      </c>
      <c r="C46" t="str">
        <f>IF(VLOOKUP($A46,overview!$B$3:$AJ$154,COLUMN(),FALSE) = "","",VLOOKUP($A46,overview!$B$3:$AJ$154,COLUMN(C46),FALSE))</f>
        <v/>
      </c>
      <c r="D46" t="str">
        <f>IF(VLOOKUP($A46,overview!$B$3:$AJ$154,COLUMN(),FALSE) = "","",VLOOKUP($A46,overview!$B$3:$AJ$154,COLUMN(D46),FALSE))</f>
        <v/>
      </c>
      <c r="E46" t="str">
        <f>IF(VLOOKUP($A46,overview!$B$3:$AJ$154,COLUMN(),FALSE) = "","",VLOOKUP($A46,overview!$B$3:$AJ$154,COLUMN(E46),FALSE))</f>
        <v/>
      </c>
      <c r="F46" t="str">
        <f>IF(VLOOKUP($A46,overview!$B$3:$AJ$154,COLUMN(),FALSE) = "","",VLOOKUP($A46,overview!$B$3:$AJ$154,COLUMN(F46),FALSE))</f>
        <v/>
      </c>
      <c r="G46" t="str">
        <f>IF(VLOOKUP($A46,overview!$B$3:$AJ$154,COLUMN(),FALSE) = "","",VLOOKUP($A46,overview!$B$3:$AJ$154,COLUMN(G46),FALSE))</f>
        <v/>
      </c>
      <c r="H46" t="str">
        <f>IF(VLOOKUP($A46,overview!$B$3:$AJ$154,COLUMN(),FALSE) = "","",VLOOKUP($A46,overview!$B$3:$AJ$154,COLUMN(H46),FALSE))</f>
        <v/>
      </c>
      <c r="I46" t="str">
        <f>IF(VLOOKUP($A46,overview!$B$3:$AJ$154,COLUMN(),FALSE) = "","",VLOOKUP($A46,overview!$B$3:$AJ$154,COLUMN(I46),FALSE))</f>
        <v/>
      </c>
      <c r="J46" t="str">
        <f>IF(VLOOKUP($A46,overview!$B$3:$AJ$154,COLUMN(),FALSE) = "","",VLOOKUP($A46,overview!$B$3:$AJ$154,COLUMN(J46),FALSE))</f>
        <v/>
      </c>
      <c r="K46" t="str">
        <f>IF(VLOOKUP($A46,overview!$B$3:$AJ$154,COLUMN(),FALSE) = "","",VLOOKUP($A46,overview!$B$3:$AJ$154,COLUMN(K46),FALSE))</f>
        <v/>
      </c>
      <c r="L46" t="str">
        <f>IF(VLOOKUP($A46,overview!$B$3:$AJ$154,COLUMN(),FALSE) = "","",VLOOKUP($A46,overview!$B$3:$AJ$154,COLUMN(L46),FALSE))</f>
        <v/>
      </c>
      <c r="M46" t="str">
        <f>IF(VLOOKUP($A46,overview!$B$3:$AJ$154,COLUMN(),FALSE) = "","",VLOOKUP($A46,overview!$B$3:$AJ$154,COLUMN(M46),FALSE))</f>
        <v/>
      </c>
      <c r="N46" t="str">
        <f>IF(VLOOKUP($A46,overview!$B$3:$AJ$154,COLUMN(),FALSE) = "","",VLOOKUP($A46,overview!$B$3:$AJ$154,COLUMN(N46),FALSE))</f>
        <v/>
      </c>
      <c r="O46" t="str">
        <f>IF(VLOOKUP($A46,overview!$B$3:$AJ$154,COLUMN(),FALSE) = "","",VLOOKUP($A46,overview!$B$3:$AJ$154,COLUMN(O46),FALSE))</f>
        <v/>
      </c>
      <c r="P46" t="str">
        <f>IF(VLOOKUP($A46,overview!$B$3:$AJ$154,COLUMN(),FALSE) = "","",VLOOKUP($A46,overview!$B$3:$AJ$154,COLUMN(P46),FALSE))</f>
        <v/>
      </c>
      <c r="Q46" t="str">
        <f>IF(VLOOKUP($A46,overview!$B$3:$AJ$154,COLUMN(),FALSE) = "","",VLOOKUP($A46,overview!$B$3:$AJ$154,COLUMN(Q46),FALSE))</f>
        <v/>
      </c>
      <c r="R46" t="str">
        <f>IF(VLOOKUP($A46,overview!$B$3:$AJ$154,COLUMN(),FALSE) = "","",VLOOKUP($A46,overview!$B$3:$AJ$154,COLUMN(R46),FALSE))</f>
        <v/>
      </c>
      <c r="S46" t="str">
        <f>IF(VLOOKUP($A46,overview!$B$3:$AJ$154,COLUMN(),FALSE) = "","",VLOOKUP($A46,overview!$B$3:$AJ$154,COLUMN(S46),FALSE))</f>
        <v/>
      </c>
      <c r="T46" t="str">
        <f>IF(VLOOKUP($A46,overview!$B$3:$AJ$154,COLUMN(),FALSE) = "","",VLOOKUP($A46,overview!$B$3:$AJ$154,COLUMN(T46),FALSE))</f>
        <v/>
      </c>
      <c r="U46" t="str">
        <f>IF(VLOOKUP($A46,overview!$B$3:$AJ$154,COLUMN(),FALSE) = "","",VLOOKUP($A46,overview!$B$3:$AJ$154,COLUMN(U46),FALSE))</f>
        <v/>
      </c>
      <c r="V46" t="str">
        <f>IF(VLOOKUP($A46,overview!$B$3:$AJ$154,COLUMN(),FALSE) = "","",VLOOKUP($A46,overview!$B$3:$AJ$154,COLUMN(V46),FALSE))</f>
        <v/>
      </c>
      <c r="W46" t="str">
        <f>IF(VLOOKUP($A46,overview!$B$3:$AJ$154,COLUMN(),FALSE) = "","",VLOOKUP($A46,overview!$B$3:$AJ$154,COLUMN(W46),FALSE))</f>
        <v/>
      </c>
      <c r="X46" t="str">
        <f>IF(VLOOKUP($A46,overview!$B$3:$AJ$154,COLUMN(),FALSE) = "","",VLOOKUP($A46,overview!$B$3:$AJ$154,COLUMN(X46),FALSE))</f>
        <v/>
      </c>
      <c r="Y46" t="str">
        <f>IF(VLOOKUP($A46,overview!$B$3:$AJ$154,COLUMN(),FALSE) = "","",VLOOKUP($A46,overview!$B$3:$AJ$154,COLUMN(Y46),FALSE))</f>
        <v/>
      </c>
      <c r="Z46" t="str">
        <f>IF(VLOOKUP($A46,overview!$B$3:$AJ$154,COLUMN(),FALSE) = "","",VLOOKUP($A46,overview!$B$3:$AJ$154,COLUMN(Z46),FALSE))</f>
        <v/>
      </c>
      <c r="AA46" t="str">
        <f>IF(VLOOKUP($A46,overview!$B$3:$AJ$154,COLUMN(),FALSE) = "","",VLOOKUP($A46,overview!$B$3:$AJ$154,COLUMN(AA46),FALSE))</f>
        <v/>
      </c>
      <c r="AB46" t="str">
        <f>IF(VLOOKUP($A46,overview!$B$3:$AJ$154,COLUMN(),FALSE) = "","",VLOOKUP($A46,overview!$B$3:$AJ$154,COLUMN(AB46),FALSE))</f>
        <v/>
      </c>
      <c r="AC46" t="str">
        <f>IF(VLOOKUP($A46,overview!$B$3:$AJ$154,COLUMN(),FALSE) = "","",VLOOKUP($A46,overview!$B$3:$AJ$154,COLUMN(AC46),FALSE))</f>
        <v/>
      </c>
      <c r="AD46" t="str">
        <f>IF(VLOOKUP($A46,overview!$B$3:$AJ$154,COLUMN(),FALSE) = "","",VLOOKUP($A46,overview!$B$3:$AJ$154,COLUMN(AD46),FALSE))</f>
        <v/>
      </c>
      <c r="AE46" t="str">
        <f>IF(VLOOKUP($A46,overview!$B$3:$AJ$154,COLUMN(),FALSE) = "","",VLOOKUP($A46,overview!$B$3:$AJ$154,COLUMN(AE46),FALSE))</f>
        <v/>
      </c>
      <c r="AF46" t="str">
        <f>IF(VLOOKUP($A46,overview!$B$3:$AJ$154,COLUMN(),FALSE) = "","",VLOOKUP($A46,overview!$B$3:$AJ$154,COLUMN(AF46),FALSE))</f>
        <v/>
      </c>
      <c r="AG46" t="str">
        <f>IF(VLOOKUP($A46,overview!$B$3:$AJ$154,COLUMN(),FALSE) = "","",VLOOKUP($A46,overview!$B$3:$AJ$154,COLUMN(AG46),FALSE))</f>
        <v/>
      </c>
      <c r="AH46" t="str">
        <f>IF(VLOOKUP($A46,overview!$B$3:$AJ$154,COLUMN(),FALSE) = "","",VLOOKUP($A46,overview!$B$3:$AJ$154,COLUMN(AH46),FALSE))</f>
        <v/>
      </c>
      <c r="AI46" t="str">
        <f>IF(VLOOKUP($A46,overview!$B$3:$AJ$154,COLUMN(),FALSE) = "","",VLOOKUP($A46,overview!$B$3:$AJ$154,COLUMN(AI46),FALSE))</f>
        <v>kW</v>
      </c>
    </row>
    <row r="47" spans="1:35" x14ac:dyDescent="0.2">
      <c r="A47" s="2" t="s">
        <v>461</v>
      </c>
      <c r="B47">
        <f>IF(VLOOKUP($A47,overview!$B$3:$AJ$154,COLUMN(),FALSE) = "","",VLOOKUP($A47,overview!$B$3:$AJ$154,COLUMN(B47),FALSE))</f>
        <v>0</v>
      </c>
      <c r="C47" t="str">
        <f>IF(VLOOKUP($A47,overview!$B$3:$AJ$154,COLUMN(),FALSE) = "","",VLOOKUP($A47,overview!$B$3:$AJ$154,COLUMN(C47),FALSE))</f>
        <v/>
      </c>
      <c r="D47" t="str">
        <f>IF(VLOOKUP($A47,overview!$B$3:$AJ$154,COLUMN(),FALSE) = "","",VLOOKUP($A47,overview!$B$3:$AJ$154,COLUMN(D47),FALSE))</f>
        <v/>
      </c>
      <c r="E47" t="str">
        <f>IF(VLOOKUP($A47,overview!$B$3:$AJ$154,COLUMN(),FALSE) = "","",VLOOKUP($A47,overview!$B$3:$AJ$154,COLUMN(E47),FALSE))</f>
        <v/>
      </c>
      <c r="F47" t="str">
        <f>IF(VLOOKUP($A47,overview!$B$3:$AJ$154,COLUMN(),FALSE) = "","",VLOOKUP($A47,overview!$B$3:$AJ$154,COLUMN(F47),FALSE))</f>
        <v/>
      </c>
      <c r="G47" t="str">
        <f>IF(VLOOKUP($A47,overview!$B$3:$AJ$154,COLUMN(),FALSE) = "","",VLOOKUP($A47,overview!$B$3:$AJ$154,COLUMN(G47),FALSE))</f>
        <v/>
      </c>
      <c r="H47" t="str">
        <f>IF(VLOOKUP($A47,overview!$B$3:$AJ$154,COLUMN(),FALSE) = "","",VLOOKUP($A47,overview!$B$3:$AJ$154,COLUMN(H47),FALSE))</f>
        <v/>
      </c>
      <c r="I47" t="str">
        <f>IF(VLOOKUP($A47,overview!$B$3:$AJ$154,COLUMN(),FALSE) = "","",VLOOKUP($A47,overview!$B$3:$AJ$154,COLUMN(I47),FALSE))</f>
        <v/>
      </c>
      <c r="J47" t="str">
        <f>IF(VLOOKUP($A47,overview!$B$3:$AJ$154,COLUMN(),FALSE) = "","",VLOOKUP($A47,overview!$B$3:$AJ$154,COLUMN(J47),FALSE))</f>
        <v/>
      </c>
      <c r="K47" t="str">
        <f>IF(VLOOKUP($A47,overview!$B$3:$AJ$154,COLUMN(),FALSE) = "","",VLOOKUP($A47,overview!$B$3:$AJ$154,COLUMN(K47),FALSE))</f>
        <v/>
      </c>
      <c r="L47" t="str">
        <f>IF(VLOOKUP($A47,overview!$B$3:$AJ$154,COLUMN(),FALSE) = "","",VLOOKUP($A47,overview!$B$3:$AJ$154,COLUMN(L47),FALSE))</f>
        <v/>
      </c>
      <c r="M47" t="str">
        <f>IF(VLOOKUP($A47,overview!$B$3:$AJ$154,COLUMN(),FALSE) = "","",VLOOKUP($A47,overview!$B$3:$AJ$154,COLUMN(M47),FALSE))</f>
        <v/>
      </c>
      <c r="N47" t="str">
        <f>IF(VLOOKUP($A47,overview!$B$3:$AJ$154,COLUMN(),FALSE) = "","",VLOOKUP($A47,overview!$B$3:$AJ$154,COLUMN(N47),FALSE))</f>
        <v/>
      </c>
      <c r="O47" t="str">
        <f>IF(VLOOKUP($A47,overview!$B$3:$AJ$154,COLUMN(),FALSE) = "","",VLOOKUP($A47,overview!$B$3:$AJ$154,COLUMN(O47),FALSE))</f>
        <v/>
      </c>
      <c r="P47" t="str">
        <f>IF(VLOOKUP($A47,overview!$B$3:$AJ$154,COLUMN(),FALSE) = "","",VLOOKUP($A47,overview!$B$3:$AJ$154,COLUMN(P47),FALSE))</f>
        <v/>
      </c>
      <c r="Q47" t="str">
        <f>IF(VLOOKUP($A47,overview!$B$3:$AJ$154,COLUMN(),FALSE) = "","",VLOOKUP($A47,overview!$B$3:$AJ$154,COLUMN(Q47),FALSE))</f>
        <v/>
      </c>
      <c r="R47" t="str">
        <f>IF(VLOOKUP($A47,overview!$B$3:$AJ$154,COLUMN(),FALSE) = "","",VLOOKUP($A47,overview!$B$3:$AJ$154,COLUMN(R47),FALSE))</f>
        <v/>
      </c>
      <c r="S47" t="str">
        <f>IF(VLOOKUP($A47,overview!$B$3:$AJ$154,COLUMN(),FALSE) = "","",VLOOKUP($A47,overview!$B$3:$AJ$154,COLUMN(S47),FALSE))</f>
        <v/>
      </c>
      <c r="T47" t="str">
        <f>IF(VLOOKUP($A47,overview!$B$3:$AJ$154,COLUMN(),FALSE) = "","",VLOOKUP($A47,overview!$B$3:$AJ$154,COLUMN(T47),FALSE))</f>
        <v/>
      </c>
      <c r="U47" t="str">
        <f>IF(VLOOKUP($A47,overview!$B$3:$AJ$154,COLUMN(),FALSE) = "","",VLOOKUP($A47,overview!$B$3:$AJ$154,COLUMN(U47),FALSE))</f>
        <v/>
      </c>
      <c r="V47" t="str">
        <f>IF(VLOOKUP($A47,overview!$B$3:$AJ$154,COLUMN(),FALSE) = "","",VLOOKUP($A47,overview!$B$3:$AJ$154,COLUMN(V47),FALSE))</f>
        <v/>
      </c>
      <c r="W47" t="str">
        <f>IF(VLOOKUP($A47,overview!$B$3:$AJ$154,COLUMN(),FALSE) = "","",VLOOKUP($A47,overview!$B$3:$AJ$154,COLUMN(W47),FALSE))</f>
        <v/>
      </c>
      <c r="X47" t="str">
        <f>IF(VLOOKUP($A47,overview!$B$3:$AJ$154,COLUMN(),FALSE) = "","",VLOOKUP($A47,overview!$B$3:$AJ$154,COLUMN(X47),FALSE))</f>
        <v/>
      </c>
      <c r="Y47" t="str">
        <f>IF(VLOOKUP($A47,overview!$B$3:$AJ$154,COLUMN(),FALSE) = "","",VLOOKUP($A47,overview!$B$3:$AJ$154,COLUMN(Y47),FALSE))</f>
        <v/>
      </c>
      <c r="Z47" t="str">
        <f>IF(VLOOKUP($A47,overview!$B$3:$AJ$154,COLUMN(),FALSE) = "","",VLOOKUP($A47,overview!$B$3:$AJ$154,COLUMN(Z47),FALSE))</f>
        <v/>
      </c>
      <c r="AA47" t="str">
        <f>IF(VLOOKUP($A47,overview!$B$3:$AJ$154,COLUMN(),FALSE) = "","",VLOOKUP($A47,overview!$B$3:$AJ$154,COLUMN(AA47),FALSE))</f>
        <v/>
      </c>
      <c r="AB47" t="str">
        <f>IF(VLOOKUP($A47,overview!$B$3:$AJ$154,COLUMN(),FALSE) = "","",VLOOKUP($A47,overview!$B$3:$AJ$154,COLUMN(AB47),FALSE))</f>
        <v/>
      </c>
      <c r="AC47" t="str">
        <f>IF(VLOOKUP($A47,overview!$B$3:$AJ$154,COLUMN(),FALSE) = "","",VLOOKUP($A47,overview!$B$3:$AJ$154,COLUMN(AC47),FALSE))</f>
        <v/>
      </c>
      <c r="AD47" t="str">
        <f>IF(VLOOKUP($A47,overview!$B$3:$AJ$154,COLUMN(),FALSE) = "","",VLOOKUP($A47,overview!$B$3:$AJ$154,COLUMN(AD47),FALSE))</f>
        <v/>
      </c>
      <c r="AE47" t="str">
        <f>IF(VLOOKUP($A47,overview!$B$3:$AJ$154,COLUMN(),FALSE) = "","",VLOOKUP($A47,overview!$B$3:$AJ$154,COLUMN(AE47),FALSE))</f>
        <v/>
      </c>
      <c r="AF47" t="str">
        <f>IF(VLOOKUP($A47,overview!$B$3:$AJ$154,COLUMN(),FALSE) = "","",VLOOKUP($A47,overview!$B$3:$AJ$154,COLUMN(AF47),FALSE))</f>
        <v/>
      </c>
      <c r="AG47" t="str">
        <f>IF(VLOOKUP($A47,overview!$B$3:$AJ$154,COLUMN(),FALSE) = "","",VLOOKUP($A47,overview!$B$3:$AJ$154,COLUMN(AG47),FALSE))</f>
        <v/>
      </c>
      <c r="AH47" t="str">
        <f>IF(VLOOKUP($A47,overview!$B$3:$AJ$154,COLUMN(),FALSE) = "","",VLOOKUP($A47,overview!$B$3:$AJ$154,COLUMN(AH47),FALSE))</f>
        <v/>
      </c>
      <c r="AI47" t="str">
        <f>IF(VLOOKUP($A47,overview!$B$3:$AJ$154,COLUMN(),FALSE) = "","",VLOOKUP($A47,overview!$B$3:$AJ$154,COLUMN(AI47),FALSE))</f>
        <v>kW</v>
      </c>
    </row>
    <row r="48" spans="1:35" x14ac:dyDescent="0.2">
      <c r="A48" s="2" t="s">
        <v>462</v>
      </c>
      <c r="B48">
        <f>IF(VLOOKUP($A48,overview!$B$3:$AJ$154,COLUMN(),FALSE) = "","",VLOOKUP($A48,overview!$B$3:$AJ$154,COLUMN(B48),FALSE))</f>
        <v>100</v>
      </c>
      <c r="C48" t="str">
        <f>IF(VLOOKUP($A48,overview!$B$3:$AJ$154,COLUMN(),FALSE) = "","",VLOOKUP($A48,overview!$B$3:$AJ$154,COLUMN(C48),FALSE))</f>
        <v/>
      </c>
      <c r="D48" t="str">
        <f>IF(VLOOKUP($A48,overview!$B$3:$AJ$154,COLUMN(),FALSE) = "","",VLOOKUP($A48,overview!$B$3:$AJ$154,COLUMN(D48),FALSE))</f>
        <v/>
      </c>
      <c r="E48" t="str">
        <f>IF(VLOOKUP($A48,overview!$B$3:$AJ$154,COLUMN(),FALSE) = "","",VLOOKUP($A48,overview!$B$3:$AJ$154,COLUMN(E48),FALSE))</f>
        <v/>
      </c>
      <c r="F48" t="str">
        <f>IF(VLOOKUP($A48,overview!$B$3:$AJ$154,COLUMN(),FALSE) = "","",VLOOKUP($A48,overview!$B$3:$AJ$154,COLUMN(F48),FALSE))</f>
        <v/>
      </c>
      <c r="G48" t="str">
        <f>IF(VLOOKUP($A48,overview!$B$3:$AJ$154,COLUMN(),FALSE) = "","",VLOOKUP($A48,overview!$B$3:$AJ$154,COLUMN(G48),FALSE))</f>
        <v/>
      </c>
      <c r="H48" t="str">
        <f>IF(VLOOKUP($A48,overview!$B$3:$AJ$154,COLUMN(),FALSE) = "","",VLOOKUP($A48,overview!$B$3:$AJ$154,COLUMN(H48),FALSE))</f>
        <v/>
      </c>
      <c r="I48" t="str">
        <f>IF(VLOOKUP($A48,overview!$B$3:$AJ$154,COLUMN(),FALSE) = "","",VLOOKUP($A48,overview!$B$3:$AJ$154,COLUMN(I48),FALSE))</f>
        <v/>
      </c>
      <c r="J48" t="str">
        <f>IF(VLOOKUP($A48,overview!$B$3:$AJ$154,COLUMN(),FALSE) = "","",VLOOKUP($A48,overview!$B$3:$AJ$154,COLUMN(J48),FALSE))</f>
        <v/>
      </c>
      <c r="K48" t="str">
        <f>IF(VLOOKUP($A48,overview!$B$3:$AJ$154,COLUMN(),FALSE) = "","",VLOOKUP($A48,overview!$B$3:$AJ$154,COLUMN(K48),FALSE))</f>
        <v/>
      </c>
      <c r="L48" t="str">
        <f>IF(VLOOKUP($A48,overview!$B$3:$AJ$154,COLUMN(),FALSE) = "","",VLOOKUP($A48,overview!$B$3:$AJ$154,COLUMN(L48),FALSE))</f>
        <v/>
      </c>
      <c r="M48" t="str">
        <f>IF(VLOOKUP($A48,overview!$B$3:$AJ$154,COLUMN(),FALSE) = "","",VLOOKUP($A48,overview!$B$3:$AJ$154,COLUMN(M48),FALSE))</f>
        <v/>
      </c>
      <c r="N48" t="str">
        <f>IF(VLOOKUP($A48,overview!$B$3:$AJ$154,COLUMN(),FALSE) = "","",VLOOKUP($A48,overview!$B$3:$AJ$154,COLUMN(N48),FALSE))</f>
        <v/>
      </c>
      <c r="O48" t="str">
        <f>IF(VLOOKUP($A48,overview!$B$3:$AJ$154,COLUMN(),FALSE) = "","",VLOOKUP($A48,overview!$B$3:$AJ$154,COLUMN(O48),FALSE))</f>
        <v/>
      </c>
      <c r="P48" t="str">
        <f>IF(VLOOKUP($A48,overview!$B$3:$AJ$154,COLUMN(),FALSE) = "","",VLOOKUP($A48,overview!$B$3:$AJ$154,COLUMN(P48),FALSE))</f>
        <v/>
      </c>
      <c r="Q48" t="str">
        <f>IF(VLOOKUP($A48,overview!$B$3:$AJ$154,COLUMN(),FALSE) = "","",VLOOKUP($A48,overview!$B$3:$AJ$154,COLUMN(Q48),FALSE))</f>
        <v/>
      </c>
      <c r="R48" t="str">
        <f>IF(VLOOKUP($A48,overview!$B$3:$AJ$154,COLUMN(),FALSE) = "","",VLOOKUP($A48,overview!$B$3:$AJ$154,COLUMN(R48),FALSE))</f>
        <v/>
      </c>
      <c r="S48" t="str">
        <f>IF(VLOOKUP($A48,overview!$B$3:$AJ$154,COLUMN(),FALSE) = "","",VLOOKUP($A48,overview!$B$3:$AJ$154,COLUMN(S48),FALSE))</f>
        <v/>
      </c>
      <c r="T48" t="str">
        <f>IF(VLOOKUP($A48,overview!$B$3:$AJ$154,COLUMN(),FALSE) = "","",VLOOKUP($A48,overview!$B$3:$AJ$154,COLUMN(T48),FALSE))</f>
        <v/>
      </c>
      <c r="U48" t="str">
        <f>IF(VLOOKUP($A48,overview!$B$3:$AJ$154,COLUMN(),FALSE) = "","",VLOOKUP($A48,overview!$B$3:$AJ$154,COLUMN(U48),FALSE))</f>
        <v/>
      </c>
      <c r="V48" t="str">
        <f>IF(VLOOKUP($A48,overview!$B$3:$AJ$154,COLUMN(),FALSE) = "","",VLOOKUP($A48,overview!$B$3:$AJ$154,COLUMN(V48),FALSE))</f>
        <v/>
      </c>
      <c r="W48" t="str">
        <f>IF(VLOOKUP($A48,overview!$B$3:$AJ$154,COLUMN(),FALSE) = "","",VLOOKUP($A48,overview!$B$3:$AJ$154,COLUMN(W48),FALSE))</f>
        <v/>
      </c>
      <c r="X48" t="str">
        <f>IF(VLOOKUP($A48,overview!$B$3:$AJ$154,COLUMN(),FALSE) = "","",VLOOKUP($A48,overview!$B$3:$AJ$154,COLUMN(X48),FALSE))</f>
        <v/>
      </c>
      <c r="Y48" t="str">
        <f>IF(VLOOKUP($A48,overview!$B$3:$AJ$154,COLUMN(),FALSE) = "","",VLOOKUP($A48,overview!$B$3:$AJ$154,COLUMN(Y48),FALSE))</f>
        <v/>
      </c>
      <c r="Z48" t="str">
        <f>IF(VLOOKUP($A48,overview!$B$3:$AJ$154,COLUMN(),FALSE) = "","",VLOOKUP($A48,overview!$B$3:$AJ$154,COLUMN(Z48),FALSE))</f>
        <v/>
      </c>
      <c r="AA48" t="str">
        <f>IF(VLOOKUP($A48,overview!$B$3:$AJ$154,COLUMN(),FALSE) = "","",VLOOKUP($A48,overview!$B$3:$AJ$154,COLUMN(AA48),FALSE))</f>
        <v/>
      </c>
      <c r="AB48" t="str">
        <f>IF(VLOOKUP($A48,overview!$B$3:$AJ$154,COLUMN(),FALSE) = "","",VLOOKUP($A48,overview!$B$3:$AJ$154,COLUMN(AB48),FALSE))</f>
        <v/>
      </c>
      <c r="AC48" t="str">
        <f>IF(VLOOKUP($A48,overview!$B$3:$AJ$154,COLUMN(),FALSE) = "","",VLOOKUP($A48,overview!$B$3:$AJ$154,COLUMN(AC48),FALSE))</f>
        <v/>
      </c>
      <c r="AD48" t="str">
        <f>IF(VLOOKUP($A48,overview!$B$3:$AJ$154,COLUMN(),FALSE) = "","",VLOOKUP($A48,overview!$B$3:$AJ$154,COLUMN(AD48),FALSE))</f>
        <v/>
      </c>
      <c r="AE48" t="str">
        <f>IF(VLOOKUP($A48,overview!$B$3:$AJ$154,COLUMN(),FALSE) = "","",VLOOKUP($A48,overview!$B$3:$AJ$154,COLUMN(AE48),FALSE))</f>
        <v/>
      </c>
      <c r="AF48" t="str">
        <f>IF(VLOOKUP($A48,overview!$B$3:$AJ$154,COLUMN(),FALSE) = "","",VLOOKUP($A48,overview!$B$3:$AJ$154,COLUMN(AF48),FALSE))</f>
        <v/>
      </c>
      <c r="AG48" t="str">
        <f>IF(VLOOKUP($A48,overview!$B$3:$AJ$154,COLUMN(),FALSE) = "","",VLOOKUP($A48,overview!$B$3:$AJ$154,COLUMN(AG48),FALSE))</f>
        <v/>
      </c>
      <c r="AH48" t="str">
        <f>IF(VLOOKUP($A48,overview!$B$3:$AJ$154,COLUMN(),FALSE) = "","",VLOOKUP($A48,overview!$B$3:$AJ$154,COLUMN(AH48),FALSE))</f>
        <v/>
      </c>
      <c r="AI48" t="str">
        <f>IF(VLOOKUP($A48,overview!$B$3:$AJ$154,COLUMN(),FALSE) = "","",VLOOKUP($A48,overview!$B$3:$AJ$154,COLUMN(AI48),FALSE))</f>
        <v>[EUR/kW_el]</v>
      </c>
    </row>
    <row r="49" spans="1:35" x14ac:dyDescent="0.2">
      <c r="A49" s="2" t="s">
        <v>463</v>
      </c>
      <c r="B49">
        <f>IF(VLOOKUP($A49,overview!$B$3:$AJ$154,COLUMN(),FALSE) = "","",VLOOKUP($A49,overview!$B$3:$AJ$154,COLUMN(B49),FALSE))</f>
        <v>0</v>
      </c>
      <c r="C49" t="str">
        <f>IF(VLOOKUP($A49,overview!$B$3:$AJ$154,COLUMN(),FALSE) = "","",VLOOKUP($A49,overview!$B$3:$AJ$154,COLUMN(C49),FALSE))</f>
        <v/>
      </c>
      <c r="D49" t="str">
        <f>IF(VLOOKUP($A49,overview!$B$3:$AJ$154,COLUMN(),FALSE) = "","",VLOOKUP($A49,overview!$B$3:$AJ$154,COLUMN(D49),FALSE))</f>
        <v/>
      </c>
      <c r="E49" t="str">
        <f>IF(VLOOKUP($A49,overview!$B$3:$AJ$154,COLUMN(),FALSE) = "","",VLOOKUP($A49,overview!$B$3:$AJ$154,COLUMN(E49),FALSE))</f>
        <v/>
      </c>
      <c r="F49" t="str">
        <f>IF(VLOOKUP($A49,overview!$B$3:$AJ$154,COLUMN(),FALSE) = "","",VLOOKUP($A49,overview!$B$3:$AJ$154,COLUMN(F49),FALSE))</f>
        <v/>
      </c>
      <c r="G49" t="str">
        <f>IF(VLOOKUP($A49,overview!$B$3:$AJ$154,COLUMN(),FALSE) = "","",VLOOKUP($A49,overview!$B$3:$AJ$154,COLUMN(G49),FALSE))</f>
        <v/>
      </c>
      <c r="H49" t="str">
        <f>IF(VLOOKUP($A49,overview!$B$3:$AJ$154,COLUMN(),FALSE) = "","",VLOOKUP($A49,overview!$B$3:$AJ$154,COLUMN(H49),FALSE))</f>
        <v/>
      </c>
      <c r="I49" t="str">
        <f>IF(VLOOKUP($A49,overview!$B$3:$AJ$154,COLUMN(),FALSE) = "","",VLOOKUP($A49,overview!$B$3:$AJ$154,COLUMN(I49),FALSE))</f>
        <v/>
      </c>
      <c r="J49" t="str">
        <f>IF(VLOOKUP($A49,overview!$B$3:$AJ$154,COLUMN(),FALSE) = "","",VLOOKUP($A49,overview!$B$3:$AJ$154,COLUMN(J49),FALSE))</f>
        <v/>
      </c>
      <c r="K49" t="str">
        <f>IF(VLOOKUP($A49,overview!$B$3:$AJ$154,COLUMN(),FALSE) = "","",VLOOKUP($A49,overview!$B$3:$AJ$154,COLUMN(K49),FALSE))</f>
        <v/>
      </c>
      <c r="L49" t="str">
        <f>IF(VLOOKUP($A49,overview!$B$3:$AJ$154,COLUMN(),FALSE) = "","",VLOOKUP($A49,overview!$B$3:$AJ$154,COLUMN(L49),FALSE))</f>
        <v/>
      </c>
      <c r="M49" t="str">
        <f>IF(VLOOKUP($A49,overview!$B$3:$AJ$154,COLUMN(),FALSE) = "","",VLOOKUP($A49,overview!$B$3:$AJ$154,COLUMN(M49),FALSE))</f>
        <v/>
      </c>
      <c r="N49" t="str">
        <f>IF(VLOOKUP($A49,overview!$B$3:$AJ$154,COLUMN(),FALSE) = "","",VLOOKUP($A49,overview!$B$3:$AJ$154,COLUMN(N49),FALSE))</f>
        <v/>
      </c>
      <c r="O49" t="str">
        <f>IF(VLOOKUP($A49,overview!$B$3:$AJ$154,COLUMN(),FALSE) = "","",VLOOKUP($A49,overview!$B$3:$AJ$154,COLUMN(O49),FALSE))</f>
        <v/>
      </c>
      <c r="P49" t="str">
        <f>IF(VLOOKUP($A49,overview!$B$3:$AJ$154,COLUMN(),FALSE) = "","",VLOOKUP($A49,overview!$B$3:$AJ$154,COLUMN(P49),FALSE))</f>
        <v/>
      </c>
      <c r="Q49" t="str">
        <f>IF(VLOOKUP($A49,overview!$B$3:$AJ$154,COLUMN(),FALSE) = "","",VLOOKUP($A49,overview!$B$3:$AJ$154,COLUMN(Q49),FALSE))</f>
        <v/>
      </c>
      <c r="R49" t="str">
        <f>IF(VLOOKUP($A49,overview!$B$3:$AJ$154,COLUMN(),FALSE) = "","",VLOOKUP($A49,overview!$B$3:$AJ$154,COLUMN(R49),FALSE))</f>
        <v/>
      </c>
      <c r="S49" t="str">
        <f>IF(VLOOKUP($A49,overview!$B$3:$AJ$154,COLUMN(),FALSE) = "","",VLOOKUP($A49,overview!$B$3:$AJ$154,COLUMN(S49),FALSE))</f>
        <v/>
      </c>
      <c r="T49" t="str">
        <f>IF(VLOOKUP($A49,overview!$B$3:$AJ$154,COLUMN(),FALSE) = "","",VLOOKUP($A49,overview!$B$3:$AJ$154,COLUMN(T49),FALSE))</f>
        <v/>
      </c>
      <c r="U49" t="str">
        <f>IF(VLOOKUP($A49,overview!$B$3:$AJ$154,COLUMN(),FALSE) = "","",VLOOKUP($A49,overview!$B$3:$AJ$154,COLUMN(U49),FALSE))</f>
        <v/>
      </c>
      <c r="V49" t="str">
        <f>IF(VLOOKUP($A49,overview!$B$3:$AJ$154,COLUMN(),FALSE) = "","",VLOOKUP($A49,overview!$B$3:$AJ$154,COLUMN(V49),FALSE))</f>
        <v/>
      </c>
      <c r="W49" t="str">
        <f>IF(VLOOKUP($A49,overview!$B$3:$AJ$154,COLUMN(),FALSE) = "","",VLOOKUP($A49,overview!$B$3:$AJ$154,COLUMN(W49),FALSE))</f>
        <v/>
      </c>
      <c r="X49" t="str">
        <f>IF(VLOOKUP($A49,overview!$B$3:$AJ$154,COLUMN(),FALSE) = "","",VLOOKUP($A49,overview!$B$3:$AJ$154,COLUMN(X49),FALSE))</f>
        <v/>
      </c>
      <c r="Y49" t="str">
        <f>IF(VLOOKUP($A49,overview!$B$3:$AJ$154,COLUMN(),FALSE) = "","",VLOOKUP($A49,overview!$B$3:$AJ$154,COLUMN(Y49),FALSE))</f>
        <v/>
      </c>
      <c r="Z49" t="str">
        <f>IF(VLOOKUP($A49,overview!$B$3:$AJ$154,COLUMN(),FALSE) = "","",VLOOKUP($A49,overview!$B$3:$AJ$154,COLUMN(Z49),FALSE))</f>
        <v/>
      </c>
      <c r="AA49" t="str">
        <f>IF(VLOOKUP($A49,overview!$B$3:$AJ$154,COLUMN(),FALSE) = "","",VLOOKUP($A49,overview!$B$3:$AJ$154,COLUMN(AA49),FALSE))</f>
        <v/>
      </c>
      <c r="AB49" t="str">
        <f>IF(VLOOKUP($A49,overview!$B$3:$AJ$154,COLUMN(),FALSE) = "","",VLOOKUP($A49,overview!$B$3:$AJ$154,COLUMN(AB49),FALSE))</f>
        <v/>
      </c>
      <c r="AC49" t="str">
        <f>IF(VLOOKUP($A49,overview!$B$3:$AJ$154,COLUMN(),FALSE) = "","",VLOOKUP($A49,overview!$B$3:$AJ$154,COLUMN(AC49),FALSE))</f>
        <v/>
      </c>
      <c r="AD49" t="str">
        <f>IF(VLOOKUP($A49,overview!$B$3:$AJ$154,COLUMN(),FALSE) = "","",VLOOKUP($A49,overview!$B$3:$AJ$154,COLUMN(AD49),FALSE))</f>
        <v/>
      </c>
      <c r="AE49" t="str">
        <f>IF(VLOOKUP($A49,overview!$B$3:$AJ$154,COLUMN(),FALSE) = "","",VLOOKUP($A49,overview!$B$3:$AJ$154,COLUMN(AE49),FALSE))</f>
        <v/>
      </c>
      <c r="AF49" t="str">
        <f>IF(VLOOKUP($A49,overview!$B$3:$AJ$154,COLUMN(),FALSE) = "","",VLOOKUP($A49,overview!$B$3:$AJ$154,COLUMN(AF49),FALSE))</f>
        <v/>
      </c>
      <c r="AG49" t="str">
        <f>IF(VLOOKUP($A49,overview!$B$3:$AJ$154,COLUMN(),FALSE) = "","",VLOOKUP($A49,overview!$B$3:$AJ$154,COLUMN(AG49),FALSE))</f>
        <v/>
      </c>
      <c r="AH49" t="str">
        <f>IF(VLOOKUP($A49,overview!$B$3:$AJ$154,COLUMN(),FALSE) = "","",VLOOKUP($A49,overview!$B$3:$AJ$154,COLUMN(AH49),FALSE))</f>
        <v/>
      </c>
      <c r="AI49" t="str">
        <f>IF(VLOOKUP($A49,overview!$B$3:$AJ$154,COLUMN(),FALSE) = "","",VLOOKUP($A49,overview!$B$3:$AJ$154,COLUMN(AI49),FALSE))</f>
        <v>Fraction of CAPEX p.a.</v>
      </c>
    </row>
    <row r="50" spans="1:35" x14ac:dyDescent="0.2">
      <c r="A50" s="2" t="s">
        <v>464</v>
      </c>
      <c r="B50">
        <f>IF(VLOOKUP($A50,overview!$B$3:$AJ$154,COLUMN(),FALSE) = "","",VLOOKUP($A50,overview!$B$3:$AJ$154,COLUMN(B50),FALSE))</f>
        <v>1</v>
      </c>
      <c r="C50" t="str">
        <f>IF(VLOOKUP($A50,overview!$B$3:$AJ$154,COLUMN(),FALSE) = "","",VLOOKUP($A50,overview!$B$3:$AJ$154,COLUMN(C50),FALSE))</f>
        <v/>
      </c>
      <c r="D50" t="str">
        <f>IF(VLOOKUP($A50,overview!$B$3:$AJ$154,COLUMN(),FALSE) = "","",VLOOKUP($A50,overview!$B$3:$AJ$154,COLUMN(D50),FALSE))</f>
        <v/>
      </c>
      <c r="E50" t="str">
        <f>IF(VLOOKUP($A50,overview!$B$3:$AJ$154,COLUMN(),FALSE) = "","",VLOOKUP($A50,overview!$B$3:$AJ$154,COLUMN(E50),FALSE))</f>
        <v/>
      </c>
      <c r="F50" t="str">
        <f>IF(VLOOKUP($A50,overview!$B$3:$AJ$154,COLUMN(),FALSE) = "","",VLOOKUP($A50,overview!$B$3:$AJ$154,COLUMN(F50),FALSE))</f>
        <v/>
      </c>
      <c r="G50" t="str">
        <f>IF(VLOOKUP($A50,overview!$B$3:$AJ$154,COLUMN(),FALSE) = "","",VLOOKUP($A50,overview!$B$3:$AJ$154,COLUMN(G50),FALSE))</f>
        <v/>
      </c>
      <c r="H50" t="str">
        <f>IF(VLOOKUP($A50,overview!$B$3:$AJ$154,COLUMN(),FALSE) = "","",VLOOKUP($A50,overview!$B$3:$AJ$154,COLUMN(H50),FALSE))</f>
        <v/>
      </c>
      <c r="I50" t="str">
        <f>IF(VLOOKUP($A50,overview!$B$3:$AJ$154,COLUMN(),FALSE) = "","",VLOOKUP($A50,overview!$B$3:$AJ$154,COLUMN(I50),FALSE))</f>
        <v/>
      </c>
      <c r="J50" t="str">
        <f>IF(VLOOKUP($A50,overview!$B$3:$AJ$154,COLUMN(),FALSE) = "","",VLOOKUP($A50,overview!$B$3:$AJ$154,COLUMN(J50),FALSE))</f>
        <v/>
      </c>
      <c r="K50" t="str">
        <f>IF(VLOOKUP($A50,overview!$B$3:$AJ$154,COLUMN(),FALSE) = "","",VLOOKUP($A50,overview!$B$3:$AJ$154,COLUMN(K50),FALSE))</f>
        <v/>
      </c>
      <c r="L50" t="str">
        <f>IF(VLOOKUP($A50,overview!$B$3:$AJ$154,COLUMN(),FALSE) = "","",VLOOKUP($A50,overview!$B$3:$AJ$154,COLUMN(L50),FALSE))</f>
        <v/>
      </c>
      <c r="M50" t="str">
        <f>IF(VLOOKUP($A50,overview!$B$3:$AJ$154,COLUMN(),FALSE) = "","",VLOOKUP($A50,overview!$B$3:$AJ$154,COLUMN(M50),FALSE))</f>
        <v/>
      </c>
      <c r="N50" t="str">
        <f>IF(VLOOKUP($A50,overview!$B$3:$AJ$154,COLUMN(),FALSE) = "","",VLOOKUP($A50,overview!$B$3:$AJ$154,COLUMN(N50),FALSE))</f>
        <v/>
      </c>
      <c r="O50" t="str">
        <f>IF(VLOOKUP($A50,overview!$B$3:$AJ$154,COLUMN(),FALSE) = "","",VLOOKUP($A50,overview!$B$3:$AJ$154,COLUMN(O50),FALSE))</f>
        <v/>
      </c>
      <c r="P50" t="str">
        <f>IF(VLOOKUP($A50,overview!$B$3:$AJ$154,COLUMN(),FALSE) = "","",VLOOKUP($A50,overview!$B$3:$AJ$154,COLUMN(P50),FALSE))</f>
        <v/>
      </c>
      <c r="Q50" t="str">
        <f>IF(VLOOKUP($A50,overview!$B$3:$AJ$154,COLUMN(),FALSE) = "","",VLOOKUP($A50,overview!$B$3:$AJ$154,COLUMN(Q50),FALSE))</f>
        <v/>
      </c>
      <c r="R50" t="str">
        <f>IF(VLOOKUP($A50,overview!$B$3:$AJ$154,COLUMN(),FALSE) = "","",VLOOKUP($A50,overview!$B$3:$AJ$154,COLUMN(R50),FALSE))</f>
        <v/>
      </c>
      <c r="S50" t="str">
        <f>IF(VLOOKUP($A50,overview!$B$3:$AJ$154,COLUMN(),FALSE) = "","",VLOOKUP($A50,overview!$B$3:$AJ$154,COLUMN(S50),FALSE))</f>
        <v/>
      </c>
      <c r="T50" t="str">
        <f>IF(VLOOKUP($A50,overview!$B$3:$AJ$154,COLUMN(),FALSE) = "","",VLOOKUP($A50,overview!$B$3:$AJ$154,COLUMN(T50),FALSE))</f>
        <v/>
      </c>
      <c r="U50" t="str">
        <f>IF(VLOOKUP($A50,overview!$B$3:$AJ$154,COLUMN(),FALSE) = "","",VLOOKUP($A50,overview!$B$3:$AJ$154,COLUMN(U50),FALSE))</f>
        <v/>
      </c>
      <c r="V50" t="str">
        <f>IF(VLOOKUP($A50,overview!$B$3:$AJ$154,COLUMN(),FALSE) = "","",VLOOKUP($A50,overview!$B$3:$AJ$154,COLUMN(V50),FALSE))</f>
        <v/>
      </c>
      <c r="W50" t="str">
        <f>IF(VLOOKUP($A50,overview!$B$3:$AJ$154,COLUMN(),FALSE) = "","",VLOOKUP($A50,overview!$B$3:$AJ$154,COLUMN(W50),FALSE))</f>
        <v/>
      </c>
      <c r="X50" t="str">
        <f>IF(VLOOKUP($A50,overview!$B$3:$AJ$154,COLUMN(),FALSE) = "","",VLOOKUP($A50,overview!$B$3:$AJ$154,COLUMN(X50),FALSE))</f>
        <v/>
      </c>
      <c r="Y50" t="str">
        <f>IF(VLOOKUP($A50,overview!$B$3:$AJ$154,COLUMN(),FALSE) = "","",VLOOKUP($A50,overview!$B$3:$AJ$154,COLUMN(Y50),FALSE))</f>
        <v/>
      </c>
      <c r="Z50" t="str">
        <f>IF(VLOOKUP($A50,overview!$B$3:$AJ$154,COLUMN(),FALSE) = "","",VLOOKUP($A50,overview!$B$3:$AJ$154,COLUMN(Z50),FALSE))</f>
        <v/>
      </c>
      <c r="AA50" t="str">
        <f>IF(VLOOKUP($A50,overview!$B$3:$AJ$154,COLUMN(),FALSE) = "","",VLOOKUP($A50,overview!$B$3:$AJ$154,COLUMN(AA50),FALSE))</f>
        <v/>
      </c>
      <c r="AB50" t="str">
        <f>IF(VLOOKUP($A50,overview!$B$3:$AJ$154,COLUMN(),FALSE) = "","",VLOOKUP($A50,overview!$B$3:$AJ$154,COLUMN(AB50),FALSE))</f>
        <v/>
      </c>
      <c r="AC50" t="str">
        <f>IF(VLOOKUP($A50,overview!$B$3:$AJ$154,COLUMN(),FALSE) = "","",VLOOKUP($A50,overview!$B$3:$AJ$154,COLUMN(AC50),FALSE))</f>
        <v/>
      </c>
      <c r="AD50" t="str">
        <f>IF(VLOOKUP($A50,overview!$B$3:$AJ$154,COLUMN(),FALSE) = "","",VLOOKUP($A50,overview!$B$3:$AJ$154,COLUMN(AD50),FALSE))</f>
        <v/>
      </c>
      <c r="AE50" t="str">
        <f>IF(VLOOKUP($A50,overview!$B$3:$AJ$154,COLUMN(),FALSE) = "","",VLOOKUP($A50,overview!$B$3:$AJ$154,COLUMN(AE50),FALSE))</f>
        <v/>
      </c>
      <c r="AF50" t="str">
        <f>IF(VLOOKUP($A50,overview!$B$3:$AJ$154,COLUMN(),FALSE) = "","",VLOOKUP($A50,overview!$B$3:$AJ$154,COLUMN(AF50),FALSE))</f>
        <v/>
      </c>
      <c r="AG50" t="str">
        <f>IF(VLOOKUP($A50,overview!$B$3:$AJ$154,COLUMN(),FALSE) = "","",VLOOKUP($A50,overview!$B$3:$AJ$154,COLUMN(AG50),FALSE))</f>
        <v/>
      </c>
      <c r="AH50" t="str">
        <f>IF(VLOOKUP($A50,overview!$B$3:$AJ$154,COLUMN(),FALSE) = "","",VLOOKUP($A50,overview!$B$3:$AJ$154,COLUMN(AH50),FALSE))</f>
        <v/>
      </c>
      <c r="AI50" t="str">
        <f>IF(VLOOKUP($A50,overview!$B$3:$AJ$154,COLUMN(),FALSE) = "","",VLOOKUP($A50,overview!$B$3:$AJ$154,COLUMN(AI50),FALSE))</f>
        <v>kWth/kWel</v>
      </c>
    </row>
    <row r="51" spans="1:35" x14ac:dyDescent="0.2">
      <c r="A51" s="2" t="s">
        <v>465</v>
      </c>
      <c r="B51">
        <f>IF(VLOOKUP($A51,overview!$B$3:$AJ$154,COLUMN(),FALSE) = "","",VLOOKUP($A51,overview!$B$3:$AJ$154,COLUMN(B51),FALSE))</f>
        <v>20</v>
      </c>
      <c r="C51" t="str">
        <f>IF(VLOOKUP($A51,overview!$B$3:$AJ$154,COLUMN(),FALSE) = "","",VLOOKUP($A51,overview!$B$3:$AJ$154,COLUMN(C51),FALSE))</f>
        <v/>
      </c>
      <c r="D51" t="str">
        <f>IF(VLOOKUP($A51,overview!$B$3:$AJ$154,COLUMN(),FALSE) = "","",VLOOKUP($A51,overview!$B$3:$AJ$154,COLUMN(D51),FALSE))</f>
        <v/>
      </c>
      <c r="E51" t="str">
        <f>IF(VLOOKUP($A51,overview!$B$3:$AJ$154,COLUMN(),FALSE) = "","",VLOOKUP($A51,overview!$B$3:$AJ$154,COLUMN(E51),FALSE))</f>
        <v/>
      </c>
      <c r="F51" t="str">
        <f>IF(VLOOKUP($A51,overview!$B$3:$AJ$154,COLUMN(),FALSE) = "","",VLOOKUP($A51,overview!$B$3:$AJ$154,COLUMN(F51),FALSE))</f>
        <v/>
      </c>
      <c r="G51" t="str">
        <f>IF(VLOOKUP($A51,overview!$B$3:$AJ$154,COLUMN(),FALSE) = "","",VLOOKUP($A51,overview!$B$3:$AJ$154,COLUMN(G51),FALSE))</f>
        <v/>
      </c>
      <c r="H51" t="str">
        <f>IF(VLOOKUP($A51,overview!$B$3:$AJ$154,COLUMN(),FALSE) = "","",VLOOKUP($A51,overview!$B$3:$AJ$154,COLUMN(H51),FALSE))</f>
        <v/>
      </c>
      <c r="I51" t="str">
        <f>IF(VLOOKUP($A51,overview!$B$3:$AJ$154,COLUMN(),FALSE) = "","",VLOOKUP($A51,overview!$B$3:$AJ$154,COLUMN(I51),FALSE))</f>
        <v/>
      </c>
      <c r="J51" t="str">
        <f>IF(VLOOKUP($A51,overview!$B$3:$AJ$154,COLUMN(),FALSE) = "","",VLOOKUP($A51,overview!$B$3:$AJ$154,COLUMN(J51),FALSE))</f>
        <v/>
      </c>
      <c r="K51" t="str">
        <f>IF(VLOOKUP($A51,overview!$B$3:$AJ$154,COLUMN(),FALSE) = "","",VLOOKUP($A51,overview!$B$3:$AJ$154,COLUMN(K51),FALSE))</f>
        <v/>
      </c>
      <c r="L51" t="str">
        <f>IF(VLOOKUP($A51,overview!$B$3:$AJ$154,COLUMN(),FALSE) = "","",VLOOKUP($A51,overview!$B$3:$AJ$154,COLUMN(L51),FALSE))</f>
        <v/>
      </c>
      <c r="M51" t="str">
        <f>IF(VLOOKUP($A51,overview!$B$3:$AJ$154,COLUMN(),FALSE) = "","",VLOOKUP($A51,overview!$B$3:$AJ$154,COLUMN(M51),FALSE))</f>
        <v/>
      </c>
      <c r="N51" t="str">
        <f>IF(VLOOKUP($A51,overview!$B$3:$AJ$154,COLUMN(),FALSE) = "","",VLOOKUP($A51,overview!$B$3:$AJ$154,COLUMN(N51),FALSE))</f>
        <v/>
      </c>
      <c r="O51" t="str">
        <f>IF(VLOOKUP($A51,overview!$B$3:$AJ$154,COLUMN(),FALSE) = "","",VLOOKUP($A51,overview!$B$3:$AJ$154,COLUMN(O51),FALSE))</f>
        <v/>
      </c>
      <c r="P51" t="str">
        <f>IF(VLOOKUP($A51,overview!$B$3:$AJ$154,COLUMN(),FALSE) = "","",VLOOKUP($A51,overview!$B$3:$AJ$154,COLUMN(P51),FALSE))</f>
        <v/>
      </c>
      <c r="Q51" t="str">
        <f>IF(VLOOKUP($A51,overview!$B$3:$AJ$154,COLUMN(),FALSE) = "","",VLOOKUP($A51,overview!$B$3:$AJ$154,COLUMN(Q51),FALSE))</f>
        <v/>
      </c>
      <c r="R51" t="str">
        <f>IF(VLOOKUP($A51,overview!$B$3:$AJ$154,COLUMN(),FALSE) = "","",VLOOKUP($A51,overview!$B$3:$AJ$154,COLUMN(R51),FALSE))</f>
        <v/>
      </c>
      <c r="S51" t="str">
        <f>IF(VLOOKUP($A51,overview!$B$3:$AJ$154,COLUMN(),FALSE) = "","",VLOOKUP($A51,overview!$B$3:$AJ$154,COLUMN(S51),FALSE))</f>
        <v/>
      </c>
      <c r="T51" t="str">
        <f>IF(VLOOKUP($A51,overview!$B$3:$AJ$154,COLUMN(),FALSE) = "","",VLOOKUP($A51,overview!$B$3:$AJ$154,COLUMN(T51),FALSE))</f>
        <v/>
      </c>
      <c r="U51" t="str">
        <f>IF(VLOOKUP($A51,overview!$B$3:$AJ$154,COLUMN(),FALSE) = "","",VLOOKUP($A51,overview!$B$3:$AJ$154,COLUMN(U51),FALSE))</f>
        <v/>
      </c>
      <c r="V51" t="str">
        <f>IF(VLOOKUP($A51,overview!$B$3:$AJ$154,COLUMN(),FALSE) = "","",VLOOKUP($A51,overview!$B$3:$AJ$154,COLUMN(V51),FALSE))</f>
        <v/>
      </c>
      <c r="W51" t="str">
        <f>IF(VLOOKUP($A51,overview!$B$3:$AJ$154,COLUMN(),FALSE) = "","",VLOOKUP($A51,overview!$B$3:$AJ$154,COLUMN(W51),FALSE))</f>
        <v/>
      </c>
      <c r="X51" t="str">
        <f>IF(VLOOKUP($A51,overview!$B$3:$AJ$154,COLUMN(),FALSE) = "","",VLOOKUP($A51,overview!$B$3:$AJ$154,COLUMN(X51),FALSE))</f>
        <v/>
      </c>
      <c r="Y51" t="str">
        <f>IF(VLOOKUP($A51,overview!$B$3:$AJ$154,COLUMN(),FALSE) = "","",VLOOKUP($A51,overview!$B$3:$AJ$154,COLUMN(Y51),FALSE))</f>
        <v/>
      </c>
      <c r="Z51" t="str">
        <f>IF(VLOOKUP($A51,overview!$B$3:$AJ$154,COLUMN(),FALSE) = "","",VLOOKUP($A51,overview!$B$3:$AJ$154,COLUMN(Z51),FALSE))</f>
        <v/>
      </c>
      <c r="AA51" t="str">
        <f>IF(VLOOKUP($A51,overview!$B$3:$AJ$154,COLUMN(),FALSE) = "","",VLOOKUP($A51,overview!$B$3:$AJ$154,COLUMN(AA51),FALSE))</f>
        <v/>
      </c>
      <c r="AB51" t="str">
        <f>IF(VLOOKUP($A51,overview!$B$3:$AJ$154,COLUMN(),FALSE) = "","",VLOOKUP($A51,overview!$B$3:$AJ$154,COLUMN(AB51),FALSE))</f>
        <v/>
      </c>
      <c r="AC51" t="str">
        <f>IF(VLOOKUP($A51,overview!$B$3:$AJ$154,COLUMN(),FALSE) = "","",VLOOKUP($A51,overview!$B$3:$AJ$154,COLUMN(AC51),FALSE))</f>
        <v/>
      </c>
      <c r="AD51" t="str">
        <f>IF(VLOOKUP($A51,overview!$B$3:$AJ$154,COLUMN(),FALSE) = "","",VLOOKUP($A51,overview!$B$3:$AJ$154,COLUMN(AD51),FALSE))</f>
        <v/>
      </c>
      <c r="AE51" t="str">
        <f>IF(VLOOKUP($A51,overview!$B$3:$AJ$154,COLUMN(),FALSE) = "","",VLOOKUP($A51,overview!$B$3:$AJ$154,COLUMN(AE51),FALSE))</f>
        <v/>
      </c>
      <c r="AF51" t="str">
        <f>IF(VLOOKUP($A51,overview!$B$3:$AJ$154,COLUMN(),FALSE) = "","",VLOOKUP($A51,overview!$B$3:$AJ$154,COLUMN(AF51),FALSE))</f>
        <v/>
      </c>
      <c r="AG51" t="str">
        <f>IF(VLOOKUP($A51,overview!$B$3:$AJ$154,COLUMN(),FALSE) = "","",VLOOKUP($A51,overview!$B$3:$AJ$154,COLUMN(AG51),FALSE))</f>
        <v/>
      </c>
      <c r="AH51" t="str">
        <f>IF(VLOOKUP($A51,overview!$B$3:$AJ$154,COLUMN(),FALSE) = "","",VLOOKUP($A51,overview!$B$3:$AJ$154,COLUMN(AH51),FALSE))</f>
        <v/>
      </c>
      <c r="AI51" t="str">
        <f>IF(VLOOKUP($A51,overview!$B$3:$AJ$154,COLUMN(),FALSE) = "","",VLOOKUP($A51,overview!$B$3:$AJ$154,COLUMN(AI51),FALSE))</f>
        <v>years</v>
      </c>
    </row>
    <row r="52" spans="1:35" x14ac:dyDescent="0.2">
      <c r="A52" s="2" t="s">
        <v>430</v>
      </c>
      <c r="B52">
        <f>IF(VLOOKUP($A52,overview!$B$3:$AJ$154,COLUMN(),FALSE) = "","",VLOOKUP($A52,overview!$B$3:$AJ$154,COLUMN(B52),FALSE))</f>
        <v>10000000</v>
      </c>
      <c r="C52" t="str">
        <f>IF(VLOOKUP($A52,overview!$B$3:$AJ$154,COLUMN(),FALSE) = "","",VLOOKUP($A52,overview!$B$3:$AJ$154,COLUMN(C52),FALSE))</f>
        <v/>
      </c>
      <c r="D52" t="str">
        <f>IF(VLOOKUP($A52,overview!$B$3:$AJ$154,COLUMN(),FALSE) = "","",VLOOKUP($A52,overview!$B$3:$AJ$154,COLUMN(D52),FALSE))</f>
        <v/>
      </c>
      <c r="E52" t="str">
        <f>IF(VLOOKUP($A52,overview!$B$3:$AJ$154,COLUMN(),FALSE) = "","",VLOOKUP($A52,overview!$B$3:$AJ$154,COLUMN(E52),FALSE))</f>
        <v/>
      </c>
      <c r="F52" t="str">
        <f>IF(VLOOKUP($A52,overview!$B$3:$AJ$154,COLUMN(),FALSE) = "","",VLOOKUP($A52,overview!$B$3:$AJ$154,COLUMN(F52),FALSE))</f>
        <v/>
      </c>
      <c r="G52" t="str">
        <f>IF(VLOOKUP($A52,overview!$B$3:$AJ$154,COLUMN(),FALSE) = "","",VLOOKUP($A52,overview!$B$3:$AJ$154,COLUMN(G52),FALSE))</f>
        <v/>
      </c>
      <c r="H52" t="str">
        <f>IF(VLOOKUP($A52,overview!$B$3:$AJ$154,COLUMN(),FALSE) = "","",VLOOKUP($A52,overview!$B$3:$AJ$154,COLUMN(H52),FALSE))</f>
        <v/>
      </c>
      <c r="I52" t="str">
        <f>IF(VLOOKUP($A52,overview!$B$3:$AJ$154,COLUMN(),FALSE) = "","",VLOOKUP($A52,overview!$B$3:$AJ$154,COLUMN(I52),FALSE))</f>
        <v/>
      </c>
      <c r="J52" t="str">
        <f>IF(VLOOKUP($A52,overview!$B$3:$AJ$154,COLUMN(),FALSE) = "","",VLOOKUP($A52,overview!$B$3:$AJ$154,COLUMN(J52),FALSE))</f>
        <v/>
      </c>
      <c r="K52" t="str">
        <f>IF(VLOOKUP($A52,overview!$B$3:$AJ$154,COLUMN(),FALSE) = "","",VLOOKUP($A52,overview!$B$3:$AJ$154,COLUMN(K52),FALSE))</f>
        <v/>
      </c>
      <c r="L52" t="str">
        <f>IF(VLOOKUP($A52,overview!$B$3:$AJ$154,COLUMN(),FALSE) = "","",VLOOKUP($A52,overview!$B$3:$AJ$154,COLUMN(L52),FALSE))</f>
        <v/>
      </c>
      <c r="M52" t="str">
        <f>IF(VLOOKUP($A52,overview!$B$3:$AJ$154,COLUMN(),FALSE) = "","",VLOOKUP($A52,overview!$B$3:$AJ$154,COLUMN(M52),FALSE))</f>
        <v/>
      </c>
      <c r="N52" t="str">
        <f>IF(VLOOKUP($A52,overview!$B$3:$AJ$154,COLUMN(),FALSE) = "","",VLOOKUP($A52,overview!$B$3:$AJ$154,COLUMN(N52),FALSE))</f>
        <v/>
      </c>
      <c r="O52" t="str">
        <f>IF(VLOOKUP($A52,overview!$B$3:$AJ$154,COLUMN(),FALSE) = "","",VLOOKUP($A52,overview!$B$3:$AJ$154,COLUMN(O52),FALSE))</f>
        <v/>
      </c>
      <c r="P52" t="str">
        <f>IF(VLOOKUP($A52,overview!$B$3:$AJ$154,COLUMN(),FALSE) = "","",VLOOKUP($A52,overview!$B$3:$AJ$154,COLUMN(P52),FALSE))</f>
        <v/>
      </c>
      <c r="Q52" t="str">
        <f>IF(VLOOKUP($A52,overview!$B$3:$AJ$154,COLUMN(),FALSE) = "","",VLOOKUP($A52,overview!$B$3:$AJ$154,COLUMN(Q52),FALSE))</f>
        <v/>
      </c>
      <c r="R52" t="str">
        <f>IF(VLOOKUP($A52,overview!$B$3:$AJ$154,COLUMN(),FALSE) = "","",VLOOKUP($A52,overview!$B$3:$AJ$154,COLUMN(R52),FALSE))</f>
        <v/>
      </c>
      <c r="S52" t="str">
        <f>IF(VLOOKUP($A52,overview!$B$3:$AJ$154,COLUMN(),FALSE) = "","",VLOOKUP($A52,overview!$B$3:$AJ$154,COLUMN(S52),FALSE))</f>
        <v/>
      </c>
      <c r="T52" t="str">
        <f>IF(VLOOKUP($A52,overview!$B$3:$AJ$154,COLUMN(),FALSE) = "","",VLOOKUP($A52,overview!$B$3:$AJ$154,COLUMN(T52),FALSE))</f>
        <v/>
      </c>
      <c r="U52" t="str">
        <f>IF(VLOOKUP($A52,overview!$B$3:$AJ$154,COLUMN(),FALSE) = "","",VLOOKUP($A52,overview!$B$3:$AJ$154,COLUMN(U52),FALSE))</f>
        <v/>
      </c>
      <c r="V52" t="str">
        <f>IF(VLOOKUP($A52,overview!$B$3:$AJ$154,COLUMN(),FALSE) = "","",VLOOKUP($A52,overview!$B$3:$AJ$154,COLUMN(V52),FALSE))</f>
        <v/>
      </c>
      <c r="W52" t="str">
        <f>IF(VLOOKUP($A52,overview!$B$3:$AJ$154,COLUMN(),FALSE) = "","",VLOOKUP($A52,overview!$B$3:$AJ$154,COLUMN(W52),FALSE))</f>
        <v/>
      </c>
      <c r="X52" t="str">
        <f>IF(VLOOKUP($A52,overview!$B$3:$AJ$154,COLUMN(),FALSE) = "","",VLOOKUP($A52,overview!$B$3:$AJ$154,COLUMN(X52),FALSE))</f>
        <v/>
      </c>
      <c r="Y52" t="str">
        <f>IF(VLOOKUP($A52,overview!$B$3:$AJ$154,COLUMN(),FALSE) = "","",VLOOKUP($A52,overview!$B$3:$AJ$154,COLUMN(Y52),FALSE))</f>
        <v/>
      </c>
      <c r="Z52" t="str">
        <f>IF(VLOOKUP($A52,overview!$B$3:$AJ$154,COLUMN(),FALSE) = "","",VLOOKUP($A52,overview!$B$3:$AJ$154,COLUMN(Z52),FALSE))</f>
        <v/>
      </c>
      <c r="AA52" t="str">
        <f>IF(VLOOKUP($A52,overview!$B$3:$AJ$154,COLUMN(),FALSE) = "","",VLOOKUP($A52,overview!$B$3:$AJ$154,COLUMN(AA52),FALSE))</f>
        <v/>
      </c>
      <c r="AB52" t="str">
        <f>IF(VLOOKUP($A52,overview!$B$3:$AJ$154,COLUMN(),FALSE) = "","",VLOOKUP($A52,overview!$B$3:$AJ$154,COLUMN(AB52),FALSE))</f>
        <v/>
      </c>
      <c r="AC52" t="str">
        <f>IF(VLOOKUP($A52,overview!$B$3:$AJ$154,COLUMN(),FALSE) = "","",VLOOKUP($A52,overview!$B$3:$AJ$154,COLUMN(AC52),FALSE))</f>
        <v/>
      </c>
      <c r="AD52" t="str">
        <f>IF(VLOOKUP($A52,overview!$B$3:$AJ$154,COLUMN(),FALSE) = "","",VLOOKUP($A52,overview!$B$3:$AJ$154,COLUMN(AD52),FALSE))</f>
        <v/>
      </c>
      <c r="AE52" t="str">
        <f>IF(VLOOKUP($A52,overview!$B$3:$AJ$154,COLUMN(),FALSE) = "","",VLOOKUP($A52,overview!$B$3:$AJ$154,COLUMN(AE52),FALSE))</f>
        <v/>
      </c>
      <c r="AF52" t="str">
        <f>IF(VLOOKUP($A52,overview!$B$3:$AJ$154,COLUMN(),FALSE) = "","",VLOOKUP($A52,overview!$B$3:$AJ$154,COLUMN(AF52),FALSE))</f>
        <v/>
      </c>
      <c r="AG52" t="str">
        <f>IF(VLOOKUP($A52,overview!$B$3:$AJ$154,COLUMN(),FALSE) = "","",VLOOKUP($A52,overview!$B$3:$AJ$154,COLUMN(AG52),FALSE))</f>
        <v/>
      </c>
      <c r="AH52" t="str">
        <f>IF(VLOOKUP($A52,overview!$B$3:$AJ$154,COLUMN(),FALSE) = "","",VLOOKUP($A52,overview!$B$3:$AJ$154,COLUMN(AH52),FALSE))</f>
        <v/>
      </c>
      <c r="AI52" t="str">
        <f>IF(VLOOKUP($A52,overview!$B$3:$AJ$154,COLUMN(),FALSE) = "","",VLOOKUP($A52,overview!$B$3:$AJ$154,COLUMN(AI52),FALSE))</f>
        <v>kgCO2</v>
      </c>
    </row>
    <row r="53" spans="1:35" x14ac:dyDescent="0.2">
      <c r="A53" s="2" t="s">
        <v>437</v>
      </c>
      <c r="B53">
        <f>IF(VLOOKUP($A53,overview!$B$3:$AJ$154,COLUMN(),FALSE) = "","",VLOOKUP($A53,overview!$B$3:$AJ$154,COLUMN(B53),FALSE))</f>
        <v>0</v>
      </c>
      <c r="C53" t="str">
        <f>IF(VLOOKUP($A53,overview!$B$3:$AJ$154,COLUMN(),FALSE) = "","",VLOOKUP($A53,overview!$B$3:$AJ$154,COLUMN(C53),FALSE))</f>
        <v/>
      </c>
      <c r="D53" t="str">
        <f>IF(VLOOKUP($A53,overview!$B$3:$AJ$154,COLUMN(),FALSE) = "","",VLOOKUP($A53,overview!$B$3:$AJ$154,COLUMN(D53),FALSE))</f>
        <v/>
      </c>
      <c r="E53" t="str">
        <f>IF(VLOOKUP($A53,overview!$B$3:$AJ$154,COLUMN(),FALSE) = "","",VLOOKUP($A53,overview!$B$3:$AJ$154,COLUMN(E53),FALSE))</f>
        <v/>
      </c>
      <c r="F53" t="str">
        <f>IF(VLOOKUP($A53,overview!$B$3:$AJ$154,COLUMN(),FALSE) = "","",VLOOKUP($A53,overview!$B$3:$AJ$154,COLUMN(F53),FALSE))</f>
        <v/>
      </c>
      <c r="G53" t="str">
        <f>IF(VLOOKUP($A53,overview!$B$3:$AJ$154,COLUMN(),FALSE) = "","",VLOOKUP($A53,overview!$B$3:$AJ$154,COLUMN(G53),FALSE))</f>
        <v/>
      </c>
      <c r="H53" t="str">
        <f>IF(VLOOKUP($A53,overview!$B$3:$AJ$154,COLUMN(),FALSE) = "","",VLOOKUP($A53,overview!$B$3:$AJ$154,COLUMN(H53),FALSE))</f>
        <v/>
      </c>
      <c r="I53" t="str">
        <f>IF(VLOOKUP($A53,overview!$B$3:$AJ$154,COLUMN(),FALSE) = "","",VLOOKUP($A53,overview!$B$3:$AJ$154,COLUMN(I53),FALSE))</f>
        <v/>
      </c>
      <c r="J53" t="str">
        <f>IF(VLOOKUP($A53,overview!$B$3:$AJ$154,COLUMN(),FALSE) = "","",VLOOKUP($A53,overview!$B$3:$AJ$154,COLUMN(J53),FALSE))</f>
        <v/>
      </c>
      <c r="K53" t="str">
        <f>IF(VLOOKUP($A53,overview!$B$3:$AJ$154,COLUMN(),FALSE) = "","",VLOOKUP($A53,overview!$B$3:$AJ$154,COLUMN(K53),FALSE))</f>
        <v/>
      </c>
      <c r="L53" t="str">
        <f>IF(VLOOKUP($A53,overview!$B$3:$AJ$154,COLUMN(),FALSE) = "","",VLOOKUP($A53,overview!$B$3:$AJ$154,COLUMN(L53),FALSE))</f>
        <v/>
      </c>
      <c r="M53" t="str">
        <f>IF(VLOOKUP($A53,overview!$B$3:$AJ$154,COLUMN(),FALSE) = "","",VLOOKUP($A53,overview!$B$3:$AJ$154,COLUMN(M53),FALSE))</f>
        <v/>
      </c>
      <c r="N53" t="str">
        <f>IF(VLOOKUP($A53,overview!$B$3:$AJ$154,COLUMN(),FALSE) = "","",VLOOKUP($A53,overview!$B$3:$AJ$154,COLUMN(N53),FALSE))</f>
        <v/>
      </c>
      <c r="O53" t="str">
        <f>IF(VLOOKUP($A53,overview!$B$3:$AJ$154,COLUMN(),FALSE) = "","",VLOOKUP($A53,overview!$B$3:$AJ$154,COLUMN(O53),FALSE))</f>
        <v/>
      </c>
      <c r="P53" t="str">
        <f>IF(VLOOKUP($A53,overview!$B$3:$AJ$154,COLUMN(),FALSE) = "","",VLOOKUP($A53,overview!$B$3:$AJ$154,COLUMN(P53),FALSE))</f>
        <v/>
      </c>
      <c r="Q53" t="str">
        <f>IF(VLOOKUP($A53,overview!$B$3:$AJ$154,COLUMN(),FALSE) = "","",VLOOKUP($A53,overview!$B$3:$AJ$154,COLUMN(Q53),FALSE))</f>
        <v/>
      </c>
      <c r="R53" t="str">
        <f>IF(VLOOKUP($A53,overview!$B$3:$AJ$154,COLUMN(),FALSE) = "","",VLOOKUP($A53,overview!$B$3:$AJ$154,COLUMN(R53),FALSE))</f>
        <v/>
      </c>
      <c r="S53" t="str">
        <f>IF(VLOOKUP($A53,overview!$B$3:$AJ$154,COLUMN(),FALSE) = "","",VLOOKUP($A53,overview!$B$3:$AJ$154,COLUMN(S53),FALSE))</f>
        <v/>
      </c>
      <c r="T53" t="str">
        <f>IF(VLOOKUP($A53,overview!$B$3:$AJ$154,COLUMN(),FALSE) = "","",VLOOKUP($A53,overview!$B$3:$AJ$154,COLUMN(T53),FALSE))</f>
        <v/>
      </c>
      <c r="U53" t="str">
        <f>IF(VLOOKUP($A53,overview!$B$3:$AJ$154,COLUMN(),FALSE) = "","",VLOOKUP($A53,overview!$B$3:$AJ$154,COLUMN(U53),FALSE))</f>
        <v/>
      </c>
      <c r="V53" t="str">
        <f>IF(VLOOKUP($A53,overview!$B$3:$AJ$154,COLUMN(),FALSE) = "","",VLOOKUP($A53,overview!$B$3:$AJ$154,COLUMN(V53),FALSE))</f>
        <v/>
      </c>
      <c r="W53" t="str">
        <f>IF(VLOOKUP($A53,overview!$B$3:$AJ$154,COLUMN(),FALSE) = "","",VLOOKUP($A53,overview!$B$3:$AJ$154,COLUMN(W53),FALSE))</f>
        <v/>
      </c>
      <c r="X53" t="str">
        <f>IF(VLOOKUP($A53,overview!$B$3:$AJ$154,COLUMN(),FALSE) = "","",VLOOKUP($A53,overview!$B$3:$AJ$154,COLUMN(X53),FALSE))</f>
        <v/>
      </c>
      <c r="Y53" t="str">
        <f>IF(VLOOKUP($A53,overview!$B$3:$AJ$154,COLUMN(),FALSE) = "","",VLOOKUP($A53,overview!$B$3:$AJ$154,COLUMN(Y53),FALSE))</f>
        <v/>
      </c>
      <c r="Z53" t="str">
        <f>IF(VLOOKUP($A53,overview!$B$3:$AJ$154,COLUMN(),FALSE) = "","",VLOOKUP($A53,overview!$B$3:$AJ$154,COLUMN(Z53),FALSE))</f>
        <v/>
      </c>
      <c r="AA53" t="str">
        <f>IF(VLOOKUP($A53,overview!$B$3:$AJ$154,COLUMN(),FALSE) = "","",VLOOKUP($A53,overview!$B$3:$AJ$154,COLUMN(AA53),FALSE))</f>
        <v/>
      </c>
      <c r="AB53" t="str">
        <f>IF(VLOOKUP($A53,overview!$B$3:$AJ$154,COLUMN(),FALSE) = "","",VLOOKUP($A53,overview!$B$3:$AJ$154,COLUMN(AB53),FALSE))</f>
        <v/>
      </c>
      <c r="AC53" t="str">
        <f>IF(VLOOKUP($A53,overview!$B$3:$AJ$154,COLUMN(),FALSE) = "","",VLOOKUP($A53,overview!$B$3:$AJ$154,COLUMN(AC53),FALSE))</f>
        <v/>
      </c>
      <c r="AD53" t="str">
        <f>IF(VLOOKUP($A53,overview!$B$3:$AJ$154,COLUMN(),FALSE) = "","",VLOOKUP($A53,overview!$B$3:$AJ$154,COLUMN(AD53),FALSE))</f>
        <v/>
      </c>
      <c r="AE53" t="str">
        <f>IF(VLOOKUP($A53,overview!$B$3:$AJ$154,COLUMN(),FALSE) = "","",VLOOKUP($A53,overview!$B$3:$AJ$154,COLUMN(AE53),FALSE))</f>
        <v/>
      </c>
      <c r="AF53" t="str">
        <f>IF(VLOOKUP($A53,overview!$B$3:$AJ$154,COLUMN(),FALSE) = "","",VLOOKUP($A53,overview!$B$3:$AJ$154,COLUMN(AF53),FALSE))</f>
        <v/>
      </c>
      <c r="AG53" t="str">
        <f>IF(VLOOKUP($A53,overview!$B$3:$AJ$154,COLUMN(),FALSE) = "","",VLOOKUP($A53,overview!$B$3:$AJ$154,COLUMN(AG53),FALSE))</f>
        <v/>
      </c>
      <c r="AH53" t="str">
        <f>IF(VLOOKUP($A53,overview!$B$3:$AJ$154,COLUMN(),FALSE) = "","",VLOOKUP($A53,overview!$B$3:$AJ$154,COLUMN(AH53),FALSE))</f>
        <v/>
      </c>
      <c r="AI53" t="str">
        <f>IF(VLOOKUP($A53,overview!$B$3:$AJ$154,COLUMN(),FALSE) = "","",VLOOKUP($A53,overview!$B$3:$AJ$154,COLUMN(AI53),FALSE))</f>
        <v>kgCO2</v>
      </c>
    </row>
    <row r="54" spans="1:35" x14ac:dyDescent="0.2">
      <c r="A54" s="2" t="s">
        <v>207</v>
      </c>
      <c r="B54">
        <f>IF(VLOOKUP($A54,overview!$B$3:$AJ$154,COLUMN(),FALSE) = "","",VLOOKUP($A54,overview!$B$3:$AJ$154,COLUMN(B54),FALSE))</f>
        <v>1500</v>
      </c>
      <c r="C54" t="str">
        <f>IF(VLOOKUP($A54,overview!$B$3:$AJ$154,COLUMN(),FALSE) = "","",VLOOKUP($A54,overview!$B$3:$AJ$154,COLUMN(C54),FALSE))</f>
        <v/>
      </c>
      <c r="D54" t="str">
        <f>IF(VLOOKUP($A54,overview!$B$3:$AJ$154,COLUMN(),FALSE) = "","",VLOOKUP($A54,overview!$B$3:$AJ$154,COLUMN(D54),FALSE))</f>
        <v/>
      </c>
      <c r="E54">
        <f>IF(VLOOKUP($A54,overview!$B$3:$AJ$154,COLUMN(),FALSE) = "","",VLOOKUP($A54,overview!$B$3:$AJ$154,COLUMN(E54),FALSE))</f>
        <v>1475</v>
      </c>
      <c r="F54">
        <f>IF(VLOOKUP($A54,overview!$B$3:$AJ$154,COLUMN(),FALSE) = "","",VLOOKUP($A54,overview!$B$3:$AJ$154,COLUMN(F54),FALSE))</f>
        <v>1450</v>
      </c>
      <c r="G54">
        <f>IF(VLOOKUP($A54,overview!$B$3:$AJ$154,COLUMN(),FALSE) = "","",VLOOKUP($A54,overview!$B$3:$AJ$154,COLUMN(G54),FALSE))</f>
        <v>1425</v>
      </c>
      <c r="H54">
        <f>IF(VLOOKUP($A54,overview!$B$3:$AJ$154,COLUMN(),FALSE) = "","",VLOOKUP($A54,overview!$B$3:$AJ$154,COLUMN(H54),FALSE))</f>
        <v>1400</v>
      </c>
      <c r="I54">
        <f>IF(VLOOKUP($A54,overview!$B$3:$AJ$154,COLUMN(),FALSE) = "","",VLOOKUP($A54,overview!$B$3:$AJ$154,COLUMN(I54),FALSE))</f>
        <v>1375</v>
      </c>
      <c r="J54">
        <f>IF(VLOOKUP($A54,overview!$B$3:$AJ$154,COLUMN(),FALSE) = "","",VLOOKUP($A54,overview!$B$3:$AJ$154,COLUMN(J54),FALSE))</f>
        <v>1350</v>
      </c>
      <c r="K54">
        <f>IF(VLOOKUP($A54,overview!$B$3:$AJ$154,COLUMN(),FALSE) = "","",VLOOKUP($A54,overview!$B$3:$AJ$154,COLUMN(K54),FALSE))</f>
        <v>1325</v>
      </c>
      <c r="L54">
        <f>IF(VLOOKUP($A54,overview!$B$3:$AJ$154,COLUMN(),FALSE) = "","",VLOOKUP($A54,overview!$B$3:$AJ$154,COLUMN(L54),FALSE))</f>
        <v>1300</v>
      </c>
      <c r="M54">
        <f>IF(VLOOKUP($A54,overview!$B$3:$AJ$154,COLUMN(),FALSE) = "","",VLOOKUP($A54,overview!$B$3:$AJ$154,COLUMN(M54),FALSE))</f>
        <v>1275</v>
      </c>
      <c r="N54">
        <f>IF(VLOOKUP($A54,overview!$B$3:$AJ$154,COLUMN(),FALSE) = "","",VLOOKUP($A54,overview!$B$3:$AJ$154,COLUMN(N54),FALSE))</f>
        <v>1250</v>
      </c>
      <c r="O54">
        <f>IF(VLOOKUP($A54,overview!$B$3:$AJ$154,COLUMN(),FALSE) = "","",VLOOKUP($A54,overview!$B$3:$AJ$154,COLUMN(O54),FALSE))</f>
        <v>1225</v>
      </c>
      <c r="P54">
        <f>IF(VLOOKUP($A54,overview!$B$3:$AJ$154,COLUMN(),FALSE) = "","",VLOOKUP($A54,overview!$B$3:$AJ$154,COLUMN(P54),FALSE))</f>
        <v>1200</v>
      </c>
      <c r="Q54">
        <f>IF(VLOOKUP($A54,overview!$B$3:$AJ$154,COLUMN(),FALSE) = "","",VLOOKUP($A54,overview!$B$3:$AJ$154,COLUMN(Q54),FALSE))</f>
        <v>1175</v>
      </c>
      <c r="R54">
        <f>IF(VLOOKUP($A54,overview!$B$3:$AJ$154,COLUMN(),FALSE) = "","",VLOOKUP($A54,overview!$B$3:$AJ$154,COLUMN(R54),FALSE))</f>
        <v>1150</v>
      </c>
      <c r="S54">
        <f>IF(VLOOKUP($A54,overview!$B$3:$AJ$154,COLUMN(),FALSE) = "","",VLOOKUP($A54,overview!$B$3:$AJ$154,COLUMN(S54),FALSE))</f>
        <v>1125</v>
      </c>
      <c r="T54">
        <f>IF(VLOOKUP($A54,overview!$B$3:$AJ$154,COLUMN(),FALSE) = "","",VLOOKUP($A54,overview!$B$3:$AJ$154,COLUMN(T54),FALSE))</f>
        <v>1100</v>
      </c>
      <c r="U54">
        <f>IF(VLOOKUP($A54,overview!$B$3:$AJ$154,COLUMN(),FALSE) = "","",VLOOKUP($A54,overview!$B$3:$AJ$154,COLUMN(U54),FALSE))</f>
        <v>1075</v>
      </c>
      <c r="V54">
        <f>IF(VLOOKUP($A54,overview!$B$3:$AJ$154,COLUMN(),FALSE) = "","",VLOOKUP($A54,overview!$B$3:$AJ$154,COLUMN(V54),FALSE))</f>
        <v>1050</v>
      </c>
      <c r="W54">
        <f>IF(VLOOKUP($A54,overview!$B$3:$AJ$154,COLUMN(),FALSE) = "","",VLOOKUP($A54,overview!$B$3:$AJ$154,COLUMN(W54),FALSE))</f>
        <v>1025</v>
      </c>
      <c r="X54">
        <f>IF(VLOOKUP($A54,overview!$B$3:$AJ$154,COLUMN(),FALSE) = "","",VLOOKUP($A54,overview!$B$3:$AJ$154,COLUMN(X54),FALSE))</f>
        <v>1000</v>
      </c>
      <c r="Y54">
        <f>IF(VLOOKUP($A54,overview!$B$3:$AJ$154,COLUMN(),FALSE) = "","",VLOOKUP($A54,overview!$B$3:$AJ$154,COLUMN(Y54),FALSE))</f>
        <v>975</v>
      </c>
      <c r="Z54">
        <f>IF(VLOOKUP($A54,overview!$B$3:$AJ$154,COLUMN(),FALSE) = "","",VLOOKUP($A54,overview!$B$3:$AJ$154,COLUMN(Z54),FALSE))</f>
        <v>950</v>
      </c>
      <c r="AA54">
        <f>IF(VLOOKUP($A54,overview!$B$3:$AJ$154,COLUMN(),FALSE) = "","",VLOOKUP($A54,overview!$B$3:$AJ$154,COLUMN(AA54),FALSE))</f>
        <v>925</v>
      </c>
      <c r="AB54">
        <f>IF(VLOOKUP($A54,overview!$B$3:$AJ$154,COLUMN(),FALSE) = "","",VLOOKUP($A54,overview!$B$3:$AJ$154,COLUMN(AB54),FALSE))</f>
        <v>901</v>
      </c>
      <c r="AC54">
        <f>IF(VLOOKUP($A54,overview!$B$3:$AJ$154,COLUMN(),FALSE) = "","",VLOOKUP($A54,overview!$B$3:$AJ$154,COLUMN(AC54),FALSE))</f>
        <v>876</v>
      </c>
      <c r="AD54">
        <f>IF(VLOOKUP($A54,overview!$B$3:$AJ$154,COLUMN(),FALSE) = "","",VLOOKUP($A54,overview!$B$3:$AJ$154,COLUMN(AD54),FALSE))</f>
        <v>851</v>
      </c>
      <c r="AE54">
        <f>IF(VLOOKUP($A54,overview!$B$3:$AJ$154,COLUMN(),FALSE) = "","",VLOOKUP($A54,overview!$B$3:$AJ$154,COLUMN(AE54),FALSE))</f>
        <v>826</v>
      </c>
      <c r="AF54">
        <f>IF(VLOOKUP($A54,overview!$B$3:$AJ$154,COLUMN(),FALSE) = "","",VLOOKUP($A54,overview!$B$3:$AJ$154,COLUMN(AF54),FALSE))</f>
        <v>801</v>
      </c>
      <c r="AG54">
        <f>IF(VLOOKUP($A54,overview!$B$3:$AJ$154,COLUMN(),FALSE) = "","",VLOOKUP($A54,overview!$B$3:$AJ$154,COLUMN(AG54),FALSE))</f>
        <v>776</v>
      </c>
      <c r="AH54">
        <f>IF(VLOOKUP($A54,overview!$B$3:$AJ$154,COLUMN(),FALSE) = "","",VLOOKUP($A54,overview!$B$3:$AJ$154,COLUMN(AH54),FALSE))</f>
        <v>750</v>
      </c>
      <c r="AI54" t="str">
        <f>IF(VLOOKUP($A54,overview!$B$3:$AJ$154,COLUMN(),FALSE) = "","",VLOOKUP($A54,overview!$B$3:$AJ$154,COLUMN(AI54),FALSE))</f>
        <v>EUR/t</v>
      </c>
    </row>
    <row r="55" spans="1:35" x14ac:dyDescent="0.2">
      <c r="A55" s="2" t="s">
        <v>208</v>
      </c>
      <c r="B55">
        <f>IF(VLOOKUP($A55,overview!$B$3:$AJ$154,COLUMN(),FALSE) = "","",VLOOKUP($A55,overview!$B$3:$AJ$154,COLUMN(B55),FALSE))</f>
        <v>2.5000000000000001E-2</v>
      </c>
      <c r="C55">
        <f>IF(VLOOKUP($A55,overview!$B$3:$AJ$154,COLUMN(),FALSE) = "","",VLOOKUP($A55,overview!$B$3:$AJ$154,COLUMN(C55),FALSE))</f>
        <v>0.02</v>
      </c>
      <c r="D55">
        <f>IF(VLOOKUP($A55,overview!$B$3:$AJ$154,COLUMN(),FALSE) = "","",VLOOKUP($A55,overview!$B$3:$AJ$154,COLUMN(D55),FALSE))</f>
        <v>0.03</v>
      </c>
      <c r="E55" t="str">
        <f>IF(VLOOKUP($A55,overview!$B$3:$AJ$154,COLUMN(),FALSE) = "","",VLOOKUP($A55,overview!$B$3:$AJ$154,COLUMN(E55),FALSE))</f>
        <v/>
      </c>
      <c r="F55" t="str">
        <f>IF(VLOOKUP($A55,overview!$B$3:$AJ$154,COLUMN(),FALSE) = "","",VLOOKUP($A55,overview!$B$3:$AJ$154,COLUMN(F55),FALSE))</f>
        <v/>
      </c>
      <c r="G55" t="str">
        <f>IF(VLOOKUP($A55,overview!$B$3:$AJ$154,COLUMN(),FALSE) = "","",VLOOKUP($A55,overview!$B$3:$AJ$154,COLUMN(G55),FALSE))</f>
        <v/>
      </c>
      <c r="H55" t="str">
        <f>IF(VLOOKUP($A55,overview!$B$3:$AJ$154,COLUMN(),FALSE) = "","",VLOOKUP($A55,overview!$B$3:$AJ$154,COLUMN(H55),FALSE))</f>
        <v/>
      </c>
      <c r="I55" t="str">
        <f>IF(VLOOKUP($A55,overview!$B$3:$AJ$154,COLUMN(),FALSE) = "","",VLOOKUP($A55,overview!$B$3:$AJ$154,COLUMN(I55),FALSE))</f>
        <v/>
      </c>
      <c r="J55" t="str">
        <f>IF(VLOOKUP($A55,overview!$B$3:$AJ$154,COLUMN(),FALSE) = "","",VLOOKUP($A55,overview!$B$3:$AJ$154,COLUMN(J55),FALSE))</f>
        <v/>
      </c>
      <c r="K55" t="str">
        <f>IF(VLOOKUP($A55,overview!$B$3:$AJ$154,COLUMN(),FALSE) = "","",VLOOKUP($A55,overview!$B$3:$AJ$154,COLUMN(K55),FALSE))</f>
        <v/>
      </c>
      <c r="L55" t="str">
        <f>IF(VLOOKUP($A55,overview!$B$3:$AJ$154,COLUMN(),FALSE) = "","",VLOOKUP($A55,overview!$B$3:$AJ$154,COLUMN(L55),FALSE))</f>
        <v/>
      </c>
      <c r="M55" t="str">
        <f>IF(VLOOKUP($A55,overview!$B$3:$AJ$154,COLUMN(),FALSE) = "","",VLOOKUP($A55,overview!$B$3:$AJ$154,COLUMN(M55),FALSE))</f>
        <v/>
      </c>
      <c r="N55" t="str">
        <f>IF(VLOOKUP($A55,overview!$B$3:$AJ$154,COLUMN(),FALSE) = "","",VLOOKUP($A55,overview!$B$3:$AJ$154,COLUMN(N55),FALSE))</f>
        <v/>
      </c>
      <c r="O55" t="str">
        <f>IF(VLOOKUP($A55,overview!$B$3:$AJ$154,COLUMN(),FALSE) = "","",VLOOKUP($A55,overview!$B$3:$AJ$154,COLUMN(O55),FALSE))</f>
        <v/>
      </c>
      <c r="P55" t="str">
        <f>IF(VLOOKUP($A55,overview!$B$3:$AJ$154,COLUMN(),FALSE) = "","",VLOOKUP($A55,overview!$B$3:$AJ$154,COLUMN(P55),FALSE))</f>
        <v/>
      </c>
      <c r="Q55" t="str">
        <f>IF(VLOOKUP($A55,overview!$B$3:$AJ$154,COLUMN(),FALSE) = "","",VLOOKUP($A55,overview!$B$3:$AJ$154,COLUMN(Q55),FALSE))</f>
        <v/>
      </c>
      <c r="R55" t="str">
        <f>IF(VLOOKUP($A55,overview!$B$3:$AJ$154,COLUMN(),FALSE) = "","",VLOOKUP($A55,overview!$B$3:$AJ$154,COLUMN(R55),FALSE))</f>
        <v/>
      </c>
      <c r="S55" t="str">
        <f>IF(VLOOKUP($A55,overview!$B$3:$AJ$154,COLUMN(),FALSE) = "","",VLOOKUP($A55,overview!$B$3:$AJ$154,COLUMN(S55),FALSE))</f>
        <v/>
      </c>
      <c r="T55" t="str">
        <f>IF(VLOOKUP($A55,overview!$B$3:$AJ$154,COLUMN(),FALSE) = "","",VLOOKUP($A55,overview!$B$3:$AJ$154,COLUMN(T55),FALSE))</f>
        <v/>
      </c>
      <c r="U55" t="str">
        <f>IF(VLOOKUP($A55,overview!$B$3:$AJ$154,COLUMN(),FALSE) = "","",VLOOKUP($A55,overview!$B$3:$AJ$154,COLUMN(U55),FALSE))</f>
        <v/>
      </c>
      <c r="V55" t="str">
        <f>IF(VLOOKUP($A55,overview!$B$3:$AJ$154,COLUMN(),FALSE) = "","",VLOOKUP($A55,overview!$B$3:$AJ$154,COLUMN(V55),FALSE))</f>
        <v/>
      </c>
      <c r="W55" t="str">
        <f>IF(VLOOKUP($A55,overview!$B$3:$AJ$154,COLUMN(),FALSE) = "","",VLOOKUP($A55,overview!$B$3:$AJ$154,COLUMN(W55),FALSE))</f>
        <v/>
      </c>
      <c r="X55" t="str">
        <f>IF(VLOOKUP($A55,overview!$B$3:$AJ$154,COLUMN(),FALSE) = "","",VLOOKUP($A55,overview!$B$3:$AJ$154,COLUMN(X55),FALSE))</f>
        <v/>
      </c>
      <c r="Y55" t="str">
        <f>IF(VLOOKUP($A55,overview!$B$3:$AJ$154,COLUMN(),FALSE) = "","",VLOOKUP($A55,overview!$B$3:$AJ$154,COLUMN(Y55),FALSE))</f>
        <v/>
      </c>
      <c r="Z55" t="str">
        <f>IF(VLOOKUP($A55,overview!$B$3:$AJ$154,COLUMN(),FALSE) = "","",VLOOKUP($A55,overview!$B$3:$AJ$154,COLUMN(Z55),FALSE))</f>
        <v/>
      </c>
      <c r="AA55" t="str">
        <f>IF(VLOOKUP($A55,overview!$B$3:$AJ$154,COLUMN(),FALSE) = "","",VLOOKUP($A55,overview!$B$3:$AJ$154,COLUMN(AA55),FALSE))</f>
        <v/>
      </c>
      <c r="AB55" t="str">
        <f>IF(VLOOKUP($A55,overview!$B$3:$AJ$154,COLUMN(),FALSE) = "","",VLOOKUP($A55,overview!$B$3:$AJ$154,COLUMN(AB55),FALSE))</f>
        <v/>
      </c>
      <c r="AC55" t="str">
        <f>IF(VLOOKUP($A55,overview!$B$3:$AJ$154,COLUMN(),FALSE) = "","",VLOOKUP($A55,overview!$B$3:$AJ$154,COLUMN(AC55),FALSE))</f>
        <v/>
      </c>
      <c r="AD55" t="str">
        <f>IF(VLOOKUP($A55,overview!$B$3:$AJ$154,COLUMN(),FALSE) = "","",VLOOKUP($A55,overview!$B$3:$AJ$154,COLUMN(AD55),FALSE))</f>
        <v/>
      </c>
      <c r="AE55" t="str">
        <f>IF(VLOOKUP($A55,overview!$B$3:$AJ$154,COLUMN(),FALSE) = "","",VLOOKUP($A55,overview!$B$3:$AJ$154,COLUMN(AE55),FALSE))</f>
        <v/>
      </c>
      <c r="AF55" t="str">
        <f>IF(VLOOKUP($A55,overview!$B$3:$AJ$154,COLUMN(),FALSE) = "","",VLOOKUP($A55,overview!$B$3:$AJ$154,COLUMN(AF55),FALSE))</f>
        <v/>
      </c>
      <c r="AG55" t="str">
        <f>IF(VLOOKUP($A55,overview!$B$3:$AJ$154,COLUMN(),FALSE) = "","",VLOOKUP($A55,overview!$B$3:$AJ$154,COLUMN(AG55),FALSE))</f>
        <v/>
      </c>
      <c r="AH55" t="str">
        <f>IF(VLOOKUP($A55,overview!$B$3:$AJ$154,COLUMN(),FALSE) = "","",VLOOKUP($A55,overview!$B$3:$AJ$154,COLUMN(AH55),FALSE))</f>
        <v/>
      </c>
      <c r="AI55" t="str">
        <f>IF(VLOOKUP($A55,overview!$B$3:$AJ$154,COLUMN(),FALSE) = "","",VLOOKUP($A55,overview!$B$3:$AJ$154,COLUMN(AI55),FALSE))</f>
        <v>Fraction of CAPEX p.a.</v>
      </c>
    </row>
    <row r="56" spans="1:35" x14ac:dyDescent="0.2">
      <c r="A56" s="2" t="s">
        <v>553</v>
      </c>
      <c r="B56">
        <f>IF(VLOOKUP($A56,overview!$B$3:$AJ$154,COLUMN(),FALSE) = "","",VLOOKUP($A56,overview!$B$3:$AJ$154,COLUMN(B56),FALSE))</f>
        <v>30</v>
      </c>
      <c r="C56" t="str">
        <f>IF(VLOOKUP($A56,overview!$B$3:$AJ$154,COLUMN(),FALSE) = "","",VLOOKUP($A56,overview!$B$3:$AJ$154,COLUMN(C56),FALSE))</f>
        <v/>
      </c>
      <c r="D56" t="str">
        <f>IF(VLOOKUP($A56,overview!$B$3:$AJ$154,COLUMN(),FALSE) = "","",VLOOKUP($A56,overview!$B$3:$AJ$154,COLUMN(D56),FALSE))</f>
        <v/>
      </c>
      <c r="E56" t="str">
        <f>IF(VLOOKUP($A56,overview!$B$3:$AJ$154,COLUMN(),FALSE) = "","",VLOOKUP($A56,overview!$B$3:$AJ$154,COLUMN(E56),FALSE))</f>
        <v/>
      </c>
      <c r="F56" t="str">
        <f>IF(VLOOKUP($A56,overview!$B$3:$AJ$154,COLUMN(),FALSE) = "","",VLOOKUP($A56,overview!$B$3:$AJ$154,COLUMN(F56),FALSE))</f>
        <v/>
      </c>
      <c r="G56" t="str">
        <f>IF(VLOOKUP($A56,overview!$B$3:$AJ$154,COLUMN(),FALSE) = "","",VLOOKUP($A56,overview!$B$3:$AJ$154,COLUMN(G56),FALSE))</f>
        <v/>
      </c>
      <c r="H56" t="str">
        <f>IF(VLOOKUP($A56,overview!$B$3:$AJ$154,COLUMN(),FALSE) = "","",VLOOKUP($A56,overview!$B$3:$AJ$154,COLUMN(H56),FALSE))</f>
        <v/>
      </c>
      <c r="I56" t="str">
        <f>IF(VLOOKUP($A56,overview!$B$3:$AJ$154,COLUMN(),FALSE) = "","",VLOOKUP($A56,overview!$B$3:$AJ$154,COLUMN(I56),FALSE))</f>
        <v/>
      </c>
      <c r="J56" t="str">
        <f>IF(VLOOKUP($A56,overview!$B$3:$AJ$154,COLUMN(),FALSE) = "","",VLOOKUP($A56,overview!$B$3:$AJ$154,COLUMN(J56),FALSE))</f>
        <v/>
      </c>
      <c r="K56" t="str">
        <f>IF(VLOOKUP($A56,overview!$B$3:$AJ$154,COLUMN(),FALSE) = "","",VLOOKUP($A56,overview!$B$3:$AJ$154,COLUMN(K56),FALSE))</f>
        <v/>
      </c>
      <c r="L56" t="str">
        <f>IF(VLOOKUP($A56,overview!$B$3:$AJ$154,COLUMN(),FALSE) = "","",VLOOKUP($A56,overview!$B$3:$AJ$154,COLUMN(L56),FALSE))</f>
        <v/>
      </c>
      <c r="M56" t="str">
        <f>IF(VLOOKUP($A56,overview!$B$3:$AJ$154,COLUMN(),FALSE) = "","",VLOOKUP($A56,overview!$B$3:$AJ$154,COLUMN(M56),FALSE))</f>
        <v/>
      </c>
      <c r="N56" t="str">
        <f>IF(VLOOKUP($A56,overview!$B$3:$AJ$154,COLUMN(),FALSE) = "","",VLOOKUP($A56,overview!$B$3:$AJ$154,COLUMN(N56),FALSE))</f>
        <v/>
      </c>
      <c r="O56" t="str">
        <f>IF(VLOOKUP($A56,overview!$B$3:$AJ$154,COLUMN(),FALSE) = "","",VLOOKUP($A56,overview!$B$3:$AJ$154,COLUMN(O56),FALSE))</f>
        <v/>
      </c>
      <c r="P56" t="str">
        <f>IF(VLOOKUP($A56,overview!$B$3:$AJ$154,COLUMN(),FALSE) = "","",VLOOKUP($A56,overview!$B$3:$AJ$154,COLUMN(P56),FALSE))</f>
        <v/>
      </c>
      <c r="Q56" t="str">
        <f>IF(VLOOKUP($A56,overview!$B$3:$AJ$154,COLUMN(),FALSE) = "","",VLOOKUP($A56,overview!$B$3:$AJ$154,COLUMN(Q56),FALSE))</f>
        <v/>
      </c>
      <c r="R56" t="str">
        <f>IF(VLOOKUP($A56,overview!$B$3:$AJ$154,COLUMN(),FALSE) = "","",VLOOKUP($A56,overview!$B$3:$AJ$154,COLUMN(R56),FALSE))</f>
        <v/>
      </c>
      <c r="S56" t="str">
        <f>IF(VLOOKUP($A56,overview!$B$3:$AJ$154,COLUMN(),FALSE) = "","",VLOOKUP($A56,overview!$B$3:$AJ$154,COLUMN(S56),FALSE))</f>
        <v/>
      </c>
      <c r="T56" t="str">
        <f>IF(VLOOKUP($A56,overview!$B$3:$AJ$154,COLUMN(),FALSE) = "","",VLOOKUP($A56,overview!$B$3:$AJ$154,COLUMN(T56),FALSE))</f>
        <v/>
      </c>
      <c r="U56" t="str">
        <f>IF(VLOOKUP($A56,overview!$B$3:$AJ$154,COLUMN(),FALSE) = "","",VLOOKUP($A56,overview!$B$3:$AJ$154,COLUMN(U56),FALSE))</f>
        <v/>
      </c>
      <c r="V56" t="str">
        <f>IF(VLOOKUP($A56,overview!$B$3:$AJ$154,COLUMN(),FALSE) = "","",VLOOKUP($A56,overview!$B$3:$AJ$154,COLUMN(V56),FALSE))</f>
        <v/>
      </c>
      <c r="W56" t="str">
        <f>IF(VLOOKUP($A56,overview!$B$3:$AJ$154,COLUMN(),FALSE) = "","",VLOOKUP($A56,overview!$B$3:$AJ$154,COLUMN(W56),FALSE))</f>
        <v/>
      </c>
      <c r="X56" t="str">
        <f>IF(VLOOKUP($A56,overview!$B$3:$AJ$154,COLUMN(),FALSE) = "","",VLOOKUP($A56,overview!$B$3:$AJ$154,COLUMN(X56),FALSE))</f>
        <v/>
      </c>
      <c r="Y56" t="str">
        <f>IF(VLOOKUP($A56,overview!$B$3:$AJ$154,COLUMN(),FALSE) = "","",VLOOKUP($A56,overview!$B$3:$AJ$154,COLUMN(Y56),FALSE))</f>
        <v/>
      </c>
      <c r="Z56" t="str">
        <f>IF(VLOOKUP($A56,overview!$B$3:$AJ$154,COLUMN(),FALSE) = "","",VLOOKUP($A56,overview!$B$3:$AJ$154,COLUMN(Z56),FALSE))</f>
        <v/>
      </c>
      <c r="AA56" t="str">
        <f>IF(VLOOKUP($A56,overview!$B$3:$AJ$154,COLUMN(),FALSE) = "","",VLOOKUP($A56,overview!$B$3:$AJ$154,COLUMN(AA56),FALSE))</f>
        <v/>
      </c>
      <c r="AB56" t="str">
        <f>IF(VLOOKUP($A56,overview!$B$3:$AJ$154,COLUMN(),FALSE) = "","",VLOOKUP($A56,overview!$B$3:$AJ$154,COLUMN(AB56),FALSE))</f>
        <v/>
      </c>
      <c r="AC56" t="str">
        <f>IF(VLOOKUP($A56,overview!$B$3:$AJ$154,COLUMN(),FALSE) = "","",VLOOKUP($A56,overview!$B$3:$AJ$154,COLUMN(AC56),FALSE))</f>
        <v/>
      </c>
      <c r="AD56" t="str">
        <f>IF(VLOOKUP($A56,overview!$B$3:$AJ$154,COLUMN(),FALSE) = "","",VLOOKUP($A56,overview!$B$3:$AJ$154,COLUMN(AD56),FALSE))</f>
        <v/>
      </c>
      <c r="AE56" t="str">
        <f>IF(VLOOKUP($A56,overview!$B$3:$AJ$154,COLUMN(),FALSE) = "","",VLOOKUP($A56,overview!$B$3:$AJ$154,COLUMN(AE56),FALSE))</f>
        <v/>
      </c>
      <c r="AF56" t="str">
        <f>IF(VLOOKUP($A56,overview!$B$3:$AJ$154,COLUMN(),FALSE) = "","",VLOOKUP($A56,overview!$B$3:$AJ$154,COLUMN(AF56),FALSE))</f>
        <v/>
      </c>
      <c r="AG56" t="str">
        <f>IF(VLOOKUP($A56,overview!$B$3:$AJ$154,COLUMN(),FALSE) = "","",VLOOKUP($A56,overview!$B$3:$AJ$154,COLUMN(AG56),FALSE))</f>
        <v/>
      </c>
      <c r="AH56" t="str">
        <f>IF(VLOOKUP($A56,overview!$B$3:$AJ$154,COLUMN(),FALSE) = "","",VLOOKUP($A56,overview!$B$3:$AJ$154,COLUMN(AH56),FALSE))</f>
        <v/>
      </c>
      <c r="AI56" t="str">
        <f>IF(VLOOKUP($A56,overview!$B$3:$AJ$154,COLUMN(),FALSE) = "","",VLOOKUP($A56,overview!$B$3:$AJ$154,COLUMN(AI56),FALSE))</f>
        <v/>
      </c>
    </row>
    <row r="57" spans="1:35" x14ac:dyDescent="0.2">
      <c r="A57" s="2" t="s">
        <v>431</v>
      </c>
      <c r="B57">
        <f>IF(VLOOKUP($A57,overview!$B$3:$AJ$154,COLUMN(),FALSE) = "","",VLOOKUP($A57,overview!$B$3:$AJ$154,COLUMN(B57),FALSE))</f>
        <v>100000</v>
      </c>
      <c r="C57" t="str">
        <f>IF(VLOOKUP($A57,overview!$B$3:$AJ$154,COLUMN(),FALSE) = "","",VLOOKUP($A57,overview!$B$3:$AJ$154,COLUMN(C57),FALSE))</f>
        <v/>
      </c>
      <c r="D57" t="str">
        <f>IF(VLOOKUP($A57,overview!$B$3:$AJ$154,COLUMN(),FALSE) = "","",VLOOKUP($A57,overview!$B$3:$AJ$154,COLUMN(D57),FALSE))</f>
        <v/>
      </c>
      <c r="E57" t="str">
        <f>IF(VLOOKUP($A57,overview!$B$3:$AJ$154,COLUMN(),FALSE) = "","",VLOOKUP($A57,overview!$B$3:$AJ$154,COLUMN(E57),FALSE))</f>
        <v/>
      </c>
      <c r="F57" t="str">
        <f>IF(VLOOKUP($A57,overview!$B$3:$AJ$154,COLUMN(),FALSE) = "","",VLOOKUP($A57,overview!$B$3:$AJ$154,COLUMN(F57),FALSE))</f>
        <v/>
      </c>
      <c r="G57" t="str">
        <f>IF(VLOOKUP($A57,overview!$B$3:$AJ$154,COLUMN(),FALSE) = "","",VLOOKUP($A57,overview!$B$3:$AJ$154,COLUMN(G57),FALSE))</f>
        <v/>
      </c>
      <c r="H57" t="str">
        <f>IF(VLOOKUP($A57,overview!$B$3:$AJ$154,COLUMN(),FALSE) = "","",VLOOKUP($A57,overview!$B$3:$AJ$154,COLUMN(H57),FALSE))</f>
        <v/>
      </c>
      <c r="I57" t="str">
        <f>IF(VLOOKUP($A57,overview!$B$3:$AJ$154,COLUMN(),FALSE) = "","",VLOOKUP($A57,overview!$B$3:$AJ$154,COLUMN(I57),FALSE))</f>
        <v/>
      </c>
      <c r="J57" t="str">
        <f>IF(VLOOKUP($A57,overview!$B$3:$AJ$154,COLUMN(),FALSE) = "","",VLOOKUP($A57,overview!$B$3:$AJ$154,COLUMN(J57),FALSE))</f>
        <v/>
      </c>
      <c r="K57" t="str">
        <f>IF(VLOOKUP($A57,overview!$B$3:$AJ$154,COLUMN(),FALSE) = "","",VLOOKUP($A57,overview!$B$3:$AJ$154,COLUMN(K57),FALSE))</f>
        <v/>
      </c>
      <c r="L57" t="str">
        <f>IF(VLOOKUP($A57,overview!$B$3:$AJ$154,COLUMN(),FALSE) = "","",VLOOKUP($A57,overview!$B$3:$AJ$154,COLUMN(L57),FALSE))</f>
        <v/>
      </c>
      <c r="M57" t="str">
        <f>IF(VLOOKUP($A57,overview!$B$3:$AJ$154,COLUMN(),FALSE) = "","",VLOOKUP($A57,overview!$B$3:$AJ$154,COLUMN(M57),FALSE))</f>
        <v/>
      </c>
      <c r="N57" t="str">
        <f>IF(VLOOKUP($A57,overview!$B$3:$AJ$154,COLUMN(),FALSE) = "","",VLOOKUP($A57,overview!$B$3:$AJ$154,COLUMN(N57),FALSE))</f>
        <v/>
      </c>
      <c r="O57" t="str">
        <f>IF(VLOOKUP($A57,overview!$B$3:$AJ$154,COLUMN(),FALSE) = "","",VLOOKUP($A57,overview!$B$3:$AJ$154,COLUMN(O57),FALSE))</f>
        <v/>
      </c>
      <c r="P57" t="str">
        <f>IF(VLOOKUP($A57,overview!$B$3:$AJ$154,COLUMN(),FALSE) = "","",VLOOKUP($A57,overview!$B$3:$AJ$154,COLUMN(P57),FALSE))</f>
        <v/>
      </c>
      <c r="Q57" t="str">
        <f>IF(VLOOKUP($A57,overview!$B$3:$AJ$154,COLUMN(),FALSE) = "","",VLOOKUP($A57,overview!$B$3:$AJ$154,COLUMN(Q57),FALSE))</f>
        <v/>
      </c>
      <c r="R57" t="str">
        <f>IF(VLOOKUP($A57,overview!$B$3:$AJ$154,COLUMN(),FALSE) = "","",VLOOKUP($A57,overview!$B$3:$AJ$154,COLUMN(R57),FALSE))</f>
        <v/>
      </c>
      <c r="S57" t="str">
        <f>IF(VLOOKUP($A57,overview!$B$3:$AJ$154,COLUMN(),FALSE) = "","",VLOOKUP($A57,overview!$B$3:$AJ$154,COLUMN(S57),FALSE))</f>
        <v/>
      </c>
      <c r="T57" t="str">
        <f>IF(VLOOKUP($A57,overview!$B$3:$AJ$154,COLUMN(),FALSE) = "","",VLOOKUP($A57,overview!$B$3:$AJ$154,COLUMN(T57),FALSE))</f>
        <v/>
      </c>
      <c r="U57" t="str">
        <f>IF(VLOOKUP($A57,overview!$B$3:$AJ$154,COLUMN(),FALSE) = "","",VLOOKUP($A57,overview!$B$3:$AJ$154,COLUMN(U57),FALSE))</f>
        <v/>
      </c>
      <c r="V57" t="str">
        <f>IF(VLOOKUP($A57,overview!$B$3:$AJ$154,COLUMN(),FALSE) = "","",VLOOKUP($A57,overview!$B$3:$AJ$154,COLUMN(V57),FALSE))</f>
        <v/>
      </c>
      <c r="W57" t="str">
        <f>IF(VLOOKUP($A57,overview!$B$3:$AJ$154,COLUMN(),FALSE) = "","",VLOOKUP($A57,overview!$B$3:$AJ$154,COLUMN(W57),FALSE))</f>
        <v/>
      </c>
      <c r="X57" t="str">
        <f>IF(VLOOKUP($A57,overview!$B$3:$AJ$154,COLUMN(),FALSE) = "","",VLOOKUP($A57,overview!$B$3:$AJ$154,COLUMN(X57),FALSE))</f>
        <v/>
      </c>
      <c r="Y57" t="str">
        <f>IF(VLOOKUP($A57,overview!$B$3:$AJ$154,COLUMN(),FALSE) = "","",VLOOKUP($A57,overview!$B$3:$AJ$154,COLUMN(Y57),FALSE))</f>
        <v/>
      </c>
      <c r="Z57" t="str">
        <f>IF(VLOOKUP($A57,overview!$B$3:$AJ$154,COLUMN(),FALSE) = "","",VLOOKUP($A57,overview!$B$3:$AJ$154,COLUMN(Z57),FALSE))</f>
        <v/>
      </c>
      <c r="AA57" t="str">
        <f>IF(VLOOKUP($A57,overview!$B$3:$AJ$154,COLUMN(),FALSE) = "","",VLOOKUP($A57,overview!$B$3:$AJ$154,COLUMN(AA57),FALSE))</f>
        <v/>
      </c>
      <c r="AB57" t="str">
        <f>IF(VLOOKUP($A57,overview!$B$3:$AJ$154,COLUMN(),FALSE) = "","",VLOOKUP($A57,overview!$B$3:$AJ$154,COLUMN(AB57),FALSE))</f>
        <v/>
      </c>
      <c r="AC57" t="str">
        <f>IF(VLOOKUP($A57,overview!$B$3:$AJ$154,COLUMN(),FALSE) = "","",VLOOKUP($A57,overview!$B$3:$AJ$154,COLUMN(AC57),FALSE))</f>
        <v/>
      </c>
      <c r="AD57" t="str">
        <f>IF(VLOOKUP($A57,overview!$B$3:$AJ$154,COLUMN(),FALSE) = "","",VLOOKUP($A57,overview!$B$3:$AJ$154,COLUMN(AD57),FALSE))</f>
        <v/>
      </c>
      <c r="AE57" t="str">
        <f>IF(VLOOKUP($A57,overview!$B$3:$AJ$154,COLUMN(),FALSE) = "","",VLOOKUP($A57,overview!$B$3:$AJ$154,COLUMN(AE57),FALSE))</f>
        <v/>
      </c>
      <c r="AF57" t="str">
        <f>IF(VLOOKUP($A57,overview!$B$3:$AJ$154,COLUMN(),FALSE) = "","",VLOOKUP($A57,overview!$B$3:$AJ$154,COLUMN(AF57),FALSE))</f>
        <v/>
      </c>
      <c r="AG57" t="str">
        <f>IF(VLOOKUP($A57,overview!$B$3:$AJ$154,COLUMN(),FALSE) = "","",VLOOKUP($A57,overview!$B$3:$AJ$154,COLUMN(AG57),FALSE))</f>
        <v/>
      </c>
      <c r="AH57" t="str">
        <f>IF(VLOOKUP($A57,overview!$B$3:$AJ$154,COLUMN(),FALSE) = "","",VLOOKUP($A57,overview!$B$3:$AJ$154,COLUMN(AH57),FALSE))</f>
        <v/>
      </c>
      <c r="AI57" t="str">
        <f>IF(VLOOKUP($A57,overview!$B$3:$AJ$154,COLUMN(),FALSE) = "","",VLOOKUP($A57,overview!$B$3:$AJ$154,COLUMN(AI57),FALSE))</f>
        <v>kW jet fuel output</v>
      </c>
    </row>
    <row r="58" spans="1:35" x14ac:dyDescent="0.2">
      <c r="A58" s="2" t="s">
        <v>438</v>
      </c>
      <c r="B58">
        <f>IF(VLOOKUP($A58,overview!$B$3:$AJ$154,COLUMN(),FALSE) = "","",VLOOKUP($A58,overview!$B$3:$AJ$154,COLUMN(B58),FALSE))</f>
        <v>0</v>
      </c>
      <c r="C58" t="str">
        <f>IF(VLOOKUP($A58,overview!$B$3:$AJ$154,COLUMN(),FALSE) = "","",VLOOKUP($A58,overview!$B$3:$AJ$154,COLUMN(C58),FALSE))</f>
        <v/>
      </c>
      <c r="D58" t="str">
        <f>IF(VLOOKUP($A58,overview!$B$3:$AJ$154,COLUMN(),FALSE) = "","",VLOOKUP($A58,overview!$B$3:$AJ$154,COLUMN(D58),FALSE))</f>
        <v/>
      </c>
      <c r="E58" t="str">
        <f>IF(VLOOKUP($A58,overview!$B$3:$AJ$154,COLUMN(),FALSE) = "","",VLOOKUP($A58,overview!$B$3:$AJ$154,COLUMN(E58),FALSE))</f>
        <v/>
      </c>
      <c r="F58" t="str">
        <f>IF(VLOOKUP($A58,overview!$B$3:$AJ$154,COLUMN(),FALSE) = "","",VLOOKUP($A58,overview!$B$3:$AJ$154,COLUMN(F58),FALSE))</f>
        <v/>
      </c>
      <c r="G58" t="str">
        <f>IF(VLOOKUP($A58,overview!$B$3:$AJ$154,COLUMN(),FALSE) = "","",VLOOKUP($A58,overview!$B$3:$AJ$154,COLUMN(G58),FALSE))</f>
        <v/>
      </c>
      <c r="H58" t="str">
        <f>IF(VLOOKUP($A58,overview!$B$3:$AJ$154,COLUMN(),FALSE) = "","",VLOOKUP($A58,overview!$B$3:$AJ$154,COLUMN(H58),FALSE))</f>
        <v/>
      </c>
      <c r="I58" t="str">
        <f>IF(VLOOKUP($A58,overview!$B$3:$AJ$154,COLUMN(),FALSE) = "","",VLOOKUP($A58,overview!$B$3:$AJ$154,COLUMN(I58),FALSE))</f>
        <v/>
      </c>
      <c r="J58" t="str">
        <f>IF(VLOOKUP($A58,overview!$B$3:$AJ$154,COLUMN(),FALSE) = "","",VLOOKUP($A58,overview!$B$3:$AJ$154,COLUMN(J58),FALSE))</f>
        <v/>
      </c>
      <c r="K58" t="str">
        <f>IF(VLOOKUP($A58,overview!$B$3:$AJ$154,COLUMN(),FALSE) = "","",VLOOKUP($A58,overview!$B$3:$AJ$154,COLUMN(K58),FALSE))</f>
        <v/>
      </c>
      <c r="L58" t="str">
        <f>IF(VLOOKUP($A58,overview!$B$3:$AJ$154,COLUMN(),FALSE) = "","",VLOOKUP($A58,overview!$B$3:$AJ$154,COLUMN(L58),FALSE))</f>
        <v/>
      </c>
      <c r="M58" t="str">
        <f>IF(VLOOKUP($A58,overview!$B$3:$AJ$154,COLUMN(),FALSE) = "","",VLOOKUP($A58,overview!$B$3:$AJ$154,COLUMN(M58),FALSE))</f>
        <v/>
      </c>
      <c r="N58" t="str">
        <f>IF(VLOOKUP($A58,overview!$B$3:$AJ$154,COLUMN(),FALSE) = "","",VLOOKUP($A58,overview!$B$3:$AJ$154,COLUMN(N58),FALSE))</f>
        <v/>
      </c>
      <c r="O58" t="str">
        <f>IF(VLOOKUP($A58,overview!$B$3:$AJ$154,COLUMN(),FALSE) = "","",VLOOKUP($A58,overview!$B$3:$AJ$154,COLUMN(O58),FALSE))</f>
        <v/>
      </c>
      <c r="P58" t="str">
        <f>IF(VLOOKUP($A58,overview!$B$3:$AJ$154,COLUMN(),FALSE) = "","",VLOOKUP($A58,overview!$B$3:$AJ$154,COLUMN(P58),FALSE))</f>
        <v/>
      </c>
      <c r="Q58" t="str">
        <f>IF(VLOOKUP($A58,overview!$B$3:$AJ$154,COLUMN(),FALSE) = "","",VLOOKUP($A58,overview!$B$3:$AJ$154,COLUMN(Q58),FALSE))</f>
        <v/>
      </c>
      <c r="R58" t="str">
        <f>IF(VLOOKUP($A58,overview!$B$3:$AJ$154,COLUMN(),FALSE) = "","",VLOOKUP($A58,overview!$B$3:$AJ$154,COLUMN(R58),FALSE))</f>
        <v/>
      </c>
      <c r="S58" t="str">
        <f>IF(VLOOKUP($A58,overview!$B$3:$AJ$154,COLUMN(),FALSE) = "","",VLOOKUP($A58,overview!$B$3:$AJ$154,COLUMN(S58),FALSE))</f>
        <v/>
      </c>
      <c r="T58" t="str">
        <f>IF(VLOOKUP($A58,overview!$B$3:$AJ$154,COLUMN(),FALSE) = "","",VLOOKUP($A58,overview!$B$3:$AJ$154,COLUMN(T58),FALSE))</f>
        <v/>
      </c>
      <c r="U58" t="str">
        <f>IF(VLOOKUP($A58,overview!$B$3:$AJ$154,COLUMN(),FALSE) = "","",VLOOKUP($A58,overview!$B$3:$AJ$154,COLUMN(U58),FALSE))</f>
        <v/>
      </c>
      <c r="V58" t="str">
        <f>IF(VLOOKUP($A58,overview!$B$3:$AJ$154,COLUMN(),FALSE) = "","",VLOOKUP($A58,overview!$B$3:$AJ$154,COLUMN(V58),FALSE))</f>
        <v/>
      </c>
      <c r="W58" t="str">
        <f>IF(VLOOKUP($A58,overview!$B$3:$AJ$154,COLUMN(),FALSE) = "","",VLOOKUP($A58,overview!$B$3:$AJ$154,COLUMN(W58),FALSE))</f>
        <v/>
      </c>
      <c r="X58" t="str">
        <f>IF(VLOOKUP($A58,overview!$B$3:$AJ$154,COLUMN(),FALSE) = "","",VLOOKUP($A58,overview!$B$3:$AJ$154,COLUMN(X58),FALSE))</f>
        <v/>
      </c>
      <c r="Y58" t="str">
        <f>IF(VLOOKUP($A58,overview!$B$3:$AJ$154,COLUMN(),FALSE) = "","",VLOOKUP($A58,overview!$B$3:$AJ$154,COLUMN(Y58),FALSE))</f>
        <v/>
      </c>
      <c r="Z58" t="str">
        <f>IF(VLOOKUP($A58,overview!$B$3:$AJ$154,COLUMN(),FALSE) = "","",VLOOKUP($A58,overview!$B$3:$AJ$154,COLUMN(Z58),FALSE))</f>
        <v/>
      </c>
      <c r="AA58" t="str">
        <f>IF(VLOOKUP($A58,overview!$B$3:$AJ$154,COLUMN(),FALSE) = "","",VLOOKUP($A58,overview!$B$3:$AJ$154,COLUMN(AA58),FALSE))</f>
        <v/>
      </c>
      <c r="AB58" t="str">
        <f>IF(VLOOKUP($A58,overview!$B$3:$AJ$154,COLUMN(),FALSE) = "","",VLOOKUP($A58,overview!$B$3:$AJ$154,COLUMN(AB58),FALSE))</f>
        <v/>
      </c>
      <c r="AC58" t="str">
        <f>IF(VLOOKUP($A58,overview!$B$3:$AJ$154,COLUMN(),FALSE) = "","",VLOOKUP($A58,overview!$B$3:$AJ$154,COLUMN(AC58),FALSE))</f>
        <v/>
      </c>
      <c r="AD58" t="str">
        <f>IF(VLOOKUP($A58,overview!$B$3:$AJ$154,COLUMN(),FALSE) = "","",VLOOKUP($A58,overview!$B$3:$AJ$154,COLUMN(AD58),FALSE))</f>
        <v/>
      </c>
      <c r="AE58" t="str">
        <f>IF(VLOOKUP($A58,overview!$B$3:$AJ$154,COLUMN(),FALSE) = "","",VLOOKUP($A58,overview!$B$3:$AJ$154,COLUMN(AE58),FALSE))</f>
        <v/>
      </c>
      <c r="AF58" t="str">
        <f>IF(VLOOKUP($A58,overview!$B$3:$AJ$154,COLUMN(),FALSE) = "","",VLOOKUP($A58,overview!$B$3:$AJ$154,COLUMN(AF58),FALSE))</f>
        <v/>
      </c>
      <c r="AG58" t="str">
        <f>IF(VLOOKUP($A58,overview!$B$3:$AJ$154,COLUMN(),FALSE) = "","",VLOOKUP($A58,overview!$B$3:$AJ$154,COLUMN(AG58),FALSE))</f>
        <v/>
      </c>
      <c r="AH58" t="str">
        <f>IF(VLOOKUP($A58,overview!$B$3:$AJ$154,COLUMN(),FALSE) = "","",VLOOKUP($A58,overview!$B$3:$AJ$154,COLUMN(AH58),FALSE))</f>
        <v/>
      </c>
      <c r="AI58" t="str">
        <f>IF(VLOOKUP($A58,overview!$B$3:$AJ$154,COLUMN(),FALSE) = "","",VLOOKUP($A58,overview!$B$3:$AJ$154,COLUMN(AI58),FALSE))</f>
        <v>kW jet fuel output</v>
      </c>
    </row>
    <row r="59" spans="1:35" x14ac:dyDescent="0.2">
      <c r="A59" t="s">
        <v>140</v>
      </c>
      <c r="B59">
        <f>IF(VLOOKUP($A59,overview!$B$3:$AJ$154,COLUMN(),FALSE) = "","",VLOOKUP($A59,overview!$B$3:$AJ$154,COLUMN(B59),FALSE))</f>
        <v>799</v>
      </c>
      <c r="C59" t="str">
        <f>IF(VLOOKUP($A59,overview!$B$3:$AJ$154,COLUMN(),FALSE) = "","",VLOOKUP($A59,overview!$B$3:$AJ$154,COLUMN(C59),FALSE))</f>
        <v/>
      </c>
      <c r="D59" t="str">
        <f>IF(VLOOKUP($A59,overview!$B$3:$AJ$154,COLUMN(),FALSE) = "","",VLOOKUP($A59,overview!$B$3:$AJ$154,COLUMN(D59),FALSE))</f>
        <v/>
      </c>
      <c r="E59">
        <f>IF(VLOOKUP($A59,overview!$B$3:$AJ$154,COLUMN(),FALSE) = "","",VLOOKUP($A59,overview!$B$3:$AJ$154,COLUMN(E59),FALSE))</f>
        <v>745.87355730923559</v>
      </c>
      <c r="F59">
        <f>IF(VLOOKUP($A59,overview!$B$3:$AJ$154,COLUMN(),FALSE) = "","",VLOOKUP($A59,overview!$B$3:$AJ$154,COLUMN(F59),FALSE))</f>
        <v>714.52019991744601</v>
      </c>
      <c r="G59">
        <f>IF(VLOOKUP($A59,overview!$B$3:$AJ$154,COLUMN(),FALSE) = "","",VLOOKUP($A59,overview!$B$3:$AJ$154,COLUMN(G59),FALSE))</f>
        <v>691.42997148645998</v>
      </c>
      <c r="H59">
        <f>IF(VLOOKUP($A59,overview!$B$3:$AJ$154,COLUMN(),FALSE) = "","",VLOOKUP($A59,overview!$B$3:$AJ$154,COLUMN(H59),FALSE))</f>
        <v>672.68117692128908</v>
      </c>
      <c r="I59">
        <f>IF(VLOOKUP($A59,overview!$B$3:$AJ$154,COLUMN(),FALSE) = "","",VLOOKUP($A59,overview!$B$3:$AJ$154,COLUMN(I59),FALSE))</f>
        <v>656.61186781632227</v>
      </c>
      <c r="J59">
        <f>IF(VLOOKUP($A59,overview!$B$3:$AJ$154,COLUMN(),FALSE) = "","",VLOOKUP($A59,overview!$B$3:$AJ$154,COLUMN(J59),FALSE))</f>
        <v>642.36791495500881</v>
      </c>
      <c r="K59">
        <f>IF(VLOOKUP($A59,overview!$B$3:$AJ$154,COLUMN(),FALSE) = "","",VLOOKUP($A59,overview!$B$3:$AJ$154,COLUMN(K59),FALSE))</f>
        <v>629.45429505375057</v>
      </c>
      <c r="L59">
        <f>IF(VLOOKUP($A59,overview!$B$3:$AJ$154,COLUMN(),FALSE) = "","",VLOOKUP($A59,overview!$B$3:$AJ$154,COLUMN(L59),FALSE))</f>
        <v>617.55928681013597</v>
      </c>
      <c r="M59">
        <f>IF(VLOOKUP($A59,overview!$B$3:$AJ$154,COLUMN(),FALSE) = "","",VLOOKUP($A59,overview!$B$3:$AJ$154,COLUMN(M59),FALSE))</f>
        <v>606.47422496808986</v>
      </c>
      <c r="N59">
        <f>IF(VLOOKUP($A59,overview!$B$3:$AJ$154,COLUMN(),FALSE) = "","",VLOOKUP($A59,overview!$B$3:$AJ$154,COLUMN(N59),FALSE))</f>
        <v>596.05269430011754</v>
      </c>
      <c r="O59">
        <f>IF(VLOOKUP($A59,overview!$B$3:$AJ$154,COLUMN(),FALSE) = "","",VLOOKUP($A59,overview!$B$3:$AJ$154,COLUMN(O59),FALSE))</f>
        <v>586.18802968129626</v>
      </c>
      <c r="P59">
        <f>IF(VLOOKUP($A59,overview!$B$3:$AJ$154,COLUMN(),FALSE) = "","",VLOOKUP($A59,overview!$B$3:$AJ$154,COLUMN(P59),FALSE))</f>
        <v>576.80010105025553</v>
      </c>
      <c r="Q59">
        <f>IF(VLOOKUP($A59,overview!$B$3:$AJ$154,COLUMN(),FALSE) = "","",VLOOKUP($A59,overview!$B$3:$AJ$154,COLUMN(Q59),FALSE))</f>
        <v>567.82714748374917</v>
      </c>
      <c r="R59">
        <f>IF(VLOOKUP($A59,overview!$B$3:$AJ$154,COLUMN(),FALSE) = "","",VLOOKUP($A59,overview!$B$3:$AJ$154,COLUMN(R59),FALSE))</f>
        <v>559.22051605497757</v>
      </c>
      <c r="S59">
        <f>IF(VLOOKUP($A59,overview!$B$3:$AJ$154,COLUMN(),FALSE) = "","",VLOOKUP($A59,overview!$B$3:$AJ$154,COLUMN(S59),FALSE))</f>
        <v>550.94115146891863</v>
      </c>
      <c r="T59">
        <f>IF(VLOOKUP($A59,overview!$B$3:$AJ$154,COLUMN(),FALSE) = "","",VLOOKUP($A59,overview!$B$3:$AJ$154,COLUMN(T59),FALSE))</f>
        <v>542.95718308525613</v>
      </c>
      <c r="U59">
        <f>IF(VLOOKUP($A59,overview!$B$3:$AJ$154,COLUMN(),FALSE) = "","",VLOOKUP($A59,overview!$B$3:$AJ$154,COLUMN(U59),FALSE))</f>
        <v>535.24222317804652</v>
      </c>
      <c r="V59">
        <f>IF(VLOOKUP($A59,overview!$B$3:$AJ$154,COLUMN(),FALSE) = "","",VLOOKUP($A59,overview!$B$3:$AJ$154,COLUMN(V59),FALSE))</f>
        <v>527.77413967997438</v>
      </c>
      <c r="W59">
        <f>IF(VLOOKUP($A59,overview!$B$3:$AJ$154,COLUMN(),FALSE) = "","",VLOOKUP($A59,overview!$B$3:$AJ$154,COLUMN(W59),FALSE))</f>
        <v>520.53415356030905</v>
      </c>
      <c r="X59">
        <f>IF(VLOOKUP($A59,overview!$B$3:$AJ$154,COLUMN(),FALSE) = "","",VLOOKUP($A59,overview!$B$3:$AJ$154,COLUMN(X59),FALSE))</f>
        <v>513.50616330756634</v>
      </c>
      <c r="Y59">
        <f>IF(VLOOKUP($A59,overview!$B$3:$AJ$154,COLUMN(),FALSE) = "","",VLOOKUP($A59,overview!$B$3:$AJ$154,COLUMN(Y59),FALSE))</f>
        <v>506.67623145832772</v>
      </c>
      <c r="Z59">
        <f>IF(VLOOKUP($A59,overview!$B$3:$AJ$154,COLUMN(),FALSE) = "","",VLOOKUP($A59,overview!$B$3:$AJ$154,COLUMN(Z59),FALSE))</f>
        <v>500.03218881187388</v>
      </c>
      <c r="AA59">
        <f>IF(VLOOKUP($A59,overview!$B$3:$AJ$154,COLUMN(),FALSE) = "","",VLOOKUP($A59,overview!$B$3:$AJ$154,COLUMN(AA59),FALSE))</f>
        <v>493.56332548345461</v>
      </c>
      <c r="AB59">
        <f>IF(VLOOKUP($A59,overview!$B$3:$AJ$154,COLUMN(),FALSE) = "","",VLOOKUP($A59,overview!$B$3:$AJ$154,COLUMN(AB59),FALSE))</f>
        <v>487.26014696264713</v>
      </c>
      <c r="AC59">
        <f>IF(VLOOKUP($A59,overview!$B$3:$AJ$154,COLUMN(),FALSE) = "","",VLOOKUP($A59,overview!$B$3:$AJ$154,COLUMN(AC59),FALSE))</f>
        <v>481.11417947317858</v>
      </c>
      <c r="AD59">
        <f>IF(VLOOKUP($A59,overview!$B$3:$AJ$154,COLUMN(),FALSE) = "","",VLOOKUP($A59,overview!$B$3:$AJ$154,COLUMN(AD59),FALSE))</f>
        <v>475.11781317331952</v>
      </c>
      <c r="AE59">
        <f>IF(VLOOKUP($A59,overview!$B$3:$AJ$154,COLUMN(),FALSE) = "","",VLOOKUP($A59,overview!$B$3:$AJ$154,COLUMN(AE59),FALSE))</f>
        <v>469.26417471994591</v>
      </c>
      <c r="AF59">
        <f>IF(VLOOKUP($A59,overview!$B$3:$AJ$154,COLUMN(),FALSE) = "","",VLOOKUP($A59,overview!$B$3:$AJ$154,COLUMN(AF59),FALSE))</f>
        <v>463.5470228490957</v>
      </c>
      <c r="AG59">
        <f>IF(VLOOKUP($A59,overview!$B$3:$AJ$154,COLUMN(),FALSE) = "","",VLOOKUP($A59,overview!$B$3:$AJ$154,COLUMN(AG59),FALSE))</f>
        <v>457.96066216650979</v>
      </c>
      <c r="AH59">
        <f>IF(VLOOKUP($A59,overview!$B$3:$AJ$154,COLUMN(),FALSE) = "","",VLOOKUP($A59,overview!$B$3:$AJ$154,COLUMN(AH59),FALSE))</f>
        <v>452.49987147014122</v>
      </c>
      <c r="AI59" t="str">
        <f>IF(VLOOKUP($A59,overview!$B$3:$AJ$154,COLUMN(),FALSE) = "","",VLOOKUP($A59,overview!$B$3:$AJ$154,COLUMN(AI59),FALSE))</f>
        <v>[EUR/kW fuel output]</v>
      </c>
    </row>
    <row r="60" spans="1:35" x14ac:dyDescent="0.2">
      <c r="A60" s="2" t="s">
        <v>141</v>
      </c>
      <c r="B60">
        <f>IF(VLOOKUP($A60,overview!$B$3:$AJ$154,COLUMN(),FALSE) = "","",VLOOKUP($A60,overview!$B$3:$AJ$154,COLUMN(B60),FALSE))</f>
        <v>2.5000000000000001E-2</v>
      </c>
      <c r="C60">
        <f>IF(VLOOKUP($A60,overview!$B$3:$AJ$154,COLUMN(),FALSE) = "","",VLOOKUP($A60,overview!$B$3:$AJ$154,COLUMN(C60),FALSE))</f>
        <v>0.02</v>
      </c>
      <c r="D60">
        <f>IF(VLOOKUP($A60,overview!$B$3:$AJ$154,COLUMN(),FALSE) = "","",VLOOKUP($A60,overview!$B$3:$AJ$154,COLUMN(D60),FALSE))</f>
        <v>0.03</v>
      </c>
      <c r="E60" t="str">
        <f>IF(VLOOKUP($A60,overview!$B$3:$AJ$154,COLUMN(),FALSE) = "","",VLOOKUP($A60,overview!$B$3:$AJ$154,COLUMN(E60),FALSE))</f>
        <v/>
      </c>
      <c r="F60" t="str">
        <f>IF(VLOOKUP($A60,overview!$B$3:$AJ$154,COLUMN(),FALSE) = "","",VLOOKUP($A60,overview!$B$3:$AJ$154,COLUMN(F60),FALSE))</f>
        <v/>
      </c>
      <c r="G60" t="str">
        <f>IF(VLOOKUP($A60,overview!$B$3:$AJ$154,COLUMN(),FALSE) = "","",VLOOKUP($A60,overview!$B$3:$AJ$154,COLUMN(G60),FALSE))</f>
        <v/>
      </c>
      <c r="H60" t="str">
        <f>IF(VLOOKUP($A60,overview!$B$3:$AJ$154,COLUMN(),FALSE) = "","",VLOOKUP($A60,overview!$B$3:$AJ$154,COLUMN(H60),FALSE))</f>
        <v/>
      </c>
      <c r="I60" t="str">
        <f>IF(VLOOKUP($A60,overview!$B$3:$AJ$154,COLUMN(),FALSE) = "","",VLOOKUP($A60,overview!$B$3:$AJ$154,COLUMN(I60),FALSE))</f>
        <v/>
      </c>
      <c r="J60" t="str">
        <f>IF(VLOOKUP($A60,overview!$B$3:$AJ$154,COLUMN(),FALSE) = "","",VLOOKUP($A60,overview!$B$3:$AJ$154,COLUMN(J60),FALSE))</f>
        <v/>
      </c>
      <c r="K60" t="str">
        <f>IF(VLOOKUP($A60,overview!$B$3:$AJ$154,COLUMN(),FALSE) = "","",VLOOKUP($A60,overview!$B$3:$AJ$154,COLUMN(K60),FALSE))</f>
        <v/>
      </c>
      <c r="L60" t="str">
        <f>IF(VLOOKUP($A60,overview!$B$3:$AJ$154,COLUMN(),FALSE) = "","",VLOOKUP($A60,overview!$B$3:$AJ$154,COLUMN(L60),FALSE))</f>
        <v/>
      </c>
      <c r="M60" t="str">
        <f>IF(VLOOKUP($A60,overview!$B$3:$AJ$154,COLUMN(),FALSE) = "","",VLOOKUP($A60,overview!$B$3:$AJ$154,COLUMN(M60),FALSE))</f>
        <v/>
      </c>
      <c r="N60" t="str">
        <f>IF(VLOOKUP($A60,overview!$B$3:$AJ$154,COLUMN(),FALSE) = "","",VLOOKUP($A60,overview!$B$3:$AJ$154,COLUMN(N60),FALSE))</f>
        <v/>
      </c>
      <c r="O60" t="str">
        <f>IF(VLOOKUP($A60,overview!$B$3:$AJ$154,COLUMN(),FALSE) = "","",VLOOKUP($A60,overview!$B$3:$AJ$154,COLUMN(O60),FALSE))</f>
        <v/>
      </c>
      <c r="P60" t="str">
        <f>IF(VLOOKUP($A60,overview!$B$3:$AJ$154,COLUMN(),FALSE) = "","",VLOOKUP($A60,overview!$B$3:$AJ$154,COLUMN(P60),FALSE))</f>
        <v/>
      </c>
      <c r="Q60" t="str">
        <f>IF(VLOOKUP($A60,overview!$B$3:$AJ$154,COLUMN(),FALSE) = "","",VLOOKUP($A60,overview!$B$3:$AJ$154,COLUMN(Q60),FALSE))</f>
        <v/>
      </c>
      <c r="R60" t="str">
        <f>IF(VLOOKUP($A60,overview!$B$3:$AJ$154,COLUMN(),FALSE) = "","",VLOOKUP($A60,overview!$B$3:$AJ$154,COLUMN(R60),FALSE))</f>
        <v/>
      </c>
      <c r="S60" t="str">
        <f>IF(VLOOKUP($A60,overview!$B$3:$AJ$154,COLUMN(),FALSE) = "","",VLOOKUP($A60,overview!$B$3:$AJ$154,COLUMN(S60),FALSE))</f>
        <v/>
      </c>
      <c r="T60" t="str">
        <f>IF(VLOOKUP($A60,overview!$B$3:$AJ$154,COLUMN(),FALSE) = "","",VLOOKUP($A60,overview!$B$3:$AJ$154,COLUMN(T60),FALSE))</f>
        <v/>
      </c>
      <c r="U60" t="str">
        <f>IF(VLOOKUP($A60,overview!$B$3:$AJ$154,COLUMN(),FALSE) = "","",VLOOKUP($A60,overview!$B$3:$AJ$154,COLUMN(U60),FALSE))</f>
        <v/>
      </c>
      <c r="V60" t="str">
        <f>IF(VLOOKUP($A60,overview!$B$3:$AJ$154,COLUMN(),FALSE) = "","",VLOOKUP($A60,overview!$B$3:$AJ$154,COLUMN(V60),FALSE))</f>
        <v/>
      </c>
      <c r="W60" t="str">
        <f>IF(VLOOKUP($A60,overview!$B$3:$AJ$154,COLUMN(),FALSE) = "","",VLOOKUP($A60,overview!$B$3:$AJ$154,COLUMN(W60),FALSE))</f>
        <v/>
      </c>
      <c r="X60" t="str">
        <f>IF(VLOOKUP($A60,overview!$B$3:$AJ$154,COLUMN(),FALSE) = "","",VLOOKUP($A60,overview!$B$3:$AJ$154,COLUMN(X60),FALSE))</f>
        <v/>
      </c>
      <c r="Y60" t="str">
        <f>IF(VLOOKUP($A60,overview!$B$3:$AJ$154,COLUMN(),FALSE) = "","",VLOOKUP($A60,overview!$B$3:$AJ$154,COLUMN(Y60),FALSE))</f>
        <v/>
      </c>
      <c r="Z60" t="str">
        <f>IF(VLOOKUP($A60,overview!$B$3:$AJ$154,COLUMN(),FALSE) = "","",VLOOKUP($A60,overview!$B$3:$AJ$154,COLUMN(Z60),FALSE))</f>
        <v/>
      </c>
      <c r="AA60" t="str">
        <f>IF(VLOOKUP($A60,overview!$B$3:$AJ$154,COLUMN(),FALSE) = "","",VLOOKUP($A60,overview!$B$3:$AJ$154,COLUMN(AA60),FALSE))</f>
        <v/>
      </c>
      <c r="AB60" t="str">
        <f>IF(VLOOKUP($A60,overview!$B$3:$AJ$154,COLUMN(),FALSE) = "","",VLOOKUP($A60,overview!$B$3:$AJ$154,COLUMN(AB60),FALSE))</f>
        <v/>
      </c>
      <c r="AC60" t="str">
        <f>IF(VLOOKUP($A60,overview!$B$3:$AJ$154,COLUMN(),FALSE) = "","",VLOOKUP($A60,overview!$B$3:$AJ$154,COLUMN(AC60),FALSE))</f>
        <v/>
      </c>
      <c r="AD60" t="str">
        <f>IF(VLOOKUP($A60,overview!$B$3:$AJ$154,COLUMN(),FALSE) = "","",VLOOKUP($A60,overview!$B$3:$AJ$154,COLUMN(AD60),FALSE))</f>
        <v/>
      </c>
      <c r="AE60" t="str">
        <f>IF(VLOOKUP($A60,overview!$B$3:$AJ$154,COLUMN(),FALSE) = "","",VLOOKUP($A60,overview!$B$3:$AJ$154,COLUMN(AE60),FALSE))</f>
        <v/>
      </c>
      <c r="AF60" t="str">
        <f>IF(VLOOKUP($A60,overview!$B$3:$AJ$154,COLUMN(),FALSE) = "","",VLOOKUP($A60,overview!$B$3:$AJ$154,COLUMN(AF60),FALSE))</f>
        <v/>
      </c>
      <c r="AG60" t="str">
        <f>IF(VLOOKUP($A60,overview!$B$3:$AJ$154,COLUMN(),FALSE) = "","",VLOOKUP($A60,overview!$B$3:$AJ$154,COLUMN(AG60),FALSE))</f>
        <v/>
      </c>
      <c r="AH60" t="str">
        <f>IF(VLOOKUP($A60,overview!$B$3:$AJ$154,COLUMN(),FALSE) = "","",VLOOKUP($A60,overview!$B$3:$AJ$154,COLUMN(AH60),FALSE))</f>
        <v/>
      </c>
      <c r="AI60" t="str">
        <f>IF(VLOOKUP($A60,overview!$B$3:$AJ$154,COLUMN(),FALSE) = "","",VLOOKUP($A60,overview!$B$3:$AJ$154,COLUMN(AI60),FALSE))</f>
        <v>Fraction of CAPEX p.a.</v>
      </c>
    </row>
    <row r="61" spans="1:35" x14ac:dyDescent="0.2">
      <c r="A61" s="2" t="s">
        <v>448</v>
      </c>
      <c r="B61">
        <f>IF(VLOOKUP($A61,overview!$B$3:$AJ$154,COLUMN(),FALSE) = "","",VLOOKUP($A61,overview!$B$3:$AJ$154,COLUMN(B61),FALSE))</f>
        <v>0.65</v>
      </c>
      <c r="C61" t="str">
        <f>IF(VLOOKUP($A61,overview!$B$3:$AJ$154,COLUMN(),FALSE) = "","",VLOOKUP($A61,overview!$B$3:$AJ$154,COLUMN(C61),FALSE))</f>
        <v/>
      </c>
      <c r="D61" t="str">
        <f>IF(VLOOKUP($A61,overview!$B$3:$AJ$154,COLUMN(),FALSE) = "","",VLOOKUP($A61,overview!$B$3:$AJ$154,COLUMN(D61),FALSE))</f>
        <v/>
      </c>
      <c r="E61">
        <f>IF(VLOOKUP($A61,overview!$B$3:$AJ$154,COLUMN(),FALSE) = "","",VLOOKUP($A61,overview!$B$3:$AJ$154,COLUMN(E61),FALSE))</f>
        <v>0.65500000000000003</v>
      </c>
      <c r="F61">
        <f>IF(VLOOKUP($A61,overview!$B$3:$AJ$154,COLUMN(),FALSE) = "","",VLOOKUP($A61,overview!$B$3:$AJ$154,COLUMN(F61),FALSE))</f>
        <v>0.66</v>
      </c>
      <c r="G61">
        <f>IF(VLOOKUP($A61,overview!$B$3:$AJ$154,COLUMN(),FALSE) = "","",VLOOKUP($A61,overview!$B$3:$AJ$154,COLUMN(G61),FALSE))</f>
        <v>0.66500000000000004</v>
      </c>
      <c r="H61">
        <f>IF(VLOOKUP($A61,overview!$B$3:$AJ$154,COLUMN(),FALSE) = "","",VLOOKUP($A61,overview!$B$3:$AJ$154,COLUMN(H61),FALSE))</f>
        <v>0.67</v>
      </c>
      <c r="I61">
        <f>IF(VLOOKUP($A61,overview!$B$3:$AJ$154,COLUMN(),FALSE) = "","",VLOOKUP($A61,overview!$B$3:$AJ$154,COLUMN(I61),FALSE))</f>
        <v>0.67500000000000004</v>
      </c>
      <c r="J61">
        <f>IF(VLOOKUP($A61,overview!$B$3:$AJ$154,COLUMN(),FALSE) = "","",VLOOKUP($A61,overview!$B$3:$AJ$154,COLUMN(J61),FALSE))</f>
        <v>0.68</v>
      </c>
      <c r="K61">
        <f>IF(VLOOKUP($A61,overview!$B$3:$AJ$154,COLUMN(),FALSE) = "","",VLOOKUP($A61,overview!$B$3:$AJ$154,COLUMN(K61),FALSE))</f>
        <v>0.68500000000000005</v>
      </c>
      <c r="L61">
        <f>IF(VLOOKUP($A61,overview!$B$3:$AJ$154,COLUMN(),FALSE) = "","",VLOOKUP($A61,overview!$B$3:$AJ$154,COLUMN(L61),FALSE))</f>
        <v>0.69000000000000006</v>
      </c>
      <c r="M61">
        <f>IF(VLOOKUP($A61,overview!$B$3:$AJ$154,COLUMN(),FALSE) = "","",VLOOKUP($A61,overview!$B$3:$AJ$154,COLUMN(M61),FALSE))</f>
        <v>0.69500000000000006</v>
      </c>
      <c r="N61">
        <f>IF(VLOOKUP($A61,overview!$B$3:$AJ$154,COLUMN(),FALSE) = "","",VLOOKUP($A61,overview!$B$3:$AJ$154,COLUMN(N61),FALSE))</f>
        <v>0.70000000000000007</v>
      </c>
      <c r="O61">
        <f>IF(VLOOKUP($A61,overview!$B$3:$AJ$154,COLUMN(),FALSE) = "","",VLOOKUP($A61,overview!$B$3:$AJ$154,COLUMN(O61),FALSE))</f>
        <v>0.70500000000000007</v>
      </c>
      <c r="P61">
        <f>IF(VLOOKUP($A61,overview!$B$3:$AJ$154,COLUMN(),FALSE) = "","",VLOOKUP($A61,overview!$B$3:$AJ$154,COLUMN(P61),FALSE))</f>
        <v>0.71000000000000008</v>
      </c>
      <c r="Q61">
        <f>IF(VLOOKUP($A61,overview!$B$3:$AJ$154,COLUMN(),FALSE) = "","",VLOOKUP($A61,overview!$B$3:$AJ$154,COLUMN(Q61),FALSE))</f>
        <v>0.71500000000000008</v>
      </c>
      <c r="R61">
        <f>IF(VLOOKUP($A61,overview!$B$3:$AJ$154,COLUMN(),FALSE) = "","",VLOOKUP($A61,overview!$B$3:$AJ$154,COLUMN(R61),FALSE))</f>
        <v>0.72</v>
      </c>
      <c r="S61">
        <f>IF(VLOOKUP($A61,overview!$B$3:$AJ$154,COLUMN(),FALSE) = "","",VLOOKUP($A61,overview!$B$3:$AJ$154,COLUMN(S61),FALSE))</f>
        <v>0.72500000000000009</v>
      </c>
      <c r="T61">
        <f>IF(VLOOKUP($A61,overview!$B$3:$AJ$154,COLUMN(),FALSE) = "","",VLOOKUP($A61,overview!$B$3:$AJ$154,COLUMN(T61),FALSE))</f>
        <v>0.73</v>
      </c>
      <c r="U61">
        <f>IF(VLOOKUP($A61,overview!$B$3:$AJ$154,COLUMN(),FALSE) = "","",VLOOKUP($A61,overview!$B$3:$AJ$154,COLUMN(U61),FALSE))</f>
        <v>0.73499999999999999</v>
      </c>
      <c r="V61">
        <f>IF(VLOOKUP($A61,overview!$B$3:$AJ$154,COLUMN(),FALSE) = "","",VLOOKUP($A61,overview!$B$3:$AJ$154,COLUMN(V61),FALSE))</f>
        <v>0.74</v>
      </c>
      <c r="W61">
        <f>IF(VLOOKUP($A61,overview!$B$3:$AJ$154,COLUMN(),FALSE) = "","",VLOOKUP($A61,overview!$B$3:$AJ$154,COLUMN(W61),FALSE))</f>
        <v>0.745</v>
      </c>
      <c r="X61">
        <f>IF(VLOOKUP($A61,overview!$B$3:$AJ$154,COLUMN(),FALSE) = "","",VLOOKUP($A61,overview!$B$3:$AJ$154,COLUMN(X61),FALSE))</f>
        <v>0.75</v>
      </c>
      <c r="Y61">
        <f>IF(VLOOKUP($A61,overview!$B$3:$AJ$154,COLUMN(),FALSE) = "","",VLOOKUP($A61,overview!$B$3:$AJ$154,COLUMN(Y61),FALSE))</f>
        <v>0.755</v>
      </c>
      <c r="Z61">
        <f>IF(VLOOKUP($A61,overview!$B$3:$AJ$154,COLUMN(),FALSE) = "","",VLOOKUP($A61,overview!$B$3:$AJ$154,COLUMN(Z61),FALSE))</f>
        <v>0.76</v>
      </c>
      <c r="AA61">
        <f>IF(VLOOKUP($A61,overview!$B$3:$AJ$154,COLUMN(),FALSE) = "","",VLOOKUP($A61,overview!$B$3:$AJ$154,COLUMN(AA61),FALSE))</f>
        <v>0.76500000000000001</v>
      </c>
      <c r="AB61">
        <f>IF(VLOOKUP($A61,overview!$B$3:$AJ$154,COLUMN(),FALSE) = "","",VLOOKUP($A61,overview!$B$3:$AJ$154,COLUMN(AB61),FALSE))</f>
        <v>0.77</v>
      </c>
      <c r="AC61">
        <f>IF(VLOOKUP($A61,overview!$B$3:$AJ$154,COLUMN(),FALSE) = "","",VLOOKUP($A61,overview!$B$3:$AJ$154,COLUMN(AC61),FALSE))</f>
        <v>0.77500000000000002</v>
      </c>
      <c r="AD61">
        <f>IF(VLOOKUP($A61,overview!$B$3:$AJ$154,COLUMN(),FALSE) = "","",VLOOKUP($A61,overview!$B$3:$AJ$154,COLUMN(AD61),FALSE))</f>
        <v>0.78</v>
      </c>
      <c r="AE61">
        <f>IF(VLOOKUP($A61,overview!$B$3:$AJ$154,COLUMN(),FALSE) = "","",VLOOKUP($A61,overview!$B$3:$AJ$154,COLUMN(AE61),FALSE))</f>
        <v>0.78500000000000003</v>
      </c>
      <c r="AF61">
        <f>IF(VLOOKUP($A61,overview!$B$3:$AJ$154,COLUMN(),FALSE) = "","",VLOOKUP($A61,overview!$B$3:$AJ$154,COLUMN(AF61),FALSE))</f>
        <v>0.79</v>
      </c>
      <c r="AG61">
        <f>IF(VLOOKUP($A61,overview!$B$3:$AJ$154,COLUMN(),FALSE) = "","",VLOOKUP($A61,overview!$B$3:$AJ$154,COLUMN(AG61),FALSE))</f>
        <v>0.79500000000000004</v>
      </c>
      <c r="AH61">
        <f>IF(VLOOKUP($A61,overview!$B$3:$AJ$154,COLUMN(),FALSE) = "","",VLOOKUP($A61,overview!$B$3:$AJ$154,COLUMN(AH61),FALSE))</f>
        <v>0.8</v>
      </c>
      <c r="AI61" t="str">
        <f>IF(VLOOKUP($A61,overview!$B$3:$AJ$154,COLUMN(),FALSE) = "","",VLOOKUP($A61,overview!$B$3:$AJ$154,COLUMN(AI61),FALSE))</f>
        <v>[kWh_syncrude/kWh_H2] (LHV basis)</v>
      </c>
    </row>
    <row r="62" spans="1:35" x14ac:dyDescent="0.2">
      <c r="A62" s="2" t="s">
        <v>445</v>
      </c>
      <c r="B62">
        <f>IF(VLOOKUP($A62,overview!$B$3:$AJ$154,COLUMN(),FALSE) = "","",VLOOKUP($A62,overview!$B$3:$AJ$154,COLUMN(B62),FALSE))</f>
        <v>22.0625</v>
      </c>
      <c r="C62" t="str">
        <f>IF(VLOOKUP($A62,overview!$B$3:$AJ$154,COLUMN(),FALSE) = "","",VLOOKUP($A62,overview!$B$3:$AJ$154,COLUMN(C62),FALSE))</f>
        <v/>
      </c>
      <c r="D62" t="str">
        <f>IF(VLOOKUP($A62,overview!$B$3:$AJ$154,COLUMN(),FALSE) = "","",VLOOKUP($A62,overview!$B$3:$AJ$154,COLUMN(D62),FALSE))</f>
        <v/>
      </c>
      <c r="E62" t="str">
        <f>IF(VLOOKUP($A62,overview!$B$3:$AJ$154,COLUMN(),FALSE) = "","",VLOOKUP($A62,overview!$B$3:$AJ$154,COLUMN(E62),FALSE))</f>
        <v/>
      </c>
      <c r="F62" t="str">
        <f>IF(VLOOKUP($A62,overview!$B$3:$AJ$154,COLUMN(),FALSE) = "","",VLOOKUP($A62,overview!$B$3:$AJ$154,COLUMN(F62),FALSE))</f>
        <v/>
      </c>
      <c r="G62" t="str">
        <f>IF(VLOOKUP($A62,overview!$B$3:$AJ$154,COLUMN(),FALSE) = "","",VLOOKUP($A62,overview!$B$3:$AJ$154,COLUMN(G62),FALSE))</f>
        <v/>
      </c>
      <c r="H62" t="str">
        <f>IF(VLOOKUP($A62,overview!$B$3:$AJ$154,COLUMN(),FALSE) = "","",VLOOKUP($A62,overview!$B$3:$AJ$154,COLUMN(H62),FALSE))</f>
        <v/>
      </c>
      <c r="I62" t="str">
        <f>IF(VLOOKUP($A62,overview!$B$3:$AJ$154,COLUMN(),FALSE) = "","",VLOOKUP($A62,overview!$B$3:$AJ$154,COLUMN(I62),FALSE))</f>
        <v/>
      </c>
      <c r="J62" t="str">
        <f>IF(VLOOKUP($A62,overview!$B$3:$AJ$154,COLUMN(),FALSE) = "","",VLOOKUP($A62,overview!$B$3:$AJ$154,COLUMN(J62),FALSE))</f>
        <v/>
      </c>
      <c r="K62" t="str">
        <f>IF(VLOOKUP($A62,overview!$B$3:$AJ$154,COLUMN(),FALSE) = "","",VLOOKUP($A62,overview!$B$3:$AJ$154,COLUMN(K62),FALSE))</f>
        <v/>
      </c>
      <c r="L62" t="str">
        <f>IF(VLOOKUP($A62,overview!$B$3:$AJ$154,COLUMN(),FALSE) = "","",VLOOKUP($A62,overview!$B$3:$AJ$154,COLUMN(L62),FALSE))</f>
        <v/>
      </c>
      <c r="M62" t="str">
        <f>IF(VLOOKUP($A62,overview!$B$3:$AJ$154,COLUMN(),FALSE) = "","",VLOOKUP($A62,overview!$B$3:$AJ$154,COLUMN(M62),FALSE))</f>
        <v/>
      </c>
      <c r="N62" t="str">
        <f>IF(VLOOKUP($A62,overview!$B$3:$AJ$154,COLUMN(),FALSE) = "","",VLOOKUP($A62,overview!$B$3:$AJ$154,COLUMN(N62),FALSE))</f>
        <v/>
      </c>
      <c r="O62" t="str">
        <f>IF(VLOOKUP($A62,overview!$B$3:$AJ$154,COLUMN(),FALSE) = "","",VLOOKUP($A62,overview!$B$3:$AJ$154,COLUMN(O62),FALSE))</f>
        <v/>
      </c>
      <c r="P62" t="str">
        <f>IF(VLOOKUP($A62,overview!$B$3:$AJ$154,COLUMN(),FALSE) = "","",VLOOKUP($A62,overview!$B$3:$AJ$154,COLUMN(P62),FALSE))</f>
        <v/>
      </c>
      <c r="Q62" t="str">
        <f>IF(VLOOKUP($A62,overview!$B$3:$AJ$154,COLUMN(),FALSE) = "","",VLOOKUP($A62,overview!$B$3:$AJ$154,COLUMN(Q62),FALSE))</f>
        <v/>
      </c>
      <c r="R62" t="str">
        <f>IF(VLOOKUP($A62,overview!$B$3:$AJ$154,COLUMN(),FALSE) = "","",VLOOKUP($A62,overview!$B$3:$AJ$154,COLUMN(R62),FALSE))</f>
        <v/>
      </c>
      <c r="S62" t="str">
        <f>IF(VLOOKUP($A62,overview!$B$3:$AJ$154,COLUMN(),FALSE) = "","",VLOOKUP($A62,overview!$B$3:$AJ$154,COLUMN(S62),FALSE))</f>
        <v/>
      </c>
      <c r="T62" t="str">
        <f>IF(VLOOKUP($A62,overview!$B$3:$AJ$154,COLUMN(),FALSE) = "","",VLOOKUP($A62,overview!$B$3:$AJ$154,COLUMN(T62),FALSE))</f>
        <v/>
      </c>
      <c r="U62" t="str">
        <f>IF(VLOOKUP($A62,overview!$B$3:$AJ$154,COLUMN(),FALSE) = "","",VLOOKUP($A62,overview!$B$3:$AJ$154,COLUMN(U62),FALSE))</f>
        <v/>
      </c>
      <c r="V62" t="str">
        <f>IF(VLOOKUP($A62,overview!$B$3:$AJ$154,COLUMN(),FALSE) = "","",VLOOKUP($A62,overview!$B$3:$AJ$154,COLUMN(V62),FALSE))</f>
        <v/>
      </c>
      <c r="W62" t="str">
        <f>IF(VLOOKUP($A62,overview!$B$3:$AJ$154,COLUMN(),FALSE) = "","",VLOOKUP($A62,overview!$B$3:$AJ$154,COLUMN(W62),FALSE))</f>
        <v/>
      </c>
      <c r="X62" t="str">
        <f>IF(VLOOKUP($A62,overview!$B$3:$AJ$154,COLUMN(),FALSE) = "","",VLOOKUP($A62,overview!$B$3:$AJ$154,COLUMN(X62),FALSE))</f>
        <v/>
      </c>
      <c r="Y62" t="str">
        <f>IF(VLOOKUP($A62,overview!$B$3:$AJ$154,COLUMN(),FALSE) = "","",VLOOKUP($A62,overview!$B$3:$AJ$154,COLUMN(Y62),FALSE))</f>
        <v/>
      </c>
      <c r="Z62" t="str">
        <f>IF(VLOOKUP($A62,overview!$B$3:$AJ$154,COLUMN(),FALSE) = "","",VLOOKUP($A62,overview!$B$3:$AJ$154,COLUMN(Z62),FALSE))</f>
        <v/>
      </c>
      <c r="AA62" t="str">
        <f>IF(VLOOKUP($A62,overview!$B$3:$AJ$154,COLUMN(),FALSE) = "","",VLOOKUP($A62,overview!$B$3:$AJ$154,COLUMN(AA62),FALSE))</f>
        <v/>
      </c>
      <c r="AB62" t="str">
        <f>IF(VLOOKUP($A62,overview!$B$3:$AJ$154,COLUMN(),FALSE) = "","",VLOOKUP($A62,overview!$B$3:$AJ$154,COLUMN(AB62),FALSE))</f>
        <v/>
      </c>
      <c r="AC62" t="str">
        <f>IF(VLOOKUP($A62,overview!$B$3:$AJ$154,COLUMN(),FALSE) = "","",VLOOKUP($A62,overview!$B$3:$AJ$154,COLUMN(AC62),FALSE))</f>
        <v/>
      </c>
      <c r="AD62" t="str">
        <f>IF(VLOOKUP($A62,overview!$B$3:$AJ$154,COLUMN(),FALSE) = "","",VLOOKUP($A62,overview!$B$3:$AJ$154,COLUMN(AD62),FALSE))</f>
        <v/>
      </c>
      <c r="AE62" t="str">
        <f>IF(VLOOKUP($A62,overview!$B$3:$AJ$154,COLUMN(),FALSE) = "","",VLOOKUP($A62,overview!$B$3:$AJ$154,COLUMN(AE62),FALSE))</f>
        <v/>
      </c>
      <c r="AF62" t="str">
        <f>IF(VLOOKUP($A62,overview!$B$3:$AJ$154,COLUMN(),FALSE) = "","",VLOOKUP($A62,overview!$B$3:$AJ$154,COLUMN(AF62),FALSE))</f>
        <v/>
      </c>
      <c r="AG62" t="str">
        <f>IF(VLOOKUP($A62,overview!$B$3:$AJ$154,COLUMN(),FALSE) = "","",VLOOKUP($A62,overview!$B$3:$AJ$154,COLUMN(AG62),FALSE))</f>
        <v/>
      </c>
      <c r="AH62" t="str">
        <f>IF(VLOOKUP($A62,overview!$B$3:$AJ$154,COLUMN(),FALSE) = "","",VLOOKUP($A62,overview!$B$3:$AJ$154,COLUMN(AH62),FALSE))</f>
        <v/>
      </c>
      <c r="AI62" t="str">
        <f>IF(VLOOKUP($A62,overview!$B$3:$AJ$154,COLUMN(),FALSE) = "","",VLOOKUP($A62,overview!$B$3:$AJ$154,COLUMN(AI62),FALSE))</f>
        <v>[kWh_syncrude/kWh_el]</v>
      </c>
    </row>
    <row r="63" spans="1:35" x14ac:dyDescent="0.2">
      <c r="A63" s="2" t="s">
        <v>451</v>
      </c>
      <c r="B63">
        <f>IF(VLOOKUP($A63,overview!$B$3:$AJ$154,COLUMN(),FALSE) = "","",VLOOKUP($A63,overview!$B$3:$AJ$154,COLUMN(B63),FALSE))</f>
        <v>0.32592813478455346</v>
      </c>
      <c r="C63" t="str">
        <f>IF(VLOOKUP($A63,overview!$B$3:$AJ$154,COLUMN(),FALSE) = "","",VLOOKUP($A63,overview!$B$3:$AJ$154,COLUMN(C63),FALSE))</f>
        <v/>
      </c>
      <c r="D63" t="str">
        <f>IF(VLOOKUP($A63,overview!$B$3:$AJ$154,COLUMN(),FALSE) = "","",VLOOKUP($A63,overview!$B$3:$AJ$154,COLUMN(D63),FALSE))</f>
        <v/>
      </c>
      <c r="E63" t="str">
        <f>IF(VLOOKUP($A63,overview!$B$3:$AJ$154,COLUMN(),FALSE) = "","",VLOOKUP($A63,overview!$B$3:$AJ$154,COLUMN(E63),FALSE))</f>
        <v/>
      </c>
      <c r="F63" t="str">
        <f>IF(VLOOKUP($A63,overview!$B$3:$AJ$154,COLUMN(),FALSE) = "","",VLOOKUP($A63,overview!$B$3:$AJ$154,COLUMN(F63),FALSE))</f>
        <v/>
      </c>
      <c r="G63" t="str">
        <f>IF(VLOOKUP($A63,overview!$B$3:$AJ$154,COLUMN(),FALSE) = "","",VLOOKUP($A63,overview!$B$3:$AJ$154,COLUMN(G63),FALSE))</f>
        <v/>
      </c>
      <c r="H63" t="str">
        <f>IF(VLOOKUP($A63,overview!$B$3:$AJ$154,COLUMN(),FALSE) = "","",VLOOKUP($A63,overview!$B$3:$AJ$154,COLUMN(H63),FALSE))</f>
        <v/>
      </c>
      <c r="I63" t="str">
        <f>IF(VLOOKUP($A63,overview!$B$3:$AJ$154,COLUMN(),FALSE) = "","",VLOOKUP($A63,overview!$B$3:$AJ$154,COLUMN(I63),FALSE))</f>
        <v/>
      </c>
      <c r="J63" t="str">
        <f>IF(VLOOKUP($A63,overview!$B$3:$AJ$154,COLUMN(),FALSE) = "","",VLOOKUP($A63,overview!$B$3:$AJ$154,COLUMN(J63),FALSE))</f>
        <v/>
      </c>
      <c r="K63" t="str">
        <f>IF(VLOOKUP($A63,overview!$B$3:$AJ$154,COLUMN(),FALSE) = "","",VLOOKUP($A63,overview!$B$3:$AJ$154,COLUMN(K63),FALSE))</f>
        <v/>
      </c>
      <c r="L63" t="str">
        <f>IF(VLOOKUP($A63,overview!$B$3:$AJ$154,COLUMN(),FALSE) = "","",VLOOKUP($A63,overview!$B$3:$AJ$154,COLUMN(L63),FALSE))</f>
        <v/>
      </c>
      <c r="M63" t="str">
        <f>IF(VLOOKUP($A63,overview!$B$3:$AJ$154,COLUMN(),FALSE) = "","",VLOOKUP($A63,overview!$B$3:$AJ$154,COLUMN(M63),FALSE))</f>
        <v/>
      </c>
      <c r="N63" t="str">
        <f>IF(VLOOKUP($A63,overview!$B$3:$AJ$154,COLUMN(),FALSE) = "","",VLOOKUP($A63,overview!$B$3:$AJ$154,COLUMN(N63),FALSE))</f>
        <v/>
      </c>
      <c r="O63" t="str">
        <f>IF(VLOOKUP($A63,overview!$B$3:$AJ$154,COLUMN(),FALSE) = "","",VLOOKUP($A63,overview!$B$3:$AJ$154,COLUMN(O63),FALSE))</f>
        <v/>
      </c>
      <c r="P63" t="str">
        <f>IF(VLOOKUP($A63,overview!$B$3:$AJ$154,COLUMN(),FALSE) = "","",VLOOKUP($A63,overview!$B$3:$AJ$154,COLUMN(P63),FALSE))</f>
        <v/>
      </c>
      <c r="Q63" t="str">
        <f>IF(VLOOKUP($A63,overview!$B$3:$AJ$154,COLUMN(),FALSE) = "","",VLOOKUP($A63,overview!$B$3:$AJ$154,COLUMN(Q63),FALSE))</f>
        <v/>
      </c>
      <c r="R63" t="str">
        <f>IF(VLOOKUP($A63,overview!$B$3:$AJ$154,COLUMN(),FALSE) = "","",VLOOKUP($A63,overview!$B$3:$AJ$154,COLUMN(R63),FALSE))</f>
        <v/>
      </c>
      <c r="S63" t="str">
        <f>IF(VLOOKUP($A63,overview!$B$3:$AJ$154,COLUMN(),FALSE) = "","",VLOOKUP($A63,overview!$B$3:$AJ$154,COLUMN(S63),FALSE))</f>
        <v/>
      </c>
      <c r="T63" t="str">
        <f>IF(VLOOKUP($A63,overview!$B$3:$AJ$154,COLUMN(),FALSE) = "","",VLOOKUP($A63,overview!$B$3:$AJ$154,COLUMN(T63),FALSE))</f>
        <v/>
      </c>
      <c r="U63" t="str">
        <f>IF(VLOOKUP($A63,overview!$B$3:$AJ$154,COLUMN(),FALSE) = "","",VLOOKUP($A63,overview!$B$3:$AJ$154,COLUMN(U63),FALSE))</f>
        <v/>
      </c>
      <c r="V63" t="str">
        <f>IF(VLOOKUP($A63,overview!$B$3:$AJ$154,COLUMN(),FALSE) = "","",VLOOKUP($A63,overview!$B$3:$AJ$154,COLUMN(V63),FALSE))</f>
        <v/>
      </c>
      <c r="W63" t="str">
        <f>IF(VLOOKUP($A63,overview!$B$3:$AJ$154,COLUMN(),FALSE) = "","",VLOOKUP($A63,overview!$B$3:$AJ$154,COLUMN(W63),FALSE))</f>
        <v/>
      </c>
      <c r="X63" t="str">
        <f>IF(VLOOKUP($A63,overview!$B$3:$AJ$154,COLUMN(),FALSE) = "","",VLOOKUP($A63,overview!$B$3:$AJ$154,COLUMN(X63),FALSE))</f>
        <v/>
      </c>
      <c r="Y63" t="str">
        <f>IF(VLOOKUP($A63,overview!$B$3:$AJ$154,COLUMN(),FALSE) = "","",VLOOKUP($A63,overview!$B$3:$AJ$154,COLUMN(Y63),FALSE))</f>
        <v/>
      </c>
      <c r="Z63" t="str">
        <f>IF(VLOOKUP($A63,overview!$B$3:$AJ$154,COLUMN(),FALSE) = "","",VLOOKUP($A63,overview!$B$3:$AJ$154,COLUMN(Z63),FALSE))</f>
        <v/>
      </c>
      <c r="AA63" t="str">
        <f>IF(VLOOKUP($A63,overview!$B$3:$AJ$154,COLUMN(),FALSE) = "","",VLOOKUP($A63,overview!$B$3:$AJ$154,COLUMN(AA63),FALSE))</f>
        <v/>
      </c>
      <c r="AB63" t="str">
        <f>IF(VLOOKUP($A63,overview!$B$3:$AJ$154,COLUMN(),FALSE) = "","",VLOOKUP($A63,overview!$B$3:$AJ$154,COLUMN(AB63),FALSE))</f>
        <v/>
      </c>
      <c r="AC63" t="str">
        <f>IF(VLOOKUP($A63,overview!$B$3:$AJ$154,COLUMN(),FALSE) = "","",VLOOKUP($A63,overview!$B$3:$AJ$154,COLUMN(AC63),FALSE))</f>
        <v/>
      </c>
      <c r="AD63" t="str">
        <f>IF(VLOOKUP($A63,overview!$B$3:$AJ$154,COLUMN(),FALSE) = "","",VLOOKUP($A63,overview!$B$3:$AJ$154,COLUMN(AD63),FALSE))</f>
        <v/>
      </c>
      <c r="AE63" t="str">
        <f>IF(VLOOKUP($A63,overview!$B$3:$AJ$154,COLUMN(),FALSE) = "","",VLOOKUP($A63,overview!$B$3:$AJ$154,COLUMN(AE63),FALSE))</f>
        <v/>
      </c>
      <c r="AF63" t="str">
        <f>IF(VLOOKUP($A63,overview!$B$3:$AJ$154,COLUMN(),FALSE) = "","",VLOOKUP($A63,overview!$B$3:$AJ$154,COLUMN(AF63),FALSE))</f>
        <v/>
      </c>
      <c r="AG63" t="str">
        <f>IF(VLOOKUP($A63,overview!$B$3:$AJ$154,COLUMN(),FALSE) = "","",VLOOKUP($A63,overview!$B$3:$AJ$154,COLUMN(AG63),FALSE))</f>
        <v/>
      </c>
      <c r="AH63" t="str">
        <f>IF(VLOOKUP($A63,overview!$B$3:$AJ$154,COLUMN(),FALSE) = "","",VLOOKUP($A63,overview!$B$3:$AJ$154,COLUMN(AH63),FALSE))</f>
        <v/>
      </c>
      <c r="AI63" t="str">
        <f>IF(VLOOKUP($A63,overview!$B$3:$AJ$154,COLUMN(),FALSE) = "","",VLOOKUP($A63,overview!$B$3:$AJ$154,COLUMN(AI63),FALSE))</f>
        <v>[kWh_heat / kWh_syncrude]</v>
      </c>
    </row>
    <row r="64" spans="1:35" x14ac:dyDescent="0.2">
      <c r="A64" s="2" t="s">
        <v>46</v>
      </c>
      <c r="B64">
        <f>IF(VLOOKUP($A64,overview!$B$3:$AJ$154,COLUMN(),FALSE) = "","",VLOOKUP($A64,overview!$B$3:$AJ$154,COLUMN(B64),FALSE))</f>
        <v>0.8</v>
      </c>
      <c r="C64">
        <f>IF(VLOOKUP($A64,overview!$B$3:$AJ$154,COLUMN(),FALSE) = "","",VLOOKUP($A64,overview!$B$3:$AJ$154,COLUMN(C64),FALSE))</f>
        <v>0.7</v>
      </c>
      <c r="D64">
        <f>IF(VLOOKUP($A64,overview!$B$3:$AJ$154,COLUMN(),FALSE) = "","",VLOOKUP($A64,overview!$B$3:$AJ$154,COLUMN(D64),FALSE))</f>
        <v>0.9</v>
      </c>
      <c r="E64" t="str">
        <f>IF(VLOOKUP($A64,overview!$B$3:$AJ$154,COLUMN(),FALSE) = "","",VLOOKUP($A64,overview!$B$3:$AJ$154,COLUMN(E64),FALSE))</f>
        <v/>
      </c>
      <c r="F64" t="str">
        <f>IF(VLOOKUP($A64,overview!$B$3:$AJ$154,COLUMN(),FALSE) = "","",VLOOKUP($A64,overview!$B$3:$AJ$154,COLUMN(F64),FALSE))</f>
        <v/>
      </c>
      <c r="G64" t="str">
        <f>IF(VLOOKUP($A64,overview!$B$3:$AJ$154,COLUMN(),FALSE) = "","",VLOOKUP($A64,overview!$B$3:$AJ$154,COLUMN(G64),FALSE))</f>
        <v/>
      </c>
      <c r="H64" t="str">
        <f>IF(VLOOKUP($A64,overview!$B$3:$AJ$154,COLUMN(),FALSE) = "","",VLOOKUP($A64,overview!$B$3:$AJ$154,COLUMN(H64),FALSE))</f>
        <v/>
      </c>
      <c r="I64" t="str">
        <f>IF(VLOOKUP($A64,overview!$B$3:$AJ$154,COLUMN(),FALSE) = "","",VLOOKUP($A64,overview!$B$3:$AJ$154,COLUMN(I64),FALSE))</f>
        <v/>
      </c>
      <c r="J64" t="str">
        <f>IF(VLOOKUP($A64,overview!$B$3:$AJ$154,COLUMN(),FALSE) = "","",VLOOKUP($A64,overview!$B$3:$AJ$154,COLUMN(J64),FALSE))</f>
        <v/>
      </c>
      <c r="K64" t="str">
        <f>IF(VLOOKUP($A64,overview!$B$3:$AJ$154,COLUMN(),FALSE) = "","",VLOOKUP($A64,overview!$B$3:$AJ$154,COLUMN(K64),FALSE))</f>
        <v/>
      </c>
      <c r="L64" t="str">
        <f>IF(VLOOKUP($A64,overview!$B$3:$AJ$154,COLUMN(),FALSE) = "","",VLOOKUP($A64,overview!$B$3:$AJ$154,COLUMN(L64),FALSE))</f>
        <v/>
      </c>
      <c r="M64" t="str">
        <f>IF(VLOOKUP($A64,overview!$B$3:$AJ$154,COLUMN(),FALSE) = "","",VLOOKUP($A64,overview!$B$3:$AJ$154,COLUMN(M64),FALSE))</f>
        <v/>
      </c>
      <c r="N64" t="str">
        <f>IF(VLOOKUP($A64,overview!$B$3:$AJ$154,COLUMN(),FALSE) = "","",VLOOKUP($A64,overview!$B$3:$AJ$154,COLUMN(N64),FALSE))</f>
        <v/>
      </c>
      <c r="O64" t="str">
        <f>IF(VLOOKUP($A64,overview!$B$3:$AJ$154,COLUMN(),FALSE) = "","",VLOOKUP($A64,overview!$B$3:$AJ$154,COLUMN(O64),FALSE))</f>
        <v/>
      </c>
      <c r="P64" t="str">
        <f>IF(VLOOKUP($A64,overview!$B$3:$AJ$154,COLUMN(),FALSE) = "","",VLOOKUP($A64,overview!$B$3:$AJ$154,COLUMN(P64),FALSE))</f>
        <v/>
      </c>
      <c r="Q64" t="str">
        <f>IF(VLOOKUP($A64,overview!$B$3:$AJ$154,COLUMN(),FALSE) = "","",VLOOKUP($A64,overview!$B$3:$AJ$154,COLUMN(Q64),FALSE))</f>
        <v/>
      </c>
      <c r="R64" t="str">
        <f>IF(VLOOKUP($A64,overview!$B$3:$AJ$154,COLUMN(),FALSE) = "","",VLOOKUP($A64,overview!$B$3:$AJ$154,COLUMN(R64),FALSE))</f>
        <v/>
      </c>
      <c r="S64" t="str">
        <f>IF(VLOOKUP($A64,overview!$B$3:$AJ$154,COLUMN(),FALSE) = "","",VLOOKUP($A64,overview!$B$3:$AJ$154,COLUMN(S64),FALSE))</f>
        <v/>
      </c>
      <c r="T64" t="str">
        <f>IF(VLOOKUP($A64,overview!$B$3:$AJ$154,COLUMN(),FALSE) = "","",VLOOKUP($A64,overview!$B$3:$AJ$154,COLUMN(T64),FALSE))</f>
        <v/>
      </c>
      <c r="U64" t="str">
        <f>IF(VLOOKUP($A64,overview!$B$3:$AJ$154,COLUMN(),FALSE) = "","",VLOOKUP($A64,overview!$B$3:$AJ$154,COLUMN(U64),FALSE))</f>
        <v/>
      </c>
      <c r="V64" t="str">
        <f>IF(VLOOKUP($A64,overview!$B$3:$AJ$154,COLUMN(),FALSE) = "","",VLOOKUP($A64,overview!$B$3:$AJ$154,COLUMN(V64),FALSE))</f>
        <v/>
      </c>
      <c r="W64" t="str">
        <f>IF(VLOOKUP($A64,overview!$B$3:$AJ$154,COLUMN(),FALSE) = "","",VLOOKUP($A64,overview!$B$3:$AJ$154,COLUMN(W64),FALSE))</f>
        <v/>
      </c>
      <c r="X64" t="str">
        <f>IF(VLOOKUP($A64,overview!$B$3:$AJ$154,COLUMN(),FALSE) = "","",VLOOKUP($A64,overview!$B$3:$AJ$154,COLUMN(X64),FALSE))</f>
        <v/>
      </c>
      <c r="Y64" t="str">
        <f>IF(VLOOKUP($A64,overview!$B$3:$AJ$154,COLUMN(),FALSE) = "","",VLOOKUP($A64,overview!$B$3:$AJ$154,COLUMN(Y64),FALSE))</f>
        <v/>
      </c>
      <c r="Z64" t="str">
        <f>IF(VLOOKUP($A64,overview!$B$3:$AJ$154,COLUMN(),FALSE) = "","",VLOOKUP($A64,overview!$B$3:$AJ$154,COLUMN(Z64),FALSE))</f>
        <v/>
      </c>
      <c r="AA64" t="str">
        <f>IF(VLOOKUP($A64,overview!$B$3:$AJ$154,COLUMN(),FALSE) = "","",VLOOKUP($A64,overview!$B$3:$AJ$154,COLUMN(AA64),FALSE))</f>
        <v/>
      </c>
      <c r="AB64" t="str">
        <f>IF(VLOOKUP($A64,overview!$B$3:$AJ$154,COLUMN(),FALSE) = "","",VLOOKUP($A64,overview!$B$3:$AJ$154,COLUMN(AB64),FALSE))</f>
        <v/>
      </c>
      <c r="AC64" t="str">
        <f>IF(VLOOKUP($A64,overview!$B$3:$AJ$154,COLUMN(),FALSE) = "","",VLOOKUP($A64,overview!$B$3:$AJ$154,COLUMN(AC64),FALSE))</f>
        <v/>
      </c>
      <c r="AD64" t="str">
        <f>IF(VLOOKUP($A64,overview!$B$3:$AJ$154,COLUMN(),FALSE) = "","",VLOOKUP($A64,overview!$B$3:$AJ$154,COLUMN(AD64),FALSE))</f>
        <v/>
      </c>
      <c r="AE64" t="str">
        <f>IF(VLOOKUP($A64,overview!$B$3:$AJ$154,COLUMN(),FALSE) = "","",VLOOKUP($A64,overview!$B$3:$AJ$154,COLUMN(AE64),FALSE))</f>
        <v/>
      </c>
      <c r="AF64" t="str">
        <f>IF(VLOOKUP($A64,overview!$B$3:$AJ$154,COLUMN(),FALSE) = "","",VLOOKUP($A64,overview!$B$3:$AJ$154,COLUMN(AF64),FALSE))</f>
        <v/>
      </c>
      <c r="AG64" t="str">
        <f>IF(VLOOKUP($A64,overview!$B$3:$AJ$154,COLUMN(),FALSE) = "","",VLOOKUP($A64,overview!$B$3:$AJ$154,COLUMN(AG64),FALSE))</f>
        <v/>
      </c>
      <c r="AH64" t="str">
        <f>IF(VLOOKUP($A64,overview!$B$3:$AJ$154,COLUMN(),FALSE) = "","",VLOOKUP($A64,overview!$B$3:$AJ$154,COLUMN(AH64),FALSE))</f>
        <v/>
      </c>
      <c r="AI64" t="str">
        <f>IF(VLOOKUP($A64,overview!$B$3:$AJ$154,COLUMN(),FALSE) = "","",VLOOKUP($A64,overview!$B$3:$AJ$154,COLUMN(AI64),FALSE))</f>
        <v>Fraction of rated jet fuel output</v>
      </c>
    </row>
    <row r="65" spans="1:35" x14ac:dyDescent="0.2">
      <c r="A65" s="2" t="s">
        <v>205</v>
      </c>
      <c r="B65">
        <f>IF(VLOOKUP($A65,overview!$B$3:$AJ$154,COLUMN(),FALSE) = "","",VLOOKUP($A65,overview!$B$3:$AJ$154,COLUMN(B65),FALSE))</f>
        <v>0.22754431388169688</v>
      </c>
      <c r="C65" t="str">
        <f>IF(VLOOKUP($A65,overview!$B$3:$AJ$154,COLUMN(),FALSE) = "","",VLOOKUP($A65,overview!$B$3:$AJ$154,COLUMN(C65),FALSE))</f>
        <v/>
      </c>
      <c r="D65" t="str">
        <f>IF(VLOOKUP($A65,overview!$B$3:$AJ$154,COLUMN(),FALSE) = "","",VLOOKUP($A65,overview!$B$3:$AJ$154,COLUMN(D65),FALSE))</f>
        <v/>
      </c>
      <c r="E65" t="str">
        <f>IF(VLOOKUP($A65,overview!$B$3:$AJ$154,COLUMN(),FALSE) = "","",VLOOKUP($A65,overview!$B$3:$AJ$154,COLUMN(E65),FALSE))</f>
        <v/>
      </c>
      <c r="F65" t="str">
        <f>IF(VLOOKUP($A65,overview!$B$3:$AJ$154,COLUMN(),FALSE) = "","",VLOOKUP($A65,overview!$B$3:$AJ$154,COLUMN(F65),FALSE))</f>
        <v/>
      </c>
      <c r="G65" t="str">
        <f>IF(VLOOKUP($A65,overview!$B$3:$AJ$154,COLUMN(),FALSE) = "","",VLOOKUP($A65,overview!$B$3:$AJ$154,COLUMN(G65),FALSE))</f>
        <v/>
      </c>
      <c r="H65" t="str">
        <f>IF(VLOOKUP($A65,overview!$B$3:$AJ$154,COLUMN(),FALSE) = "","",VLOOKUP($A65,overview!$B$3:$AJ$154,COLUMN(H65),FALSE))</f>
        <v/>
      </c>
      <c r="I65" t="str">
        <f>IF(VLOOKUP($A65,overview!$B$3:$AJ$154,COLUMN(),FALSE) = "","",VLOOKUP($A65,overview!$B$3:$AJ$154,COLUMN(I65),FALSE))</f>
        <v/>
      </c>
      <c r="J65" t="str">
        <f>IF(VLOOKUP($A65,overview!$B$3:$AJ$154,COLUMN(),FALSE) = "","",VLOOKUP($A65,overview!$B$3:$AJ$154,COLUMN(J65),FALSE))</f>
        <v/>
      </c>
      <c r="K65" t="str">
        <f>IF(VLOOKUP($A65,overview!$B$3:$AJ$154,COLUMN(),FALSE) = "","",VLOOKUP($A65,overview!$B$3:$AJ$154,COLUMN(K65),FALSE))</f>
        <v/>
      </c>
      <c r="L65" t="str">
        <f>IF(VLOOKUP($A65,overview!$B$3:$AJ$154,COLUMN(),FALSE) = "","",VLOOKUP($A65,overview!$B$3:$AJ$154,COLUMN(L65),FALSE))</f>
        <v/>
      </c>
      <c r="M65" t="str">
        <f>IF(VLOOKUP($A65,overview!$B$3:$AJ$154,COLUMN(),FALSE) = "","",VLOOKUP($A65,overview!$B$3:$AJ$154,COLUMN(M65),FALSE))</f>
        <v/>
      </c>
      <c r="N65" t="str">
        <f>IF(VLOOKUP($A65,overview!$B$3:$AJ$154,COLUMN(),FALSE) = "","",VLOOKUP($A65,overview!$B$3:$AJ$154,COLUMN(N65),FALSE))</f>
        <v/>
      </c>
      <c r="O65" t="str">
        <f>IF(VLOOKUP($A65,overview!$B$3:$AJ$154,COLUMN(),FALSE) = "","",VLOOKUP($A65,overview!$B$3:$AJ$154,COLUMN(O65),FALSE))</f>
        <v/>
      </c>
      <c r="P65" t="str">
        <f>IF(VLOOKUP($A65,overview!$B$3:$AJ$154,COLUMN(),FALSE) = "","",VLOOKUP($A65,overview!$B$3:$AJ$154,COLUMN(P65),FALSE))</f>
        <v/>
      </c>
      <c r="Q65" t="str">
        <f>IF(VLOOKUP($A65,overview!$B$3:$AJ$154,COLUMN(),FALSE) = "","",VLOOKUP($A65,overview!$B$3:$AJ$154,COLUMN(Q65),FALSE))</f>
        <v/>
      </c>
      <c r="R65" t="str">
        <f>IF(VLOOKUP($A65,overview!$B$3:$AJ$154,COLUMN(),FALSE) = "","",VLOOKUP($A65,overview!$B$3:$AJ$154,COLUMN(R65),FALSE))</f>
        <v/>
      </c>
      <c r="S65" t="str">
        <f>IF(VLOOKUP($A65,overview!$B$3:$AJ$154,COLUMN(),FALSE) = "","",VLOOKUP($A65,overview!$B$3:$AJ$154,COLUMN(S65),FALSE))</f>
        <v/>
      </c>
      <c r="T65" t="str">
        <f>IF(VLOOKUP($A65,overview!$B$3:$AJ$154,COLUMN(),FALSE) = "","",VLOOKUP($A65,overview!$B$3:$AJ$154,COLUMN(T65),FALSE))</f>
        <v/>
      </c>
      <c r="U65" t="str">
        <f>IF(VLOOKUP($A65,overview!$B$3:$AJ$154,COLUMN(),FALSE) = "","",VLOOKUP($A65,overview!$B$3:$AJ$154,COLUMN(U65),FALSE))</f>
        <v/>
      </c>
      <c r="V65" t="str">
        <f>IF(VLOOKUP($A65,overview!$B$3:$AJ$154,COLUMN(),FALSE) = "","",VLOOKUP($A65,overview!$B$3:$AJ$154,COLUMN(V65),FALSE))</f>
        <v/>
      </c>
      <c r="W65" t="str">
        <f>IF(VLOOKUP($A65,overview!$B$3:$AJ$154,COLUMN(),FALSE) = "","",VLOOKUP($A65,overview!$B$3:$AJ$154,COLUMN(W65),FALSE))</f>
        <v/>
      </c>
      <c r="X65" t="str">
        <f>IF(VLOOKUP($A65,overview!$B$3:$AJ$154,COLUMN(),FALSE) = "","",VLOOKUP($A65,overview!$B$3:$AJ$154,COLUMN(X65),FALSE))</f>
        <v/>
      </c>
      <c r="Y65" t="str">
        <f>IF(VLOOKUP($A65,overview!$B$3:$AJ$154,COLUMN(),FALSE) = "","",VLOOKUP($A65,overview!$B$3:$AJ$154,COLUMN(Y65),FALSE))</f>
        <v/>
      </c>
      <c r="Z65" t="str">
        <f>IF(VLOOKUP($A65,overview!$B$3:$AJ$154,COLUMN(),FALSE) = "","",VLOOKUP($A65,overview!$B$3:$AJ$154,COLUMN(Z65),FALSE))</f>
        <v/>
      </c>
      <c r="AA65" t="str">
        <f>IF(VLOOKUP($A65,overview!$B$3:$AJ$154,COLUMN(),FALSE) = "","",VLOOKUP($A65,overview!$B$3:$AJ$154,COLUMN(AA65),FALSE))</f>
        <v/>
      </c>
      <c r="AB65" t="str">
        <f>IF(VLOOKUP($A65,overview!$B$3:$AJ$154,COLUMN(),FALSE) = "","",VLOOKUP($A65,overview!$B$3:$AJ$154,COLUMN(AB65),FALSE))</f>
        <v/>
      </c>
      <c r="AC65" t="str">
        <f>IF(VLOOKUP($A65,overview!$B$3:$AJ$154,COLUMN(),FALSE) = "","",VLOOKUP($A65,overview!$B$3:$AJ$154,COLUMN(AC65),FALSE))</f>
        <v/>
      </c>
      <c r="AD65" t="str">
        <f>IF(VLOOKUP($A65,overview!$B$3:$AJ$154,COLUMN(),FALSE) = "","",VLOOKUP($A65,overview!$B$3:$AJ$154,COLUMN(AD65),FALSE))</f>
        <v/>
      </c>
      <c r="AE65" t="str">
        <f>IF(VLOOKUP($A65,overview!$B$3:$AJ$154,COLUMN(),FALSE) = "","",VLOOKUP($A65,overview!$B$3:$AJ$154,COLUMN(AE65),FALSE))</f>
        <v/>
      </c>
      <c r="AF65" t="str">
        <f>IF(VLOOKUP($A65,overview!$B$3:$AJ$154,COLUMN(),FALSE) = "","",VLOOKUP($A65,overview!$B$3:$AJ$154,COLUMN(AF65),FALSE))</f>
        <v/>
      </c>
      <c r="AG65" t="str">
        <f>IF(VLOOKUP($A65,overview!$B$3:$AJ$154,COLUMN(),FALSE) = "","",VLOOKUP($A65,overview!$B$3:$AJ$154,COLUMN(AG65),FALSE))</f>
        <v/>
      </c>
      <c r="AH65" t="str">
        <f>IF(VLOOKUP($A65,overview!$B$3:$AJ$154,COLUMN(),FALSE) = "","",VLOOKUP($A65,overview!$B$3:$AJ$154,COLUMN(AH65),FALSE))</f>
        <v/>
      </c>
      <c r="AI65" t="str">
        <f>IF(VLOOKUP($A65,overview!$B$3:$AJ$154,COLUMN(),FALSE) = "","",VLOOKUP($A65,overview!$B$3:$AJ$154,COLUMN(AI65),FALSE))</f>
        <v>kg_CO2/kWh_H2</v>
      </c>
    </row>
    <row r="66" spans="1:35" x14ac:dyDescent="0.2">
      <c r="A66" s="2" t="s">
        <v>551</v>
      </c>
      <c r="B66">
        <f>IF(VLOOKUP($A66,overview!$B$3:$AJ$154,COLUMN(),FALSE) = "","",VLOOKUP($A66,overview!$B$3:$AJ$154,COLUMN(B66),FALSE))</f>
        <v>30</v>
      </c>
      <c r="C66">
        <f>IF(VLOOKUP($A66,overview!$B$3:$AJ$154,COLUMN(),FALSE) = "","",VLOOKUP($A66,overview!$B$3:$AJ$154,COLUMN(C66),FALSE))</f>
        <v>25</v>
      </c>
      <c r="D66">
        <f>IF(VLOOKUP($A66,overview!$B$3:$AJ$154,COLUMN(),FALSE) = "","",VLOOKUP($A66,overview!$B$3:$AJ$154,COLUMN(D66),FALSE))</f>
        <v>35</v>
      </c>
      <c r="E66" t="str">
        <f>IF(VLOOKUP($A66,overview!$B$3:$AJ$154,COLUMN(),FALSE) = "","",VLOOKUP($A66,overview!$B$3:$AJ$154,COLUMN(E66),FALSE))</f>
        <v/>
      </c>
      <c r="F66" t="str">
        <f>IF(VLOOKUP($A66,overview!$B$3:$AJ$154,COLUMN(),FALSE) = "","",VLOOKUP($A66,overview!$B$3:$AJ$154,COLUMN(F66),FALSE))</f>
        <v/>
      </c>
      <c r="G66" t="str">
        <f>IF(VLOOKUP($A66,overview!$B$3:$AJ$154,COLUMN(),FALSE) = "","",VLOOKUP($A66,overview!$B$3:$AJ$154,COLUMN(G66),FALSE))</f>
        <v/>
      </c>
      <c r="H66" t="str">
        <f>IF(VLOOKUP($A66,overview!$B$3:$AJ$154,COLUMN(),FALSE) = "","",VLOOKUP($A66,overview!$B$3:$AJ$154,COLUMN(H66),FALSE))</f>
        <v/>
      </c>
      <c r="I66" t="str">
        <f>IF(VLOOKUP($A66,overview!$B$3:$AJ$154,COLUMN(),FALSE) = "","",VLOOKUP($A66,overview!$B$3:$AJ$154,COLUMN(I66),FALSE))</f>
        <v/>
      </c>
      <c r="J66" t="str">
        <f>IF(VLOOKUP($A66,overview!$B$3:$AJ$154,COLUMN(),FALSE) = "","",VLOOKUP($A66,overview!$B$3:$AJ$154,COLUMN(J66),FALSE))</f>
        <v/>
      </c>
      <c r="K66" t="str">
        <f>IF(VLOOKUP($A66,overview!$B$3:$AJ$154,COLUMN(),FALSE) = "","",VLOOKUP($A66,overview!$B$3:$AJ$154,COLUMN(K66),FALSE))</f>
        <v/>
      </c>
      <c r="L66" t="str">
        <f>IF(VLOOKUP($A66,overview!$B$3:$AJ$154,COLUMN(),FALSE) = "","",VLOOKUP($A66,overview!$B$3:$AJ$154,COLUMN(L66),FALSE))</f>
        <v/>
      </c>
      <c r="M66" t="str">
        <f>IF(VLOOKUP($A66,overview!$B$3:$AJ$154,COLUMN(),FALSE) = "","",VLOOKUP($A66,overview!$B$3:$AJ$154,COLUMN(M66),FALSE))</f>
        <v/>
      </c>
      <c r="N66" t="str">
        <f>IF(VLOOKUP($A66,overview!$B$3:$AJ$154,COLUMN(),FALSE) = "","",VLOOKUP($A66,overview!$B$3:$AJ$154,COLUMN(N66),FALSE))</f>
        <v/>
      </c>
      <c r="O66" t="str">
        <f>IF(VLOOKUP($A66,overview!$B$3:$AJ$154,COLUMN(),FALSE) = "","",VLOOKUP($A66,overview!$B$3:$AJ$154,COLUMN(O66),FALSE))</f>
        <v/>
      </c>
      <c r="P66" t="str">
        <f>IF(VLOOKUP($A66,overview!$B$3:$AJ$154,COLUMN(),FALSE) = "","",VLOOKUP($A66,overview!$B$3:$AJ$154,COLUMN(P66),FALSE))</f>
        <v/>
      </c>
      <c r="Q66" t="str">
        <f>IF(VLOOKUP($A66,overview!$B$3:$AJ$154,COLUMN(),FALSE) = "","",VLOOKUP($A66,overview!$B$3:$AJ$154,COLUMN(Q66),FALSE))</f>
        <v/>
      </c>
      <c r="R66" t="str">
        <f>IF(VLOOKUP($A66,overview!$B$3:$AJ$154,COLUMN(),FALSE) = "","",VLOOKUP($A66,overview!$B$3:$AJ$154,COLUMN(R66),FALSE))</f>
        <v/>
      </c>
      <c r="S66" t="str">
        <f>IF(VLOOKUP($A66,overview!$B$3:$AJ$154,COLUMN(),FALSE) = "","",VLOOKUP($A66,overview!$B$3:$AJ$154,COLUMN(S66),FALSE))</f>
        <v/>
      </c>
      <c r="T66" t="str">
        <f>IF(VLOOKUP($A66,overview!$B$3:$AJ$154,COLUMN(),FALSE) = "","",VLOOKUP($A66,overview!$B$3:$AJ$154,COLUMN(T66),FALSE))</f>
        <v/>
      </c>
      <c r="U66" t="str">
        <f>IF(VLOOKUP($A66,overview!$B$3:$AJ$154,COLUMN(),FALSE) = "","",VLOOKUP($A66,overview!$B$3:$AJ$154,COLUMN(U66),FALSE))</f>
        <v/>
      </c>
      <c r="V66" t="str">
        <f>IF(VLOOKUP($A66,overview!$B$3:$AJ$154,COLUMN(),FALSE) = "","",VLOOKUP($A66,overview!$B$3:$AJ$154,COLUMN(V66),FALSE))</f>
        <v/>
      </c>
      <c r="W66" t="str">
        <f>IF(VLOOKUP($A66,overview!$B$3:$AJ$154,COLUMN(),FALSE) = "","",VLOOKUP($A66,overview!$B$3:$AJ$154,COLUMN(W66),FALSE))</f>
        <v/>
      </c>
      <c r="X66" t="str">
        <f>IF(VLOOKUP($A66,overview!$B$3:$AJ$154,COLUMN(),FALSE) = "","",VLOOKUP($A66,overview!$B$3:$AJ$154,COLUMN(X66),FALSE))</f>
        <v/>
      </c>
      <c r="Y66" t="str">
        <f>IF(VLOOKUP($A66,overview!$B$3:$AJ$154,COLUMN(),FALSE) = "","",VLOOKUP($A66,overview!$B$3:$AJ$154,COLUMN(Y66),FALSE))</f>
        <v/>
      </c>
      <c r="Z66" t="str">
        <f>IF(VLOOKUP($A66,overview!$B$3:$AJ$154,COLUMN(),FALSE) = "","",VLOOKUP($A66,overview!$B$3:$AJ$154,COLUMN(Z66),FALSE))</f>
        <v/>
      </c>
      <c r="AA66" t="str">
        <f>IF(VLOOKUP($A66,overview!$B$3:$AJ$154,COLUMN(),FALSE) = "","",VLOOKUP($A66,overview!$B$3:$AJ$154,COLUMN(AA66),FALSE))</f>
        <v/>
      </c>
      <c r="AB66" t="str">
        <f>IF(VLOOKUP($A66,overview!$B$3:$AJ$154,COLUMN(),FALSE) = "","",VLOOKUP($A66,overview!$B$3:$AJ$154,COLUMN(AB66),FALSE))</f>
        <v/>
      </c>
      <c r="AC66" t="str">
        <f>IF(VLOOKUP($A66,overview!$B$3:$AJ$154,COLUMN(),FALSE) = "","",VLOOKUP($A66,overview!$B$3:$AJ$154,COLUMN(AC66),FALSE))</f>
        <v/>
      </c>
      <c r="AD66" t="str">
        <f>IF(VLOOKUP($A66,overview!$B$3:$AJ$154,COLUMN(),FALSE) = "","",VLOOKUP($A66,overview!$B$3:$AJ$154,COLUMN(AD66),FALSE))</f>
        <v/>
      </c>
      <c r="AE66" t="str">
        <f>IF(VLOOKUP($A66,overview!$B$3:$AJ$154,COLUMN(),FALSE) = "","",VLOOKUP($A66,overview!$B$3:$AJ$154,COLUMN(AE66),FALSE))</f>
        <v/>
      </c>
      <c r="AF66" t="str">
        <f>IF(VLOOKUP($A66,overview!$B$3:$AJ$154,COLUMN(),FALSE) = "","",VLOOKUP($A66,overview!$B$3:$AJ$154,COLUMN(AF66),FALSE))</f>
        <v/>
      </c>
      <c r="AG66" t="str">
        <f>IF(VLOOKUP($A66,overview!$B$3:$AJ$154,COLUMN(),FALSE) = "","",VLOOKUP($A66,overview!$B$3:$AJ$154,COLUMN(AG66),FALSE))</f>
        <v/>
      </c>
      <c r="AH66" t="str">
        <f>IF(VLOOKUP($A66,overview!$B$3:$AJ$154,COLUMN(),FALSE) = "","",VLOOKUP($A66,overview!$B$3:$AJ$154,COLUMN(AH66),FALSE))</f>
        <v/>
      </c>
      <c r="AI66" t="str">
        <f>IF(VLOOKUP($A66,overview!$B$3:$AJ$154,COLUMN(),FALSE) = "","",VLOOKUP($A66,overview!$B$3:$AJ$154,COLUMN(AI66),FALSE))</f>
        <v>years</v>
      </c>
    </row>
    <row r="67" spans="1:35" x14ac:dyDescent="0.2">
      <c r="A67" s="2" t="s">
        <v>47</v>
      </c>
      <c r="B67">
        <f>IF(VLOOKUP($A67,overview!$B$3:$AJ$154,COLUMN(),FALSE) = "","",VLOOKUP($A67,overview!$B$3:$AJ$154,COLUMN(B67),FALSE))</f>
        <v>44100000</v>
      </c>
      <c r="C67" t="str">
        <f>IF(VLOOKUP($A67,overview!$B$3:$AJ$154,COLUMN(),FALSE) = "","",VLOOKUP($A67,overview!$B$3:$AJ$154,COLUMN(C67),FALSE))</f>
        <v/>
      </c>
      <c r="D67" t="str">
        <f>IF(VLOOKUP($A67,overview!$B$3:$AJ$154,COLUMN(),FALSE) = "","",VLOOKUP($A67,overview!$B$3:$AJ$154,COLUMN(D67),FALSE))</f>
        <v/>
      </c>
      <c r="E67" t="str">
        <f>IF(VLOOKUP($A67,overview!$B$3:$AJ$154,COLUMN(),FALSE) = "","",VLOOKUP($A67,overview!$B$3:$AJ$154,COLUMN(E67),FALSE))</f>
        <v/>
      </c>
      <c r="F67" t="str">
        <f>IF(VLOOKUP($A67,overview!$B$3:$AJ$154,COLUMN(),FALSE) = "","",VLOOKUP($A67,overview!$B$3:$AJ$154,COLUMN(F67),FALSE))</f>
        <v/>
      </c>
      <c r="G67" t="str">
        <f>IF(VLOOKUP($A67,overview!$B$3:$AJ$154,COLUMN(),FALSE) = "","",VLOOKUP($A67,overview!$B$3:$AJ$154,COLUMN(G67),FALSE))</f>
        <v/>
      </c>
      <c r="H67" t="str">
        <f>IF(VLOOKUP($A67,overview!$B$3:$AJ$154,COLUMN(),FALSE) = "","",VLOOKUP($A67,overview!$B$3:$AJ$154,COLUMN(H67),FALSE))</f>
        <v/>
      </c>
      <c r="I67" t="str">
        <f>IF(VLOOKUP($A67,overview!$B$3:$AJ$154,COLUMN(),FALSE) = "","",VLOOKUP($A67,overview!$B$3:$AJ$154,COLUMN(I67),FALSE))</f>
        <v/>
      </c>
      <c r="J67" t="str">
        <f>IF(VLOOKUP($A67,overview!$B$3:$AJ$154,COLUMN(),FALSE) = "","",VLOOKUP($A67,overview!$B$3:$AJ$154,COLUMN(J67),FALSE))</f>
        <v/>
      </c>
      <c r="K67" t="str">
        <f>IF(VLOOKUP($A67,overview!$B$3:$AJ$154,COLUMN(),FALSE) = "","",VLOOKUP($A67,overview!$B$3:$AJ$154,COLUMN(K67),FALSE))</f>
        <v/>
      </c>
      <c r="L67" t="str">
        <f>IF(VLOOKUP($A67,overview!$B$3:$AJ$154,COLUMN(),FALSE) = "","",VLOOKUP($A67,overview!$B$3:$AJ$154,COLUMN(L67),FALSE))</f>
        <v/>
      </c>
      <c r="M67" t="str">
        <f>IF(VLOOKUP($A67,overview!$B$3:$AJ$154,COLUMN(),FALSE) = "","",VLOOKUP($A67,overview!$B$3:$AJ$154,COLUMN(M67),FALSE))</f>
        <v/>
      </c>
      <c r="N67" t="str">
        <f>IF(VLOOKUP($A67,overview!$B$3:$AJ$154,COLUMN(),FALSE) = "","",VLOOKUP($A67,overview!$B$3:$AJ$154,COLUMN(N67),FALSE))</f>
        <v/>
      </c>
      <c r="O67" t="str">
        <f>IF(VLOOKUP($A67,overview!$B$3:$AJ$154,COLUMN(),FALSE) = "","",VLOOKUP($A67,overview!$B$3:$AJ$154,COLUMN(O67),FALSE))</f>
        <v/>
      </c>
      <c r="P67" t="str">
        <f>IF(VLOOKUP($A67,overview!$B$3:$AJ$154,COLUMN(),FALSE) = "","",VLOOKUP($A67,overview!$B$3:$AJ$154,COLUMN(P67),FALSE))</f>
        <v/>
      </c>
      <c r="Q67" t="str">
        <f>IF(VLOOKUP($A67,overview!$B$3:$AJ$154,COLUMN(),FALSE) = "","",VLOOKUP($A67,overview!$B$3:$AJ$154,COLUMN(Q67),FALSE))</f>
        <v/>
      </c>
      <c r="R67" t="str">
        <f>IF(VLOOKUP($A67,overview!$B$3:$AJ$154,COLUMN(),FALSE) = "","",VLOOKUP($A67,overview!$B$3:$AJ$154,COLUMN(R67),FALSE))</f>
        <v/>
      </c>
      <c r="S67" t="str">
        <f>IF(VLOOKUP($A67,overview!$B$3:$AJ$154,COLUMN(),FALSE) = "","",VLOOKUP($A67,overview!$B$3:$AJ$154,COLUMN(S67),FALSE))</f>
        <v/>
      </c>
      <c r="T67" t="str">
        <f>IF(VLOOKUP($A67,overview!$B$3:$AJ$154,COLUMN(),FALSE) = "","",VLOOKUP($A67,overview!$B$3:$AJ$154,COLUMN(T67),FALSE))</f>
        <v/>
      </c>
      <c r="U67" t="str">
        <f>IF(VLOOKUP($A67,overview!$B$3:$AJ$154,COLUMN(),FALSE) = "","",VLOOKUP($A67,overview!$B$3:$AJ$154,COLUMN(U67),FALSE))</f>
        <v/>
      </c>
      <c r="V67" t="str">
        <f>IF(VLOOKUP($A67,overview!$B$3:$AJ$154,COLUMN(),FALSE) = "","",VLOOKUP($A67,overview!$B$3:$AJ$154,COLUMN(V67),FALSE))</f>
        <v/>
      </c>
      <c r="W67" t="str">
        <f>IF(VLOOKUP($A67,overview!$B$3:$AJ$154,COLUMN(),FALSE) = "","",VLOOKUP($A67,overview!$B$3:$AJ$154,COLUMN(W67),FALSE))</f>
        <v/>
      </c>
      <c r="X67" t="str">
        <f>IF(VLOOKUP($A67,overview!$B$3:$AJ$154,COLUMN(),FALSE) = "","",VLOOKUP($A67,overview!$B$3:$AJ$154,COLUMN(X67),FALSE))</f>
        <v/>
      </c>
      <c r="Y67" t="str">
        <f>IF(VLOOKUP($A67,overview!$B$3:$AJ$154,COLUMN(),FALSE) = "","",VLOOKUP($A67,overview!$B$3:$AJ$154,COLUMN(Y67),FALSE))</f>
        <v/>
      </c>
      <c r="Z67" t="str">
        <f>IF(VLOOKUP($A67,overview!$B$3:$AJ$154,COLUMN(),FALSE) = "","",VLOOKUP($A67,overview!$B$3:$AJ$154,COLUMN(Z67),FALSE))</f>
        <v/>
      </c>
      <c r="AA67" t="str">
        <f>IF(VLOOKUP($A67,overview!$B$3:$AJ$154,COLUMN(),FALSE) = "","",VLOOKUP($A67,overview!$B$3:$AJ$154,COLUMN(AA67),FALSE))</f>
        <v/>
      </c>
      <c r="AB67" t="str">
        <f>IF(VLOOKUP($A67,overview!$B$3:$AJ$154,COLUMN(),FALSE) = "","",VLOOKUP($A67,overview!$B$3:$AJ$154,COLUMN(AB67),FALSE))</f>
        <v/>
      </c>
      <c r="AC67" t="str">
        <f>IF(VLOOKUP($A67,overview!$B$3:$AJ$154,COLUMN(),FALSE) = "","",VLOOKUP($A67,overview!$B$3:$AJ$154,COLUMN(AC67),FALSE))</f>
        <v/>
      </c>
      <c r="AD67" t="str">
        <f>IF(VLOOKUP($A67,overview!$B$3:$AJ$154,COLUMN(),FALSE) = "","",VLOOKUP($A67,overview!$B$3:$AJ$154,COLUMN(AD67),FALSE))</f>
        <v/>
      </c>
      <c r="AE67" t="str">
        <f>IF(VLOOKUP($A67,overview!$B$3:$AJ$154,COLUMN(),FALSE) = "","",VLOOKUP($A67,overview!$B$3:$AJ$154,COLUMN(AE67),FALSE))</f>
        <v/>
      </c>
      <c r="AF67" t="str">
        <f>IF(VLOOKUP($A67,overview!$B$3:$AJ$154,COLUMN(),FALSE) = "","",VLOOKUP($A67,overview!$B$3:$AJ$154,COLUMN(AF67),FALSE))</f>
        <v/>
      </c>
      <c r="AG67" t="str">
        <f>IF(VLOOKUP($A67,overview!$B$3:$AJ$154,COLUMN(),FALSE) = "","",VLOOKUP($A67,overview!$B$3:$AJ$154,COLUMN(AG67),FALSE))</f>
        <v/>
      </c>
      <c r="AH67" t="str">
        <f>IF(VLOOKUP($A67,overview!$B$3:$AJ$154,COLUMN(),FALSE) = "","",VLOOKUP($A67,overview!$B$3:$AJ$154,COLUMN(AH67),FALSE))</f>
        <v/>
      </c>
      <c r="AI67" t="str">
        <f>IF(VLOOKUP($A67,overview!$B$3:$AJ$154,COLUMN(),FALSE) = "","",VLOOKUP($A67,overview!$B$3:$AJ$154,COLUMN(AI67),FALSE))</f>
        <v>J/kg</v>
      </c>
    </row>
    <row r="68" spans="1:35" x14ac:dyDescent="0.2">
      <c r="A68" s="2" t="s">
        <v>441</v>
      </c>
      <c r="B68">
        <f>IF(VLOOKUP($A68,overview!$B$3:$AJ$154,COLUMN(),FALSE) = "","",VLOOKUP($A68,overview!$B$3:$AJ$154,COLUMN(B68),FALSE))</f>
        <v>44300000</v>
      </c>
      <c r="C68" t="str">
        <f>IF(VLOOKUP($A68,overview!$B$3:$AJ$154,COLUMN(),FALSE) = "","",VLOOKUP($A68,overview!$B$3:$AJ$154,COLUMN(C68),FALSE))</f>
        <v/>
      </c>
      <c r="D68" t="str">
        <f>IF(VLOOKUP($A68,overview!$B$3:$AJ$154,COLUMN(),FALSE) = "","",VLOOKUP($A68,overview!$B$3:$AJ$154,COLUMN(D68),FALSE))</f>
        <v/>
      </c>
      <c r="E68" t="str">
        <f>IF(VLOOKUP($A68,overview!$B$3:$AJ$154,COLUMN(),FALSE) = "","",VLOOKUP($A68,overview!$B$3:$AJ$154,COLUMN(E68),FALSE))</f>
        <v/>
      </c>
      <c r="F68" t="str">
        <f>IF(VLOOKUP($A68,overview!$B$3:$AJ$154,COLUMN(),FALSE) = "","",VLOOKUP($A68,overview!$B$3:$AJ$154,COLUMN(F68),FALSE))</f>
        <v/>
      </c>
      <c r="G68" t="str">
        <f>IF(VLOOKUP($A68,overview!$B$3:$AJ$154,COLUMN(),FALSE) = "","",VLOOKUP($A68,overview!$B$3:$AJ$154,COLUMN(G68),FALSE))</f>
        <v/>
      </c>
      <c r="H68" t="str">
        <f>IF(VLOOKUP($A68,overview!$B$3:$AJ$154,COLUMN(),FALSE) = "","",VLOOKUP($A68,overview!$B$3:$AJ$154,COLUMN(H68),FALSE))</f>
        <v/>
      </c>
      <c r="I68" t="str">
        <f>IF(VLOOKUP($A68,overview!$B$3:$AJ$154,COLUMN(),FALSE) = "","",VLOOKUP($A68,overview!$B$3:$AJ$154,COLUMN(I68),FALSE))</f>
        <v/>
      </c>
      <c r="J68" t="str">
        <f>IF(VLOOKUP($A68,overview!$B$3:$AJ$154,COLUMN(),FALSE) = "","",VLOOKUP($A68,overview!$B$3:$AJ$154,COLUMN(J68),FALSE))</f>
        <v/>
      </c>
      <c r="K68" t="str">
        <f>IF(VLOOKUP($A68,overview!$B$3:$AJ$154,COLUMN(),FALSE) = "","",VLOOKUP($A68,overview!$B$3:$AJ$154,COLUMN(K68),FALSE))</f>
        <v/>
      </c>
      <c r="L68" t="str">
        <f>IF(VLOOKUP($A68,overview!$B$3:$AJ$154,COLUMN(),FALSE) = "","",VLOOKUP($A68,overview!$B$3:$AJ$154,COLUMN(L68),FALSE))</f>
        <v/>
      </c>
      <c r="M68" t="str">
        <f>IF(VLOOKUP($A68,overview!$B$3:$AJ$154,COLUMN(),FALSE) = "","",VLOOKUP($A68,overview!$B$3:$AJ$154,COLUMN(M68),FALSE))</f>
        <v/>
      </c>
      <c r="N68" t="str">
        <f>IF(VLOOKUP($A68,overview!$B$3:$AJ$154,COLUMN(),FALSE) = "","",VLOOKUP($A68,overview!$B$3:$AJ$154,COLUMN(N68),FALSE))</f>
        <v/>
      </c>
      <c r="O68" t="str">
        <f>IF(VLOOKUP($A68,overview!$B$3:$AJ$154,COLUMN(),FALSE) = "","",VLOOKUP($A68,overview!$B$3:$AJ$154,COLUMN(O68),FALSE))</f>
        <v/>
      </c>
      <c r="P68" t="str">
        <f>IF(VLOOKUP($A68,overview!$B$3:$AJ$154,COLUMN(),FALSE) = "","",VLOOKUP($A68,overview!$B$3:$AJ$154,COLUMN(P68),FALSE))</f>
        <v/>
      </c>
      <c r="Q68" t="str">
        <f>IF(VLOOKUP($A68,overview!$B$3:$AJ$154,COLUMN(),FALSE) = "","",VLOOKUP($A68,overview!$B$3:$AJ$154,COLUMN(Q68),FALSE))</f>
        <v/>
      </c>
      <c r="R68" t="str">
        <f>IF(VLOOKUP($A68,overview!$B$3:$AJ$154,COLUMN(),FALSE) = "","",VLOOKUP($A68,overview!$B$3:$AJ$154,COLUMN(R68),FALSE))</f>
        <v/>
      </c>
      <c r="S68" t="str">
        <f>IF(VLOOKUP($A68,overview!$B$3:$AJ$154,COLUMN(),FALSE) = "","",VLOOKUP($A68,overview!$B$3:$AJ$154,COLUMN(S68),FALSE))</f>
        <v/>
      </c>
      <c r="T68" t="str">
        <f>IF(VLOOKUP($A68,overview!$B$3:$AJ$154,COLUMN(),FALSE) = "","",VLOOKUP($A68,overview!$B$3:$AJ$154,COLUMN(T68),FALSE))</f>
        <v/>
      </c>
      <c r="U68" t="str">
        <f>IF(VLOOKUP($A68,overview!$B$3:$AJ$154,COLUMN(),FALSE) = "","",VLOOKUP($A68,overview!$B$3:$AJ$154,COLUMN(U68),FALSE))</f>
        <v/>
      </c>
      <c r="V68" t="str">
        <f>IF(VLOOKUP($A68,overview!$B$3:$AJ$154,COLUMN(),FALSE) = "","",VLOOKUP($A68,overview!$B$3:$AJ$154,COLUMN(V68),FALSE))</f>
        <v/>
      </c>
      <c r="W68" t="str">
        <f>IF(VLOOKUP($A68,overview!$B$3:$AJ$154,COLUMN(),FALSE) = "","",VLOOKUP($A68,overview!$B$3:$AJ$154,COLUMN(W68),FALSE))</f>
        <v/>
      </c>
      <c r="X68" t="str">
        <f>IF(VLOOKUP($A68,overview!$B$3:$AJ$154,COLUMN(),FALSE) = "","",VLOOKUP($A68,overview!$B$3:$AJ$154,COLUMN(X68),FALSE))</f>
        <v/>
      </c>
      <c r="Y68" t="str">
        <f>IF(VLOOKUP($A68,overview!$B$3:$AJ$154,COLUMN(),FALSE) = "","",VLOOKUP($A68,overview!$B$3:$AJ$154,COLUMN(Y68),FALSE))</f>
        <v/>
      </c>
      <c r="Z68" t="str">
        <f>IF(VLOOKUP($A68,overview!$B$3:$AJ$154,COLUMN(),FALSE) = "","",VLOOKUP($A68,overview!$B$3:$AJ$154,COLUMN(Z68),FALSE))</f>
        <v/>
      </c>
      <c r="AA68" t="str">
        <f>IF(VLOOKUP($A68,overview!$B$3:$AJ$154,COLUMN(),FALSE) = "","",VLOOKUP($A68,overview!$B$3:$AJ$154,COLUMN(AA68),FALSE))</f>
        <v/>
      </c>
      <c r="AB68" t="str">
        <f>IF(VLOOKUP($A68,overview!$B$3:$AJ$154,COLUMN(),FALSE) = "","",VLOOKUP($A68,overview!$B$3:$AJ$154,COLUMN(AB68),FALSE))</f>
        <v/>
      </c>
      <c r="AC68" t="str">
        <f>IF(VLOOKUP($A68,overview!$B$3:$AJ$154,COLUMN(),FALSE) = "","",VLOOKUP($A68,overview!$B$3:$AJ$154,COLUMN(AC68),FALSE))</f>
        <v/>
      </c>
      <c r="AD68" t="str">
        <f>IF(VLOOKUP($A68,overview!$B$3:$AJ$154,COLUMN(),FALSE) = "","",VLOOKUP($A68,overview!$B$3:$AJ$154,COLUMN(AD68),FALSE))</f>
        <v/>
      </c>
      <c r="AE68" t="str">
        <f>IF(VLOOKUP($A68,overview!$B$3:$AJ$154,COLUMN(),FALSE) = "","",VLOOKUP($A68,overview!$B$3:$AJ$154,COLUMN(AE68),FALSE))</f>
        <v/>
      </c>
      <c r="AF68" t="str">
        <f>IF(VLOOKUP($A68,overview!$B$3:$AJ$154,COLUMN(),FALSE) = "","",VLOOKUP($A68,overview!$B$3:$AJ$154,COLUMN(AF68),FALSE))</f>
        <v/>
      </c>
      <c r="AG68" t="str">
        <f>IF(VLOOKUP($A68,overview!$B$3:$AJ$154,COLUMN(),FALSE) = "","",VLOOKUP($A68,overview!$B$3:$AJ$154,COLUMN(AG68),FALSE))</f>
        <v/>
      </c>
      <c r="AH68" t="str">
        <f>IF(VLOOKUP($A68,overview!$B$3:$AJ$154,COLUMN(),FALSE) = "","",VLOOKUP($A68,overview!$B$3:$AJ$154,COLUMN(AH68),FALSE))</f>
        <v/>
      </c>
      <c r="AI68" t="str">
        <f>IF(VLOOKUP($A68,overview!$B$3:$AJ$154,COLUMN(),FALSE) = "","",VLOOKUP($A68,overview!$B$3:$AJ$154,COLUMN(AI68),FALSE))</f>
        <v>J/kg</v>
      </c>
    </row>
    <row r="69" spans="1:35" x14ac:dyDescent="0.2">
      <c r="A69" s="2" t="s">
        <v>48</v>
      </c>
      <c r="B69">
        <f>IF(VLOOKUP($A69,overview!$B$3:$AJ$154,COLUMN(),FALSE) = "","",VLOOKUP($A69,overview!$B$3:$AJ$154,COLUMN(B69),FALSE))</f>
        <v>43000000</v>
      </c>
      <c r="C69" t="str">
        <f>IF(VLOOKUP($A69,overview!$B$3:$AJ$154,COLUMN(),FALSE) = "","",VLOOKUP($A69,overview!$B$3:$AJ$154,COLUMN(C69),FALSE))</f>
        <v/>
      </c>
      <c r="D69" t="str">
        <f>IF(VLOOKUP($A69,overview!$B$3:$AJ$154,COLUMN(),FALSE) = "","",VLOOKUP($A69,overview!$B$3:$AJ$154,COLUMN(D69),FALSE))</f>
        <v/>
      </c>
      <c r="E69" t="str">
        <f>IF(VLOOKUP($A69,overview!$B$3:$AJ$154,COLUMN(),FALSE) = "","",VLOOKUP($A69,overview!$B$3:$AJ$154,COLUMN(E69),FALSE))</f>
        <v/>
      </c>
      <c r="F69" t="str">
        <f>IF(VLOOKUP($A69,overview!$B$3:$AJ$154,COLUMN(),FALSE) = "","",VLOOKUP($A69,overview!$B$3:$AJ$154,COLUMN(F69),FALSE))</f>
        <v/>
      </c>
      <c r="G69" t="str">
        <f>IF(VLOOKUP($A69,overview!$B$3:$AJ$154,COLUMN(),FALSE) = "","",VLOOKUP($A69,overview!$B$3:$AJ$154,COLUMN(G69),FALSE))</f>
        <v/>
      </c>
      <c r="H69" t="str">
        <f>IF(VLOOKUP($A69,overview!$B$3:$AJ$154,COLUMN(),FALSE) = "","",VLOOKUP($A69,overview!$B$3:$AJ$154,COLUMN(H69),FALSE))</f>
        <v/>
      </c>
      <c r="I69" t="str">
        <f>IF(VLOOKUP($A69,overview!$B$3:$AJ$154,COLUMN(),FALSE) = "","",VLOOKUP($A69,overview!$B$3:$AJ$154,COLUMN(I69),FALSE))</f>
        <v/>
      </c>
      <c r="J69" t="str">
        <f>IF(VLOOKUP($A69,overview!$B$3:$AJ$154,COLUMN(),FALSE) = "","",VLOOKUP($A69,overview!$B$3:$AJ$154,COLUMN(J69),FALSE))</f>
        <v/>
      </c>
      <c r="K69" t="str">
        <f>IF(VLOOKUP($A69,overview!$B$3:$AJ$154,COLUMN(),FALSE) = "","",VLOOKUP($A69,overview!$B$3:$AJ$154,COLUMN(K69),FALSE))</f>
        <v/>
      </c>
      <c r="L69" t="str">
        <f>IF(VLOOKUP($A69,overview!$B$3:$AJ$154,COLUMN(),FALSE) = "","",VLOOKUP($A69,overview!$B$3:$AJ$154,COLUMN(L69),FALSE))</f>
        <v/>
      </c>
      <c r="M69" t="str">
        <f>IF(VLOOKUP($A69,overview!$B$3:$AJ$154,COLUMN(),FALSE) = "","",VLOOKUP($A69,overview!$B$3:$AJ$154,COLUMN(M69),FALSE))</f>
        <v/>
      </c>
      <c r="N69" t="str">
        <f>IF(VLOOKUP($A69,overview!$B$3:$AJ$154,COLUMN(),FALSE) = "","",VLOOKUP($A69,overview!$B$3:$AJ$154,COLUMN(N69),FALSE))</f>
        <v/>
      </c>
      <c r="O69" t="str">
        <f>IF(VLOOKUP($A69,overview!$B$3:$AJ$154,COLUMN(),FALSE) = "","",VLOOKUP($A69,overview!$B$3:$AJ$154,COLUMN(O69),FALSE))</f>
        <v/>
      </c>
      <c r="P69" t="str">
        <f>IF(VLOOKUP($A69,overview!$B$3:$AJ$154,COLUMN(),FALSE) = "","",VLOOKUP($A69,overview!$B$3:$AJ$154,COLUMN(P69),FALSE))</f>
        <v/>
      </c>
      <c r="Q69" t="str">
        <f>IF(VLOOKUP($A69,overview!$B$3:$AJ$154,COLUMN(),FALSE) = "","",VLOOKUP($A69,overview!$B$3:$AJ$154,COLUMN(Q69),FALSE))</f>
        <v/>
      </c>
      <c r="R69" t="str">
        <f>IF(VLOOKUP($A69,overview!$B$3:$AJ$154,COLUMN(),FALSE) = "","",VLOOKUP($A69,overview!$B$3:$AJ$154,COLUMN(R69),FALSE))</f>
        <v/>
      </c>
      <c r="S69" t="str">
        <f>IF(VLOOKUP($A69,overview!$B$3:$AJ$154,COLUMN(),FALSE) = "","",VLOOKUP($A69,overview!$B$3:$AJ$154,COLUMN(S69),FALSE))</f>
        <v/>
      </c>
      <c r="T69" t="str">
        <f>IF(VLOOKUP($A69,overview!$B$3:$AJ$154,COLUMN(),FALSE) = "","",VLOOKUP($A69,overview!$B$3:$AJ$154,COLUMN(T69),FALSE))</f>
        <v/>
      </c>
      <c r="U69" t="str">
        <f>IF(VLOOKUP($A69,overview!$B$3:$AJ$154,COLUMN(),FALSE) = "","",VLOOKUP($A69,overview!$B$3:$AJ$154,COLUMN(U69),FALSE))</f>
        <v/>
      </c>
      <c r="V69" t="str">
        <f>IF(VLOOKUP($A69,overview!$B$3:$AJ$154,COLUMN(),FALSE) = "","",VLOOKUP($A69,overview!$B$3:$AJ$154,COLUMN(V69),FALSE))</f>
        <v/>
      </c>
      <c r="W69" t="str">
        <f>IF(VLOOKUP($A69,overview!$B$3:$AJ$154,COLUMN(),FALSE) = "","",VLOOKUP($A69,overview!$B$3:$AJ$154,COLUMN(W69),FALSE))</f>
        <v/>
      </c>
      <c r="X69" t="str">
        <f>IF(VLOOKUP($A69,overview!$B$3:$AJ$154,COLUMN(),FALSE) = "","",VLOOKUP($A69,overview!$B$3:$AJ$154,COLUMN(X69),FALSE))</f>
        <v/>
      </c>
      <c r="Y69" t="str">
        <f>IF(VLOOKUP($A69,overview!$B$3:$AJ$154,COLUMN(),FALSE) = "","",VLOOKUP($A69,overview!$B$3:$AJ$154,COLUMN(Y69),FALSE))</f>
        <v/>
      </c>
      <c r="Z69" t="str">
        <f>IF(VLOOKUP($A69,overview!$B$3:$AJ$154,COLUMN(),FALSE) = "","",VLOOKUP($A69,overview!$B$3:$AJ$154,COLUMN(Z69),FALSE))</f>
        <v/>
      </c>
      <c r="AA69" t="str">
        <f>IF(VLOOKUP($A69,overview!$B$3:$AJ$154,COLUMN(),FALSE) = "","",VLOOKUP($A69,overview!$B$3:$AJ$154,COLUMN(AA69),FALSE))</f>
        <v/>
      </c>
      <c r="AB69" t="str">
        <f>IF(VLOOKUP($A69,overview!$B$3:$AJ$154,COLUMN(),FALSE) = "","",VLOOKUP($A69,overview!$B$3:$AJ$154,COLUMN(AB69),FALSE))</f>
        <v/>
      </c>
      <c r="AC69" t="str">
        <f>IF(VLOOKUP($A69,overview!$B$3:$AJ$154,COLUMN(),FALSE) = "","",VLOOKUP($A69,overview!$B$3:$AJ$154,COLUMN(AC69),FALSE))</f>
        <v/>
      </c>
      <c r="AD69" t="str">
        <f>IF(VLOOKUP($A69,overview!$B$3:$AJ$154,COLUMN(),FALSE) = "","",VLOOKUP($A69,overview!$B$3:$AJ$154,COLUMN(AD69),FALSE))</f>
        <v/>
      </c>
      <c r="AE69" t="str">
        <f>IF(VLOOKUP($A69,overview!$B$3:$AJ$154,COLUMN(),FALSE) = "","",VLOOKUP($A69,overview!$B$3:$AJ$154,COLUMN(AE69),FALSE))</f>
        <v/>
      </c>
      <c r="AF69" t="str">
        <f>IF(VLOOKUP($A69,overview!$B$3:$AJ$154,COLUMN(),FALSE) = "","",VLOOKUP($A69,overview!$B$3:$AJ$154,COLUMN(AF69),FALSE))</f>
        <v/>
      </c>
      <c r="AG69" t="str">
        <f>IF(VLOOKUP($A69,overview!$B$3:$AJ$154,COLUMN(),FALSE) = "","",VLOOKUP($A69,overview!$B$3:$AJ$154,COLUMN(AG69),FALSE))</f>
        <v/>
      </c>
      <c r="AH69" t="str">
        <f>IF(VLOOKUP($A69,overview!$B$3:$AJ$154,COLUMN(),FALSE) = "","",VLOOKUP($A69,overview!$B$3:$AJ$154,COLUMN(AH69),FALSE))</f>
        <v/>
      </c>
      <c r="AI69" t="str">
        <f>IF(VLOOKUP($A69,overview!$B$3:$AJ$154,COLUMN(),FALSE) = "","",VLOOKUP($A69,overview!$B$3:$AJ$154,COLUMN(AI69),FALSE))</f>
        <v>J/kg</v>
      </c>
    </row>
    <row r="70" spans="1:35" x14ac:dyDescent="0.2">
      <c r="A70" t="s">
        <v>75</v>
      </c>
      <c r="B70">
        <f>IF(VLOOKUP($A70,overview!$B$3:$AJ$154,COLUMN(),FALSE) = "","",VLOOKUP($A70,overview!$B$3:$AJ$154,COLUMN(B70),FALSE))</f>
        <v>0.43900984193259768</v>
      </c>
      <c r="C70" t="str">
        <f>IF(VLOOKUP($A70,overview!$B$3:$AJ$154,COLUMN(),FALSE) = "","",VLOOKUP($A70,overview!$B$3:$AJ$154,COLUMN(C70),FALSE))</f>
        <v/>
      </c>
      <c r="D70" t="str">
        <f>IF(VLOOKUP($A70,overview!$B$3:$AJ$154,COLUMN(),FALSE) = "","",VLOOKUP($A70,overview!$B$3:$AJ$154,COLUMN(D70),FALSE))</f>
        <v/>
      </c>
      <c r="E70" t="str">
        <f>IF(VLOOKUP($A70,overview!$B$3:$AJ$154,COLUMN(),FALSE) = "","",VLOOKUP($A70,overview!$B$3:$AJ$154,COLUMN(E70),FALSE))</f>
        <v/>
      </c>
      <c r="F70" t="str">
        <f>IF(VLOOKUP($A70,overview!$B$3:$AJ$154,COLUMN(),FALSE) = "","",VLOOKUP($A70,overview!$B$3:$AJ$154,COLUMN(F70),FALSE))</f>
        <v/>
      </c>
      <c r="G70" t="str">
        <f>IF(VLOOKUP($A70,overview!$B$3:$AJ$154,COLUMN(),FALSE) = "","",VLOOKUP($A70,overview!$B$3:$AJ$154,COLUMN(G70),FALSE))</f>
        <v/>
      </c>
      <c r="H70" t="str">
        <f>IF(VLOOKUP($A70,overview!$B$3:$AJ$154,COLUMN(),FALSE) = "","",VLOOKUP($A70,overview!$B$3:$AJ$154,COLUMN(H70),FALSE))</f>
        <v/>
      </c>
      <c r="I70" t="str">
        <f>IF(VLOOKUP($A70,overview!$B$3:$AJ$154,COLUMN(),FALSE) = "","",VLOOKUP($A70,overview!$B$3:$AJ$154,COLUMN(I70),FALSE))</f>
        <v/>
      </c>
      <c r="J70" t="str">
        <f>IF(VLOOKUP($A70,overview!$B$3:$AJ$154,COLUMN(),FALSE) = "","",VLOOKUP($A70,overview!$B$3:$AJ$154,COLUMN(J70),FALSE))</f>
        <v/>
      </c>
      <c r="K70" t="str">
        <f>IF(VLOOKUP($A70,overview!$B$3:$AJ$154,COLUMN(),FALSE) = "","",VLOOKUP($A70,overview!$B$3:$AJ$154,COLUMN(K70),FALSE))</f>
        <v/>
      </c>
      <c r="L70" t="str">
        <f>IF(VLOOKUP($A70,overview!$B$3:$AJ$154,COLUMN(),FALSE) = "","",VLOOKUP($A70,overview!$B$3:$AJ$154,COLUMN(L70),FALSE))</f>
        <v/>
      </c>
      <c r="M70" t="str">
        <f>IF(VLOOKUP($A70,overview!$B$3:$AJ$154,COLUMN(),FALSE) = "","",VLOOKUP($A70,overview!$B$3:$AJ$154,COLUMN(M70),FALSE))</f>
        <v/>
      </c>
      <c r="N70" t="str">
        <f>IF(VLOOKUP($A70,overview!$B$3:$AJ$154,COLUMN(),FALSE) = "","",VLOOKUP($A70,overview!$B$3:$AJ$154,COLUMN(N70),FALSE))</f>
        <v/>
      </c>
      <c r="O70" t="str">
        <f>IF(VLOOKUP($A70,overview!$B$3:$AJ$154,COLUMN(),FALSE) = "","",VLOOKUP($A70,overview!$B$3:$AJ$154,COLUMN(O70),FALSE))</f>
        <v/>
      </c>
      <c r="P70" t="str">
        <f>IF(VLOOKUP($A70,overview!$B$3:$AJ$154,COLUMN(),FALSE) = "","",VLOOKUP($A70,overview!$B$3:$AJ$154,COLUMN(P70),FALSE))</f>
        <v/>
      </c>
      <c r="Q70" t="str">
        <f>IF(VLOOKUP($A70,overview!$B$3:$AJ$154,COLUMN(),FALSE) = "","",VLOOKUP($A70,overview!$B$3:$AJ$154,COLUMN(Q70),FALSE))</f>
        <v/>
      </c>
      <c r="R70" t="str">
        <f>IF(VLOOKUP($A70,overview!$B$3:$AJ$154,COLUMN(),FALSE) = "","",VLOOKUP($A70,overview!$B$3:$AJ$154,COLUMN(R70),FALSE))</f>
        <v/>
      </c>
      <c r="S70" t="str">
        <f>IF(VLOOKUP($A70,overview!$B$3:$AJ$154,COLUMN(),FALSE) = "","",VLOOKUP($A70,overview!$B$3:$AJ$154,COLUMN(S70),FALSE))</f>
        <v/>
      </c>
      <c r="T70" t="str">
        <f>IF(VLOOKUP($A70,overview!$B$3:$AJ$154,COLUMN(),FALSE) = "","",VLOOKUP($A70,overview!$B$3:$AJ$154,COLUMN(T70),FALSE))</f>
        <v/>
      </c>
      <c r="U70" t="str">
        <f>IF(VLOOKUP($A70,overview!$B$3:$AJ$154,COLUMN(),FALSE) = "","",VLOOKUP($A70,overview!$B$3:$AJ$154,COLUMN(U70),FALSE))</f>
        <v/>
      </c>
      <c r="V70" t="str">
        <f>IF(VLOOKUP($A70,overview!$B$3:$AJ$154,COLUMN(),FALSE) = "","",VLOOKUP($A70,overview!$B$3:$AJ$154,COLUMN(V70),FALSE))</f>
        <v/>
      </c>
      <c r="W70" t="str">
        <f>IF(VLOOKUP($A70,overview!$B$3:$AJ$154,COLUMN(),FALSE) = "","",VLOOKUP($A70,overview!$B$3:$AJ$154,COLUMN(W70),FALSE))</f>
        <v/>
      </c>
      <c r="X70" t="str">
        <f>IF(VLOOKUP($A70,overview!$B$3:$AJ$154,COLUMN(),FALSE) = "","",VLOOKUP($A70,overview!$B$3:$AJ$154,COLUMN(X70),FALSE))</f>
        <v/>
      </c>
      <c r="Y70" t="str">
        <f>IF(VLOOKUP($A70,overview!$B$3:$AJ$154,COLUMN(),FALSE) = "","",VLOOKUP($A70,overview!$B$3:$AJ$154,COLUMN(Y70),FALSE))</f>
        <v/>
      </c>
      <c r="Z70" t="str">
        <f>IF(VLOOKUP($A70,overview!$B$3:$AJ$154,COLUMN(),FALSE) = "","",VLOOKUP($A70,overview!$B$3:$AJ$154,COLUMN(Z70),FALSE))</f>
        <v/>
      </c>
      <c r="AA70" t="str">
        <f>IF(VLOOKUP($A70,overview!$B$3:$AJ$154,COLUMN(),FALSE) = "","",VLOOKUP($A70,overview!$B$3:$AJ$154,COLUMN(AA70),FALSE))</f>
        <v/>
      </c>
      <c r="AB70" t="str">
        <f>IF(VLOOKUP($A70,overview!$B$3:$AJ$154,COLUMN(),FALSE) = "","",VLOOKUP($A70,overview!$B$3:$AJ$154,COLUMN(AB70),FALSE))</f>
        <v/>
      </c>
      <c r="AC70" t="str">
        <f>IF(VLOOKUP($A70,overview!$B$3:$AJ$154,COLUMN(),FALSE) = "","",VLOOKUP($A70,overview!$B$3:$AJ$154,COLUMN(AC70),FALSE))</f>
        <v/>
      </c>
      <c r="AD70" t="str">
        <f>IF(VLOOKUP($A70,overview!$B$3:$AJ$154,COLUMN(),FALSE) = "","",VLOOKUP($A70,overview!$B$3:$AJ$154,COLUMN(AD70),FALSE))</f>
        <v/>
      </c>
      <c r="AE70" t="str">
        <f>IF(VLOOKUP($A70,overview!$B$3:$AJ$154,COLUMN(),FALSE) = "","",VLOOKUP($A70,overview!$B$3:$AJ$154,COLUMN(AE70),FALSE))</f>
        <v/>
      </c>
      <c r="AF70" t="str">
        <f>IF(VLOOKUP($A70,overview!$B$3:$AJ$154,COLUMN(),FALSE) = "","",VLOOKUP($A70,overview!$B$3:$AJ$154,COLUMN(AF70),FALSE))</f>
        <v/>
      </c>
      <c r="AG70" t="str">
        <f>IF(VLOOKUP($A70,overview!$B$3:$AJ$154,COLUMN(),FALSE) = "","",VLOOKUP($A70,overview!$B$3:$AJ$154,COLUMN(AG70),FALSE))</f>
        <v/>
      </c>
      <c r="AH70" t="str">
        <f>IF(VLOOKUP($A70,overview!$B$3:$AJ$154,COLUMN(),FALSE) = "","",VLOOKUP($A70,overview!$B$3:$AJ$154,COLUMN(AH70),FALSE))</f>
        <v/>
      </c>
      <c r="AI70" t="str">
        <f>IF(VLOOKUP($A70,overview!$B$3:$AJ$154,COLUMN(),FALSE) = "","",VLOOKUP($A70,overview!$B$3:$AJ$154,COLUMN(AI70),FALSE))</f>
        <v/>
      </c>
    </row>
    <row r="71" spans="1:35" x14ac:dyDescent="0.2">
      <c r="A71" t="s">
        <v>442</v>
      </c>
      <c r="B71">
        <f>IF(VLOOKUP($A71,overview!$B$3:$AJ$154,COLUMN(),FALSE) = "","",VLOOKUP($A71,overview!$B$3:$AJ$154,COLUMN(B71),FALSE))</f>
        <v>0.3124067998807038</v>
      </c>
      <c r="C71" t="str">
        <f>IF(VLOOKUP($A71,overview!$B$3:$AJ$154,COLUMN(),FALSE) = "","",VLOOKUP($A71,overview!$B$3:$AJ$154,COLUMN(C71),FALSE))</f>
        <v/>
      </c>
      <c r="D71" t="str">
        <f>IF(VLOOKUP($A71,overview!$B$3:$AJ$154,COLUMN(),FALSE) = "","",VLOOKUP($A71,overview!$B$3:$AJ$154,COLUMN(D71),FALSE))</f>
        <v/>
      </c>
      <c r="E71" t="str">
        <f>IF(VLOOKUP($A71,overview!$B$3:$AJ$154,COLUMN(),FALSE) = "","",VLOOKUP($A71,overview!$B$3:$AJ$154,COLUMN(E71),FALSE))</f>
        <v/>
      </c>
      <c r="F71" t="str">
        <f>IF(VLOOKUP($A71,overview!$B$3:$AJ$154,COLUMN(),FALSE) = "","",VLOOKUP($A71,overview!$B$3:$AJ$154,COLUMN(F71),FALSE))</f>
        <v/>
      </c>
      <c r="G71" t="str">
        <f>IF(VLOOKUP($A71,overview!$B$3:$AJ$154,COLUMN(),FALSE) = "","",VLOOKUP($A71,overview!$B$3:$AJ$154,COLUMN(G71),FALSE))</f>
        <v/>
      </c>
      <c r="H71" t="str">
        <f>IF(VLOOKUP($A71,overview!$B$3:$AJ$154,COLUMN(),FALSE) = "","",VLOOKUP($A71,overview!$B$3:$AJ$154,COLUMN(H71),FALSE))</f>
        <v/>
      </c>
      <c r="I71" t="str">
        <f>IF(VLOOKUP($A71,overview!$B$3:$AJ$154,COLUMN(),FALSE) = "","",VLOOKUP($A71,overview!$B$3:$AJ$154,COLUMN(I71),FALSE))</f>
        <v/>
      </c>
      <c r="J71" t="str">
        <f>IF(VLOOKUP($A71,overview!$B$3:$AJ$154,COLUMN(),FALSE) = "","",VLOOKUP($A71,overview!$B$3:$AJ$154,COLUMN(J71),FALSE))</f>
        <v/>
      </c>
      <c r="K71" t="str">
        <f>IF(VLOOKUP($A71,overview!$B$3:$AJ$154,COLUMN(),FALSE) = "","",VLOOKUP($A71,overview!$B$3:$AJ$154,COLUMN(K71),FALSE))</f>
        <v/>
      </c>
      <c r="L71" t="str">
        <f>IF(VLOOKUP($A71,overview!$B$3:$AJ$154,COLUMN(),FALSE) = "","",VLOOKUP($A71,overview!$B$3:$AJ$154,COLUMN(L71),FALSE))</f>
        <v/>
      </c>
      <c r="M71" t="str">
        <f>IF(VLOOKUP($A71,overview!$B$3:$AJ$154,COLUMN(),FALSE) = "","",VLOOKUP($A71,overview!$B$3:$AJ$154,COLUMN(M71),FALSE))</f>
        <v/>
      </c>
      <c r="N71" t="str">
        <f>IF(VLOOKUP($A71,overview!$B$3:$AJ$154,COLUMN(),FALSE) = "","",VLOOKUP($A71,overview!$B$3:$AJ$154,COLUMN(N71),FALSE))</f>
        <v/>
      </c>
      <c r="O71" t="str">
        <f>IF(VLOOKUP($A71,overview!$B$3:$AJ$154,COLUMN(),FALSE) = "","",VLOOKUP($A71,overview!$B$3:$AJ$154,COLUMN(O71),FALSE))</f>
        <v/>
      </c>
      <c r="P71" t="str">
        <f>IF(VLOOKUP($A71,overview!$B$3:$AJ$154,COLUMN(),FALSE) = "","",VLOOKUP($A71,overview!$B$3:$AJ$154,COLUMN(P71),FALSE))</f>
        <v/>
      </c>
      <c r="Q71" t="str">
        <f>IF(VLOOKUP($A71,overview!$B$3:$AJ$154,COLUMN(),FALSE) = "","",VLOOKUP($A71,overview!$B$3:$AJ$154,COLUMN(Q71),FALSE))</f>
        <v/>
      </c>
      <c r="R71" t="str">
        <f>IF(VLOOKUP($A71,overview!$B$3:$AJ$154,COLUMN(),FALSE) = "","",VLOOKUP($A71,overview!$B$3:$AJ$154,COLUMN(R71),FALSE))</f>
        <v/>
      </c>
      <c r="S71" t="str">
        <f>IF(VLOOKUP($A71,overview!$B$3:$AJ$154,COLUMN(),FALSE) = "","",VLOOKUP($A71,overview!$B$3:$AJ$154,COLUMN(S71),FALSE))</f>
        <v/>
      </c>
      <c r="T71" t="str">
        <f>IF(VLOOKUP($A71,overview!$B$3:$AJ$154,COLUMN(),FALSE) = "","",VLOOKUP($A71,overview!$B$3:$AJ$154,COLUMN(T71),FALSE))</f>
        <v/>
      </c>
      <c r="U71" t="str">
        <f>IF(VLOOKUP($A71,overview!$B$3:$AJ$154,COLUMN(),FALSE) = "","",VLOOKUP($A71,overview!$B$3:$AJ$154,COLUMN(U71),FALSE))</f>
        <v/>
      </c>
      <c r="V71" t="str">
        <f>IF(VLOOKUP($A71,overview!$B$3:$AJ$154,COLUMN(),FALSE) = "","",VLOOKUP($A71,overview!$B$3:$AJ$154,COLUMN(V71),FALSE))</f>
        <v/>
      </c>
      <c r="W71" t="str">
        <f>IF(VLOOKUP($A71,overview!$B$3:$AJ$154,COLUMN(),FALSE) = "","",VLOOKUP($A71,overview!$B$3:$AJ$154,COLUMN(W71),FALSE))</f>
        <v/>
      </c>
      <c r="X71" t="str">
        <f>IF(VLOOKUP($A71,overview!$B$3:$AJ$154,COLUMN(),FALSE) = "","",VLOOKUP($A71,overview!$B$3:$AJ$154,COLUMN(X71),FALSE))</f>
        <v/>
      </c>
      <c r="Y71" t="str">
        <f>IF(VLOOKUP($A71,overview!$B$3:$AJ$154,COLUMN(),FALSE) = "","",VLOOKUP($A71,overview!$B$3:$AJ$154,COLUMN(Y71),FALSE))</f>
        <v/>
      </c>
      <c r="Z71" t="str">
        <f>IF(VLOOKUP($A71,overview!$B$3:$AJ$154,COLUMN(),FALSE) = "","",VLOOKUP($A71,overview!$B$3:$AJ$154,COLUMN(Z71),FALSE))</f>
        <v/>
      </c>
      <c r="AA71" t="str">
        <f>IF(VLOOKUP($A71,overview!$B$3:$AJ$154,COLUMN(),FALSE) = "","",VLOOKUP($A71,overview!$B$3:$AJ$154,COLUMN(AA71),FALSE))</f>
        <v/>
      </c>
      <c r="AB71" t="str">
        <f>IF(VLOOKUP($A71,overview!$B$3:$AJ$154,COLUMN(),FALSE) = "","",VLOOKUP($A71,overview!$B$3:$AJ$154,COLUMN(AB71),FALSE))</f>
        <v/>
      </c>
      <c r="AC71" t="str">
        <f>IF(VLOOKUP($A71,overview!$B$3:$AJ$154,COLUMN(),FALSE) = "","",VLOOKUP($A71,overview!$B$3:$AJ$154,COLUMN(AC71),FALSE))</f>
        <v/>
      </c>
      <c r="AD71" t="str">
        <f>IF(VLOOKUP($A71,overview!$B$3:$AJ$154,COLUMN(),FALSE) = "","",VLOOKUP($A71,overview!$B$3:$AJ$154,COLUMN(AD71),FALSE))</f>
        <v/>
      </c>
      <c r="AE71" t="str">
        <f>IF(VLOOKUP($A71,overview!$B$3:$AJ$154,COLUMN(),FALSE) = "","",VLOOKUP($A71,overview!$B$3:$AJ$154,COLUMN(AE71),FALSE))</f>
        <v/>
      </c>
      <c r="AF71" t="str">
        <f>IF(VLOOKUP($A71,overview!$B$3:$AJ$154,COLUMN(),FALSE) = "","",VLOOKUP($A71,overview!$B$3:$AJ$154,COLUMN(AF71),FALSE))</f>
        <v/>
      </c>
      <c r="AG71" t="str">
        <f>IF(VLOOKUP($A71,overview!$B$3:$AJ$154,COLUMN(),FALSE) = "","",VLOOKUP($A71,overview!$B$3:$AJ$154,COLUMN(AG71),FALSE))</f>
        <v/>
      </c>
      <c r="AH71" t="str">
        <f>IF(VLOOKUP($A71,overview!$B$3:$AJ$154,COLUMN(),FALSE) = "","",VLOOKUP($A71,overview!$B$3:$AJ$154,COLUMN(AH71),FALSE))</f>
        <v/>
      </c>
      <c r="AI71" t="str">
        <f>IF(VLOOKUP($A71,overview!$B$3:$AJ$154,COLUMN(),FALSE) = "","",VLOOKUP($A71,overview!$B$3:$AJ$154,COLUMN(AI71),FALSE))</f>
        <v/>
      </c>
    </row>
    <row r="72" spans="1:35" x14ac:dyDescent="0.2">
      <c r="A72" t="s">
        <v>76</v>
      </c>
      <c r="B72">
        <f>IF(VLOOKUP($A72,overview!$B$3:$AJ$154,COLUMN(),FALSE) = "","",VLOOKUP($A72,overview!$B$3:$AJ$154,COLUMN(B72),FALSE))</f>
        <v>0.24858335818669849</v>
      </c>
      <c r="C72" t="str">
        <f>IF(VLOOKUP($A72,overview!$B$3:$AJ$154,COLUMN(),FALSE) = "","",VLOOKUP($A72,overview!$B$3:$AJ$154,COLUMN(C72),FALSE))</f>
        <v/>
      </c>
      <c r="D72" t="str">
        <f>IF(VLOOKUP($A72,overview!$B$3:$AJ$154,COLUMN(),FALSE) = "","",VLOOKUP($A72,overview!$B$3:$AJ$154,COLUMN(D72),FALSE))</f>
        <v/>
      </c>
      <c r="E72" t="str">
        <f>IF(VLOOKUP($A72,overview!$B$3:$AJ$154,COLUMN(),FALSE) = "","",VLOOKUP($A72,overview!$B$3:$AJ$154,COLUMN(E72),FALSE))</f>
        <v/>
      </c>
      <c r="F72" t="str">
        <f>IF(VLOOKUP($A72,overview!$B$3:$AJ$154,COLUMN(),FALSE) = "","",VLOOKUP($A72,overview!$B$3:$AJ$154,COLUMN(F72),FALSE))</f>
        <v/>
      </c>
      <c r="G72" t="str">
        <f>IF(VLOOKUP($A72,overview!$B$3:$AJ$154,COLUMN(),FALSE) = "","",VLOOKUP($A72,overview!$B$3:$AJ$154,COLUMN(G72),FALSE))</f>
        <v/>
      </c>
      <c r="H72" t="str">
        <f>IF(VLOOKUP($A72,overview!$B$3:$AJ$154,COLUMN(),FALSE) = "","",VLOOKUP($A72,overview!$B$3:$AJ$154,COLUMN(H72),FALSE))</f>
        <v/>
      </c>
      <c r="I72" t="str">
        <f>IF(VLOOKUP($A72,overview!$B$3:$AJ$154,COLUMN(),FALSE) = "","",VLOOKUP($A72,overview!$B$3:$AJ$154,COLUMN(I72),FALSE))</f>
        <v/>
      </c>
      <c r="J72" t="str">
        <f>IF(VLOOKUP($A72,overview!$B$3:$AJ$154,COLUMN(),FALSE) = "","",VLOOKUP($A72,overview!$B$3:$AJ$154,COLUMN(J72),FALSE))</f>
        <v/>
      </c>
      <c r="K72" t="str">
        <f>IF(VLOOKUP($A72,overview!$B$3:$AJ$154,COLUMN(),FALSE) = "","",VLOOKUP($A72,overview!$B$3:$AJ$154,COLUMN(K72),FALSE))</f>
        <v/>
      </c>
      <c r="L72" t="str">
        <f>IF(VLOOKUP($A72,overview!$B$3:$AJ$154,COLUMN(),FALSE) = "","",VLOOKUP($A72,overview!$B$3:$AJ$154,COLUMN(L72),FALSE))</f>
        <v/>
      </c>
      <c r="M72" t="str">
        <f>IF(VLOOKUP($A72,overview!$B$3:$AJ$154,COLUMN(),FALSE) = "","",VLOOKUP($A72,overview!$B$3:$AJ$154,COLUMN(M72),FALSE))</f>
        <v/>
      </c>
      <c r="N72" t="str">
        <f>IF(VLOOKUP($A72,overview!$B$3:$AJ$154,COLUMN(),FALSE) = "","",VLOOKUP($A72,overview!$B$3:$AJ$154,COLUMN(N72),FALSE))</f>
        <v/>
      </c>
      <c r="O72" t="str">
        <f>IF(VLOOKUP($A72,overview!$B$3:$AJ$154,COLUMN(),FALSE) = "","",VLOOKUP($A72,overview!$B$3:$AJ$154,COLUMN(O72),FALSE))</f>
        <v/>
      </c>
      <c r="P72" t="str">
        <f>IF(VLOOKUP($A72,overview!$B$3:$AJ$154,COLUMN(),FALSE) = "","",VLOOKUP($A72,overview!$B$3:$AJ$154,COLUMN(P72),FALSE))</f>
        <v/>
      </c>
      <c r="Q72" t="str">
        <f>IF(VLOOKUP($A72,overview!$B$3:$AJ$154,COLUMN(),FALSE) = "","",VLOOKUP($A72,overview!$B$3:$AJ$154,COLUMN(Q72),FALSE))</f>
        <v/>
      </c>
      <c r="R72" t="str">
        <f>IF(VLOOKUP($A72,overview!$B$3:$AJ$154,COLUMN(),FALSE) = "","",VLOOKUP($A72,overview!$B$3:$AJ$154,COLUMN(R72),FALSE))</f>
        <v/>
      </c>
      <c r="S72" t="str">
        <f>IF(VLOOKUP($A72,overview!$B$3:$AJ$154,COLUMN(),FALSE) = "","",VLOOKUP($A72,overview!$B$3:$AJ$154,COLUMN(S72),FALSE))</f>
        <v/>
      </c>
      <c r="T72" t="str">
        <f>IF(VLOOKUP($A72,overview!$B$3:$AJ$154,COLUMN(),FALSE) = "","",VLOOKUP($A72,overview!$B$3:$AJ$154,COLUMN(T72),FALSE))</f>
        <v/>
      </c>
      <c r="U72" t="str">
        <f>IF(VLOOKUP($A72,overview!$B$3:$AJ$154,COLUMN(),FALSE) = "","",VLOOKUP($A72,overview!$B$3:$AJ$154,COLUMN(U72),FALSE))</f>
        <v/>
      </c>
      <c r="V72" t="str">
        <f>IF(VLOOKUP($A72,overview!$B$3:$AJ$154,COLUMN(),FALSE) = "","",VLOOKUP($A72,overview!$B$3:$AJ$154,COLUMN(V72),FALSE))</f>
        <v/>
      </c>
      <c r="W72" t="str">
        <f>IF(VLOOKUP($A72,overview!$B$3:$AJ$154,COLUMN(),FALSE) = "","",VLOOKUP($A72,overview!$B$3:$AJ$154,COLUMN(W72),FALSE))</f>
        <v/>
      </c>
      <c r="X72" t="str">
        <f>IF(VLOOKUP($A72,overview!$B$3:$AJ$154,COLUMN(),FALSE) = "","",VLOOKUP($A72,overview!$B$3:$AJ$154,COLUMN(X72),FALSE))</f>
        <v/>
      </c>
      <c r="Y72" t="str">
        <f>IF(VLOOKUP($A72,overview!$B$3:$AJ$154,COLUMN(),FALSE) = "","",VLOOKUP($A72,overview!$B$3:$AJ$154,COLUMN(Y72),FALSE))</f>
        <v/>
      </c>
      <c r="Z72" t="str">
        <f>IF(VLOOKUP($A72,overview!$B$3:$AJ$154,COLUMN(),FALSE) = "","",VLOOKUP($A72,overview!$B$3:$AJ$154,COLUMN(Z72),FALSE))</f>
        <v/>
      </c>
      <c r="AA72" t="str">
        <f>IF(VLOOKUP($A72,overview!$B$3:$AJ$154,COLUMN(),FALSE) = "","",VLOOKUP($A72,overview!$B$3:$AJ$154,COLUMN(AA72),FALSE))</f>
        <v/>
      </c>
      <c r="AB72" t="str">
        <f>IF(VLOOKUP($A72,overview!$B$3:$AJ$154,COLUMN(),FALSE) = "","",VLOOKUP($A72,overview!$B$3:$AJ$154,COLUMN(AB72),FALSE))</f>
        <v/>
      </c>
      <c r="AC72" t="str">
        <f>IF(VLOOKUP($A72,overview!$B$3:$AJ$154,COLUMN(),FALSE) = "","",VLOOKUP($A72,overview!$B$3:$AJ$154,COLUMN(AC72),FALSE))</f>
        <v/>
      </c>
      <c r="AD72" t="str">
        <f>IF(VLOOKUP($A72,overview!$B$3:$AJ$154,COLUMN(),FALSE) = "","",VLOOKUP($A72,overview!$B$3:$AJ$154,COLUMN(AD72),FALSE))</f>
        <v/>
      </c>
      <c r="AE72" t="str">
        <f>IF(VLOOKUP($A72,overview!$B$3:$AJ$154,COLUMN(),FALSE) = "","",VLOOKUP($A72,overview!$B$3:$AJ$154,COLUMN(AE72),FALSE))</f>
        <v/>
      </c>
      <c r="AF72" t="str">
        <f>IF(VLOOKUP($A72,overview!$B$3:$AJ$154,COLUMN(),FALSE) = "","",VLOOKUP($A72,overview!$B$3:$AJ$154,COLUMN(AF72),FALSE))</f>
        <v/>
      </c>
      <c r="AG72" t="str">
        <f>IF(VLOOKUP($A72,overview!$B$3:$AJ$154,COLUMN(),FALSE) = "","",VLOOKUP($A72,overview!$B$3:$AJ$154,COLUMN(AG72),FALSE))</f>
        <v/>
      </c>
      <c r="AH72" t="str">
        <f>IF(VLOOKUP($A72,overview!$B$3:$AJ$154,COLUMN(),FALSE) = "","",VLOOKUP($A72,overview!$B$3:$AJ$154,COLUMN(AH72),FALSE))</f>
        <v/>
      </c>
      <c r="AI72" t="str">
        <f>IF(VLOOKUP($A72,overview!$B$3:$AJ$154,COLUMN(),FALSE) = "","",VLOOKUP($A72,overview!$B$3:$AJ$154,COLUMN(AI72),FALSE))</f>
        <v/>
      </c>
    </row>
    <row r="73" spans="1:35" ht="17" customHeight="1" x14ac:dyDescent="0.2">
      <c r="A73" s="4" t="s">
        <v>58</v>
      </c>
      <c r="B73">
        <f>IF(VLOOKUP($A73,overview!$B$3:$AJ$154,COLUMN(),FALSE) = "","",VLOOKUP($A73,overview!$B$3:$AJ$154,COLUMN(B73),FALSE))</f>
        <v>0.05</v>
      </c>
      <c r="C73" t="str">
        <f>IF(VLOOKUP($A73,overview!$B$3:$AJ$154,COLUMN(),FALSE) = "","",VLOOKUP($A73,overview!$B$3:$AJ$154,COLUMN(C73),FALSE))</f>
        <v/>
      </c>
      <c r="D73" t="str">
        <f>IF(VLOOKUP($A73,overview!$B$3:$AJ$154,COLUMN(),FALSE) = "","",VLOOKUP($A73,overview!$B$3:$AJ$154,COLUMN(D73),FALSE))</f>
        <v/>
      </c>
      <c r="E73" t="str">
        <f>IF(VLOOKUP($A73,overview!$B$3:$AJ$154,COLUMN(),FALSE) = "","",VLOOKUP($A73,overview!$B$3:$AJ$154,COLUMN(E73),FALSE))</f>
        <v/>
      </c>
      <c r="F73" t="str">
        <f>IF(VLOOKUP($A73,overview!$B$3:$AJ$154,COLUMN(),FALSE) = "","",VLOOKUP($A73,overview!$B$3:$AJ$154,COLUMN(F73),FALSE))</f>
        <v/>
      </c>
      <c r="G73" t="str">
        <f>IF(VLOOKUP($A73,overview!$B$3:$AJ$154,COLUMN(),FALSE) = "","",VLOOKUP($A73,overview!$B$3:$AJ$154,COLUMN(G73),FALSE))</f>
        <v/>
      </c>
      <c r="H73" t="str">
        <f>IF(VLOOKUP($A73,overview!$B$3:$AJ$154,COLUMN(),FALSE) = "","",VLOOKUP($A73,overview!$B$3:$AJ$154,COLUMN(H73),FALSE))</f>
        <v/>
      </c>
      <c r="I73" t="str">
        <f>IF(VLOOKUP($A73,overview!$B$3:$AJ$154,COLUMN(),FALSE) = "","",VLOOKUP($A73,overview!$B$3:$AJ$154,COLUMN(I73),FALSE))</f>
        <v/>
      </c>
      <c r="J73" t="str">
        <f>IF(VLOOKUP($A73,overview!$B$3:$AJ$154,COLUMN(),FALSE) = "","",VLOOKUP($A73,overview!$B$3:$AJ$154,COLUMN(J73),FALSE))</f>
        <v/>
      </c>
      <c r="K73" t="str">
        <f>IF(VLOOKUP($A73,overview!$B$3:$AJ$154,COLUMN(),FALSE) = "","",VLOOKUP($A73,overview!$B$3:$AJ$154,COLUMN(K73),FALSE))</f>
        <v/>
      </c>
      <c r="L73" t="str">
        <f>IF(VLOOKUP($A73,overview!$B$3:$AJ$154,COLUMN(),FALSE) = "","",VLOOKUP($A73,overview!$B$3:$AJ$154,COLUMN(L73),FALSE))</f>
        <v/>
      </c>
      <c r="M73" t="str">
        <f>IF(VLOOKUP($A73,overview!$B$3:$AJ$154,COLUMN(),FALSE) = "","",VLOOKUP($A73,overview!$B$3:$AJ$154,COLUMN(M73),FALSE))</f>
        <v/>
      </c>
      <c r="N73" t="str">
        <f>IF(VLOOKUP($A73,overview!$B$3:$AJ$154,COLUMN(),FALSE) = "","",VLOOKUP($A73,overview!$B$3:$AJ$154,COLUMN(N73),FALSE))</f>
        <v/>
      </c>
      <c r="O73" t="str">
        <f>IF(VLOOKUP($A73,overview!$B$3:$AJ$154,COLUMN(),FALSE) = "","",VLOOKUP($A73,overview!$B$3:$AJ$154,COLUMN(O73),FALSE))</f>
        <v/>
      </c>
      <c r="P73" t="str">
        <f>IF(VLOOKUP($A73,overview!$B$3:$AJ$154,COLUMN(),FALSE) = "","",VLOOKUP($A73,overview!$B$3:$AJ$154,COLUMN(P73),FALSE))</f>
        <v/>
      </c>
      <c r="Q73" t="str">
        <f>IF(VLOOKUP($A73,overview!$B$3:$AJ$154,COLUMN(),FALSE) = "","",VLOOKUP($A73,overview!$B$3:$AJ$154,COLUMN(Q73),FALSE))</f>
        <v/>
      </c>
      <c r="R73" t="str">
        <f>IF(VLOOKUP($A73,overview!$B$3:$AJ$154,COLUMN(),FALSE) = "","",VLOOKUP($A73,overview!$B$3:$AJ$154,COLUMN(R73),FALSE))</f>
        <v/>
      </c>
      <c r="S73" t="str">
        <f>IF(VLOOKUP($A73,overview!$B$3:$AJ$154,COLUMN(),FALSE) = "","",VLOOKUP($A73,overview!$B$3:$AJ$154,COLUMN(S73),FALSE))</f>
        <v/>
      </c>
      <c r="T73" t="str">
        <f>IF(VLOOKUP($A73,overview!$B$3:$AJ$154,COLUMN(),FALSE) = "","",VLOOKUP($A73,overview!$B$3:$AJ$154,COLUMN(T73),FALSE))</f>
        <v/>
      </c>
      <c r="U73" t="str">
        <f>IF(VLOOKUP($A73,overview!$B$3:$AJ$154,COLUMN(),FALSE) = "","",VLOOKUP($A73,overview!$B$3:$AJ$154,COLUMN(U73),FALSE))</f>
        <v/>
      </c>
      <c r="V73" t="str">
        <f>IF(VLOOKUP($A73,overview!$B$3:$AJ$154,COLUMN(),FALSE) = "","",VLOOKUP($A73,overview!$B$3:$AJ$154,COLUMN(V73),FALSE))</f>
        <v/>
      </c>
      <c r="W73" t="str">
        <f>IF(VLOOKUP($A73,overview!$B$3:$AJ$154,COLUMN(),FALSE) = "","",VLOOKUP($A73,overview!$B$3:$AJ$154,COLUMN(W73),FALSE))</f>
        <v/>
      </c>
      <c r="X73" t="str">
        <f>IF(VLOOKUP($A73,overview!$B$3:$AJ$154,COLUMN(),FALSE) = "","",VLOOKUP($A73,overview!$B$3:$AJ$154,COLUMN(X73),FALSE))</f>
        <v/>
      </c>
      <c r="Y73" t="str">
        <f>IF(VLOOKUP($A73,overview!$B$3:$AJ$154,COLUMN(),FALSE) = "","",VLOOKUP($A73,overview!$B$3:$AJ$154,COLUMN(Y73),FALSE))</f>
        <v/>
      </c>
      <c r="Z73" t="str">
        <f>IF(VLOOKUP($A73,overview!$B$3:$AJ$154,COLUMN(),FALSE) = "","",VLOOKUP($A73,overview!$B$3:$AJ$154,COLUMN(Z73),FALSE))</f>
        <v/>
      </c>
      <c r="AA73" t="str">
        <f>IF(VLOOKUP($A73,overview!$B$3:$AJ$154,COLUMN(),FALSE) = "","",VLOOKUP($A73,overview!$B$3:$AJ$154,COLUMN(AA73),FALSE))</f>
        <v/>
      </c>
      <c r="AB73" t="str">
        <f>IF(VLOOKUP($A73,overview!$B$3:$AJ$154,COLUMN(),FALSE) = "","",VLOOKUP($A73,overview!$B$3:$AJ$154,COLUMN(AB73),FALSE))</f>
        <v/>
      </c>
      <c r="AC73" t="str">
        <f>IF(VLOOKUP($A73,overview!$B$3:$AJ$154,COLUMN(),FALSE) = "","",VLOOKUP($A73,overview!$B$3:$AJ$154,COLUMN(AC73),FALSE))</f>
        <v/>
      </c>
      <c r="AD73" t="str">
        <f>IF(VLOOKUP($A73,overview!$B$3:$AJ$154,COLUMN(),FALSE) = "","",VLOOKUP($A73,overview!$B$3:$AJ$154,COLUMN(AD73),FALSE))</f>
        <v/>
      </c>
      <c r="AE73" t="str">
        <f>IF(VLOOKUP($A73,overview!$B$3:$AJ$154,COLUMN(),FALSE) = "","",VLOOKUP($A73,overview!$B$3:$AJ$154,COLUMN(AE73),FALSE))</f>
        <v/>
      </c>
      <c r="AF73" t="str">
        <f>IF(VLOOKUP($A73,overview!$B$3:$AJ$154,COLUMN(),FALSE) = "","",VLOOKUP($A73,overview!$B$3:$AJ$154,COLUMN(AF73),FALSE))</f>
        <v/>
      </c>
      <c r="AG73" t="str">
        <f>IF(VLOOKUP($A73,overview!$B$3:$AJ$154,COLUMN(),FALSE) = "","",VLOOKUP($A73,overview!$B$3:$AJ$154,COLUMN(AG73),FALSE))</f>
        <v/>
      </c>
      <c r="AH73" t="str">
        <f>IF(VLOOKUP($A73,overview!$B$3:$AJ$154,COLUMN(),FALSE) = "","",VLOOKUP($A73,overview!$B$3:$AJ$154,COLUMN(AH73),FALSE))</f>
        <v/>
      </c>
      <c r="AI73" t="str">
        <f>IF(VLOOKUP($A73,overview!$B$3:$AJ$154,COLUMN(),FALSE) = "","",VLOOKUP($A73,overview!$B$3:$AJ$154,COLUMN(AI73),FALSE))</f>
        <v/>
      </c>
    </row>
    <row r="74" spans="1:35" x14ac:dyDescent="0.2">
      <c r="A74" t="s">
        <v>71</v>
      </c>
      <c r="B74">
        <f>IF(VLOOKUP($A74,overview!$B$3:$AJ$154,COLUMN(),FALSE) = "","",VLOOKUP($A74,overview!$B$3:$AJ$154,COLUMN(B74),FALSE))</f>
        <v>30</v>
      </c>
      <c r="C74" t="str">
        <f>IF(VLOOKUP($A74,overview!$B$3:$AJ$154,COLUMN(),FALSE) = "","",VLOOKUP($A74,overview!$B$3:$AJ$154,COLUMN(C74),FALSE))</f>
        <v/>
      </c>
      <c r="D74" t="str">
        <f>IF(VLOOKUP($A74,overview!$B$3:$AJ$154,COLUMN(),FALSE) = "","",VLOOKUP($A74,overview!$B$3:$AJ$154,COLUMN(D74),FALSE))</f>
        <v/>
      </c>
      <c r="E74" t="str">
        <f>IF(VLOOKUP($A74,overview!$B$3:$AJ$154,COLUMN(),FALSE) = "","",VLOOKUP($A74,overview!$B$3:$AJ$154,COLUMN(E74),FALSE))</f>
        <v/>
      </c>
      <c r="F74" t="str">
        <f>IF(VLOOKUP($A74,overview!$B$3:$AJ$154,COLUMN(),FALSE) = "","",VLOOKUP($A74,overview!$B$3:$AJ$154,COLUMN(F74),FALSE))</f>
        <v/>
      </c>
      <c r="G74" t="str">
        <f>IF(VLOOKUP($A74,overview!$B$3:$AJ$154,COLUMN(),FALSE) = "","",VLOOKUP($A74,overview!$B$3:$AJ$154,COLUMN(G74),FALSE))</f>
        <v/>
      </c>
      <c r="H74" t="str">
        <f>IF(VLOOKUP($A74,overview!$B$3:$AJ$154,COLUMN(),FALSE) = "","",VLOOKUP($A74,overview!$B$3:$AJ$154,COLUMN(H74),FALSE))</f>
        <v/>
      </c>
      <c r="I74" t="str">
        <f>IF(VLOOKUP($A74,overview!$B$3:$AJ$154,COLUMN(),FALSE) = "","",VLOOKUP($A74,overview!$B$3:$AJ$154,COLUMN(I74),FALSE))</f>
        <v/>
      </c>
      <c r="J74" t="str">
        <f>IF(VLOOKUP($A74,overview!$B$3:$AJ$154,COLUMN(),FALSE) = "","",VLOOKUP($A74,overview!$B$3:$AJ$154,COLUMN(J74),FALSE))</f>
        <v/>
      </c>
      <c r="K74" t="str">
        <f>IF(VLOOKUP($A74,overview!$B$3:$AJ$154,COLUMN(),FALSE) = "","",VLOOKUP($A74,overview!$B$3:$AJ$154,COLUMN(K74),FALSE))</f>
        <v/>
      </c>
      <c r="L74" t="str">
        <f>IF(VLOOKUP($A74,overview!$B$3:$AJ$154,COLUMN(),FALSE) = "","",VLOOKUP($A74,overview!$B$3:$AJ$154,COLUMN(L74),FALSE))</f>
        <v/>
      </c>
      <c r="M74" t="str">
        <f>IF(VLOOKUP($A74,overview!$B$3:$AJ$154,COLUMN(),FALSE) = "","",VLOOKUP($A74,overview!$B$3:$AJ$154,COLUMN(M74),FALSE))</f>
        <v/>
      </c>
      <c r="N74" t="str">
        <f>IF(VLOOKUP($A74,overview!$B$3:$AJ$154,COLUMN(),FALSE) = "","",VLOOKUP($A74,overview!$B$3:$AJ$154,COLUMN(N74),FALSE))</f>
        <v/>
      </c>
      <c r="O74" t="str">
        <f>IF(VLOOKUP($A74,overview!$B$3:$AJ$154,COLUMN(),FALSE) = "","",VLOOKUP($A74,overview!$B$3:$AJ$154,COLUMN(O74),FALSE))</f>
        <v/>
      </c>
      <c r="P74" t="str">
        <f>IF(VLOOKUP($A74,overview!$B$3:$AJ$154,COLUMN(),FALSE) = "","",VLOOKUP($A74,overview!$B$3:$AJ$154,COLUMN(P74),FALSE))</f>
        <v/>
      </c>
      <c r="Q74" t="str">
        <f>IF(VLOOKUP($A74,overview!$B$3:$AJ$154,COLUMN(),FALSE) = "","",VLOOKUP($A74,overview!$B$3:$AJ$154,COLUMN(Q74),FALSE))</f>
        <v/>
      </c>
      <c r="R74" t="str">
        <f>IF(VLOOKUP($A74,overview!$B$3:$AJ$154,COLUMN(),FALSE) = "","",VLOOKUP($A74,overview!$B$3:$AJ$154,COLUMN(R74),FALSE))</f>
        <v/>
      </c>
      <c r="S74" t="str">
        <f>IF(VLOOKUP($A74,overview!$B$3:$AJ$154,COLUMN(),FALSE) = "","",VLOOKUP($A74,overview!$B$3:$AJ$154,COLUMN(S74),FALSE))</f>
        <v/>
      </c>
      <c r="T74" t="str">
        <f>IF(VLOOKUP($A74,overview!$B$3:$AJ$154,COLUMN(),FALSE) = "","",VLOOKUP($A74,overview!$B$3:$AJ$154,COLUMN(T74),FALSE))</f>
        <v/>
      </c>
      <c r="U74" t="str">
        <f>IF(VLOOKUP($A74,overview!$B$3:$AJ$154,COLUMN(),FALSE) = "","",VLOOKUP($A74,overview!$B$3:$AJ$154,COLUMN(U74),FALSE))</f>
        <v/>
      </c>
      <c r="V74" t="str">
        <f>IF(VLOOKUP($A74,overview!$B$3:$AJ$154,COLUMN(),FALSE) = "","",VLOOKUP($A74,overview!$B$3:$AJ$154,COLUMN(V74),FALSE))</f>
        <v/>
      </c>
      <c r="W74" t="str">
        <f>IF(VLOOKUP($A74,overview!$B$3:$AJ$154,COLUMN(),FALSE) = "","",VLOOKUP($A74,overview!$B$3:$AJ$154,COLUMN(W74),FALSE))</f>
        <v/>
      </c>
      <c r="X74" t="str">
        <f>IF(VLOOKUP($A74,overview!$B$3:$AJ$154,COLUMN(),FALSE) = "","",VLOOKUP($A74,overview!$B$3:$AJ$154,COLUMN(X74),FALSE))</f>
        <v/>
      </c>
      <c r="Y74" t="str">
        <f>IF(VLOOKUP($A74,overview!$B$3:$AJ$154,COLUMN(),FALSE) = "","",VLOOKUP($A74,overview!$B$3:$AJ$154,COLUMN(Y74),FALSE))</f>
        <v/>
      </c>
      <c r="Z74" t="str">
        <f>IF(VLOOKUP($A74,overview!$B$3:$AJ$154,COLUMN(),FALSE) = "","",VLOOKUP($A74,overview!$B$3:$AJ$154,COLUMN(Z74),FALSE))</f>
        <v/>
      </c>
      <c r="AA74" t="str">
        <f>IF(VLOOKUP($A74,overview!$B$3:$AJ$154,COLUMN(),FALSE) = "","",VLOOKUP($A74,overview!$B$3:$AJ$154,COLUMN(AA74),FALSE))</f>
        <v/>
      </c>
      <c r="AB74" t="str">
        <f>IF(VLOOKUP($A74,overview!$B$3:$AJ$154,COLUMN(),FALSE) = "","",VLOOKUP($A74,overview!$B$3:$AJ$154,COLUMN(AB74),FALSE))</f>
        <v/>
      </c>
      <c r="AC74" t="str">
        <f>IF(VLOOKUP($A74,overview!$B$3:$AJ$154,COLUMN(),FALSE) = "","",VLOOKUP($A74,overview!$B$3:$AJ$154,COLUMN(AC74),FALSE))</f>
        <v/>
      </c>
      <c r="AD74" t="str">
        <f>IF(VLOOKUP($A74,overview!$B$3:$AJ$154,COLUMN(),FALSE) = "","",VLOOKUP($A74,overview!$B$3:$AJ$154,COLUMN(AD74),FALSE))</f>
        <v/>
      </c>
      <c r="AE74" t="str">
        <f>IF(VLOOKUP($A74,overview!$B$3:$AJ$154,COLUMN(),FALSE) = "","",VLOOKUP($A74,overview!$B$3:$AJ$154,COLUMN(AE74),FALSE))</f>
        <v/>
      </c>
      <c r="AF74" t="str">
        <f>IF(VLOOKUP($A74,overview!$B$3:$AJ$154,COLUMN(),FALSE) = "","",VLOOKUP($A74,overview!$B$3:$AJ$154,COLUMN(AF74),FALSE))</f>
        <v/>
      </c>
      <c r="AG74" t="str">
        <f>IF(VLOOKUP($A74,overview!$B$3:$AJ$154,COLUMN(),FALSE) = "","",VLOOKUP($A74,overview!$B$3:$AJ$154,COLUMN(AG74),FALSE))</f>
        <v/>
      </c>
      <c r="AH74" t="str">
        <f>IF(VLOOKUP($A74,overview!$B$3:$AJ$154,COLUMN(),FALSE) = "","",VLOOKUP($A74,overview!$B$3:$AJ$154,COLUMN(AH74),FALSE))</f>
        <v/>
      </c>
      <c r="AI74" t="str">
        <f>IF(VLOOKUP($A74,overview!$B$3:$AJ$154,COLUMN(),FALSE) = "","",VLOOKUP($A74,overview!$B$3:$AJ$154,COLUMN(AI74),FALSE))</f>
        <v>years</v>
      </c>
    </row>
    <row r="75" spans="1:35" x14ac:dyDescent="0.2">
      <c r="A75" t="s">
        <v>91</v>
      </c>
      <c r="B75">
        <f>IF(VLOOKUP($A75,overview!$B$3:$AJ$154,COLUMN(),FALSE) = "","",VLOOKUP($A75,overview!$B$3:$AJ$154,COLUMN(B75),FALSE))</f>
        <v>10</v>
      </c>
      <c r="C75" t="str">
        <f>IF(VLOOKUP($A75,overview!$B$3:$AJ$154,COLUMN(),FALSE) = "","",VLOOKUP($A75,overview!$B$3:$AJ$154,COLUMN(C75),FALSE))</f>
        <v/>
      </c>
      <c r="D75" t="str">
        <f>IF(VLOOKUP($A75,overview!$B$3:$AJ$154,COLUMN(),FALSE) = "","",VLOOKUP($A75,overview!$B$3:$AJ$154,COLUMN(D75),FALSE))</f>
        <v/>
      </c>
      <c r="E75" t="str">
        <f>IF(VLOOKUP($A75,overview!$B$3:$AJ$154,COLUMN(),FALSE) = "","",VLOOKUP($A75,overview!$B$3:$AJ$154,COLUMN(E75),FALSE))</f>
        <v/>
      </c>
      <c r="F75" t="str">
        <f>IF(VLOOKUP($A75,overview!$B$3:$AJ$154,COLUMN(),FALSE) = "","",VLOOKUP($A75,overview!$B$3:$AJ$154,COLUMN(F75),FALSE))</f>
        <v/>
      </c>
      <c r="G75" t="str">
        <f>IF(VLOOKUP($A75,overview!$B$3:$AJ$154,COLUMN(),FALSE) = "","",VLOOKUP($A75,overview!$B$3:$AJ$154,COLUMN(G75),FALSE))</f>
        <v/>
      </c>
      <c r="H75" t="str">
        <f>IF(VLOOKUP($A75,overview!$B$3:$AJ$154,COLUMN(),FALSE) = "","",VLOOKUP($A75,overview!$B$3:$AJ$154,COLUMN(H75),FALSE))</f>
        <v/>
      </c>
      <c r="I75" t="str">
        <f>IF(VLOOKUP($A75,overview!$B$3:$AJ$154,COLUMN(),FALSE) = "","",VLOOKUP($A75,overview!$B$3:$AJ$154,COLUMN(I75),FALSE))</f>
        <v/>
      </c>
      <c r="J75" t="str">
        <f>IF(VLOOKUP($A75,overview!$B$3:$AJ$154,COLUMN(),FALSE) = "","",VLOOKUP($A75,overview!$B$3:$AJ$154,COLUMN(J75),FALSE))</f>
        <v/>
      </c>
      <c r="K75" t="str">
        <f>IF(VLOOKUP($A75,overview!$B$3:$AJ$154,COLUMN(),FALSE) = "","",VLOOKUP($A75,overview!$B$3:$AJ$154,COLUMN(K75),FALSE))</f>
        <v/>
      </c>
      <c r="L75" t="str">
        <f>IF(VLOOKUP($A75,overview!$B$3:$AJ$154,COLUMN(),FALSE) = "","",VLOOKUP($A75,overview!$B$3:$AJ$154,COLUMN(L75),FALSE))</f>
        <v/>
      </c>
      <c r="M75" t="str">
        <f>IF(VLOOKUP($A75,overview!$B$3:$AJ$154,COLUMN(),FALSE) = "","",VLOOKUP($A75,overview!$B$3:$AJ$154,COLUMN(M75),FALSE))</f>
        <v/>
      </c>
      <c r="N75" t="str">
        <f>IF(VLOOKUP($A75,overview!$B$3:$AJ$154,COLUMN(),FALSE) = "","",VLOOKUP($A75,overview!$B$3:$AJ$154,COLUMN(N75),FALSE))</f>
        <v/>
      </c>
      <c r="O75" t="str">
        <f>IF(VLOOKUP($A75,overview!$B$3:$AJ$154,COLUMN(),FALSE) = "","",VLOOKUP($A75,overview!$B$3:$AJ$154,COLUMN(O75),FALSE))</f>
        <v/>
      </c>
      <c r="P75" t="str">
        <f>IF(VLOOKUP($A75,overview!$B$3:$AJ$154,COLUMN(),FALSE) = "","",VLOOKUP($A75,overview!$B$3:$AJ$154,COLUMN(P75),FALSE))</f>
        <v/>
      </c>
      <c r="Q75" t="str">
        <f>IF(VLOOKUP($A75,overview!$B$3:$AJ$154,COLUMN(),FALSE) = "","",VLOOKUP($A75,overview!$B$3:$AJ$154,COLUMN(Q75),FALSE))</f>
        <v/>
      </c>
      <c r="R75" t="str">
        <f>IF(VLOOKUP($A75,overview!$B$3:$AJ$154,COLUMN(),FALSE) = "","",VLOOKUP($A75,overview!$B$3:$AJ$154,COLUMN(R75),FALSE))</f>
        <v/>
      </c>
      <c r="S75" t="str">
        <f>IF(VLOOKUP($A75,overview!$B$3:$AJ$154,COLUMN(),FALSE) = "","",VLOOKUP($A75,overview!$B$3:$AJ$154,COLUMN(S75),FALSE))</f>
        <v/>
      </c>
      <c r="T75" t="str">
        <f>IF(VLOOKUP($A75,overview!$B$3:$AJ$154,COLUMN(),FALSE) = "","",VLOOKUP($A75,overview!$B$3:$AJ$154,COLUMN(T75),FALSE))</f>
        <v/>
      </c>
      <c r="U75" t="str">
        <f>IF(VLOOKUP($A75,overview!$B$3:$AJ$154,COLUMN(),FALSE) = "","",VLOOKUP($A75,overview!$B$3:$AJ$154,COLUMN(U75),FALSE))</f>
        <v/>
      </c>
      <c r="V75" t="str">
        <f>IF(VLOOKUP($A75,overview!$B$3:$AJ$154,COLUMN(),FALSE) = "","",VLOOKUP($A75,overview!$B$3:$AJ$154,COLUMN(V75),FALSE))</f>
        <v/>
      </c>
      <c r="W75" t="str">
        <f>IF(VLOOKUP($A75,overview!$B$3:$AJ$154,COLUMN(),FALSE) = "","",VLOOKUP($A75,overview!$B$3:$AJ$154,COLUMN(W75),FALSE))</f>
        <v/>
      </c>
      <c r="X75" t="str">
        <f>IF(VLOOKUP($A75,overview!$B$3:$AJ$154,COLUMN(),FALSE) = "","",VLOOKUP($A75,overview!$B$3:$AJ$154,COLUMN(X75),FALSE))</f>
        <v/>
      </c>
      <c r="Y75" t="str">
        <f>IF(VLOOKUP($A75,overview!$B$3:$AJ$154,COLUMN(),FALSE) = "","",VLOOKUP($A75,overview!$B$3:$AJ$154,COLUMN(Y75),FALSE))</f>
        <v/>
      </c>
      <c r="Z75" t="str">
        <f>IF(VLOOKUP($A75,overview!$B$3:$AJ$154,COLUMN(),FALSE) = "","",VLOOKUP($A75,overview!$B$3:$AJ$154,COLUMN(Z75),FALSE))</f>
        <v/>
      </c>
      <c r="AA75" t="str">
        <f>IF(VLOOKUP($A75,overview!$B$3:$AJ$154,COLUMN(),FALSE) = "","",VLOOKUP($A75,overview!$B$3:$AJ$154,COLUMN(AA75),FALSE))</f>
        <v/>
      </c>
      <c r="AB75" t="str">
        <f>IF(VLOOKUP($A75,overview!$B$3:$AJ$154,COLUMN(),FALSE) = "","",VLOOKUP($A75,overview!$B$3:$AJ$154,COLUMN(AB75),FALSE))</f>
        <v/>
      </c>
      <c r="AC75" t="str">
        <f>IF(VLOOKUP($A75,overview!$B$3:$AJ$154,COLUMN(),FALSE) = "","",VLOOKUP($A75,overview!$B$3:$AJ$154,COLUMN(AC75),FALSE))</f>
        <v/>
      </c>
      <c r="AD75" t="str">
        <f>IF(VLOOKUP($A75,overview!$B$3:$AJ$154,COLUMN(),FALSE) = "","",VLOOKUP($A75,overview!$B$3:$AJ$154,COLUMN(AD75),FALSE))</f>
        <v/>
      </c>
      <c r="AE75" t="str">
        <f>IF(VLOOKUP($A75,overview!$B$3:$AJ$154,COLUMN(),FALSE) = "","",VLOOKUP($A75,overview!$B$3:$AJ$154,COLUMN(AE75),FALSE))</f>
        <v/>
      </c>
      <c r="AF75" t="str">
        <f>IF(VLOOKUP($A75,overview!$B$3:$AJ$154,COLUMN(),FALSE) = "","",VLOOKUP($A75,overview!$B$3:$AJ$154,COLUMN(AF75),FALSE))</f>
        <v/>
      </c>
      <c r="AG75" t="str">
        <f>IF(VLOOKUP($A75,overview!$B$3:$AJ$154,COLUMN(),FALSE) = "","",VLOOKUP($A75,overview!$B$3:$AJ$154,COLUMN(AG75),FALSE))</f>
        <v/>
      </c>
      <c r="AH75" t="str">
        <f>IF(VLOOKUP($A75,overview!$B$3:$AJ$154,COLUMN(),FALSE) = "","",VLOOKUP($A75,overview!$B$3:$AJ$154,COLUMN(AH75),FALSE))</f>
        <v/>
      </c>
      <c r="AI75" t="str">
        <f>IF(VLOOKUP($A75,overview!$B$3:$AJ$154,COLUMN(),FALSE) = "","",VLOOKUP($A75,overview!$B$3:$AJ$154,COLUMN(AI75),FALSE))</f>
        <v>GWh</v>
      </c>
    </row>
    <row r="76" spans="1:35" x14ac:dyDescent="0.2">
      <c r="A76" t="s">
        <v>413</v>
      </c>
      <c r="B76">
        <f>IF(VLOOKUP($A76,overview!$B$3:$AJ$154,COLUMN(),FALSE) = "","",VLOOKUP($A76,overview!$B$3:$AJ$154,COLUMN(B76),FALSE))</f>
        <v>2890</v>
      </c>
      <c r="C76" t="str">
        <f>IF(VLOOKUP($A76,overview!$B$3:$AJ$154,COLUMN(),FALSE) = "","",VLOOKUP($A76,overview!$B$3:$AJ$154,COLUMN(C76),FALSE))</f>
        <v/>
      </c>
      <c r="D76" t="str">
        <f>IF(VLOOKUP($A76,overview!$B$3:$AJ$154,COLUMN(),FALSE) = "","",VLOOKUP($A76,overview!$B$3:$AJ$154,COLUMN(D76),FALSE))</f>
        <v/>
      </c>
      <c r="E76">
        <f>IF(VLOOKUP($A76,overview!$B$3:$AJ$154,COLUMN(),FALSE) = "","",VLOOKUP($A76,overview!$B$3:$AJ$154,COLUMN(E76),FALSE))</f>
        <v>2779.5743189955169</v>
      </c>
      <c r="F76">
        <f>IF(VLOOKUP($A76,overview!$B$3:$AJ$154,COLUMN(),FALSE) = "","",VLOOKUP($A76,overview!$B$3:$AJ$154,COLUMN(F76),FALSE))</f>
        <v>2712.1862279514521</v>
      </c>
      <c r="G76">
        <f>IF(VLOOKUP($A76,overview!$B$3:$AJ$154,COLUMN(),FALSE) = "","",VLOOKUP($A76,overview!$B$3:$AJ$154,COLUMN(G76),FALSE))</f>
        <v>2661.6851805619999</v>
      </c>
      <c r="H76">
        <f>IF(VLOOKUP($A76,overview!$B$3:$AJ$154,COLUMN(),FALSE) = "","",VLOOKUP($A76,overview!$B$3:$AJ$154,COLUMN(H76),FALSE))</f>
        <v>2620.2204346522039</v>
      </c>
      <c r="I76">
        <f>IF(VLOOKUP($A76,overview!$B$3:$AJ$154,COLUMN(),FALSE) = "","",VLOOKUP($A76,overview!$B$3:$AJ$154,COLUMN(I76),FALSE))</f>
        <v>2584.3919270758738</v>
      </c>
      <c r="J76">
        <f>IF(VLOOKUP($A76,overview!$B$3:$AJ$154,COLUMN(),FALSE) = "","",VLOOKUP($A76,overview!$B$3:$AJ$154,COLUMN(J76),FALSE))</f>
        <v>2552.4239418091538</v>
      </c>
      <c r="K76">
        <f>IF(VLOOKUP($A76,overview!$B$3:$AJ$154,COLUMN(),FALSE) = "","",VLOOKUP($A76,overview!$B$3:$AJ$154,COLUMN(K76),FALSE))</f>
        <v>2523.274354659447</v>
      </c>
      <c r="L76">
        <f>IF(VLOOKUP($A76,overview!$B$3:$AJ$154,COLUMN(),FALSE) = "","",VLOOKUP($A76,overview!$B$3:$AJ$154,COLUMN(L76),FALSE))</f>
        <v>2496.280347401369</v>
      </c>
      <c r="M76">
        <f>IF(VLOOKUP($A76,overview!$B$3:$AJ$154,COLUMN(),FALSE) = "","",VLOOKUP($A76,overview!$B$3:$AJ$154,COLUMN(M76),FALSE))</f>
        <v>2470.9946856514298</v>
      </c>
      <c r="N76">
        <f>IF(VLOOKUP($A76,overview!$B$3:$AJ$154,COLUMN(),FALSE) = "","",VLOOKUP($A76,overview!$B$3:$AJ$154,COLUMN(N76),FALSE))</f>
        <v>2447.1015848242382</v>
      </c>
      <c r="O76">
        <f>IF(VLOOKUP($A76,overview!$B$3:$AJ$154,COLUMN(),FALSE) = "","",VLOOKUP($A76,overview!$B$3:$AJ$154,COLUMN(O76),FALSE))</f>
        <v>2424.369892295143</v>
      </c>
      <c r="P76">
        <f>IF(VLOOKUP($A76,overview!$B$3:$AJ$154,COLUMN(),FALSE) = "","",VLOOKUP($A76,overview!$B$3:$AJ$154,COLUMN(P76),FALSE))</f>
        <v>2402.6253646600971</v>
      </c>
      <c r="Q76">
        <f>IF(VLOOKUP($A76,overview!$B$3:$AJ$154,COLUMN(),FALSE) = "","",VLOOKUP($A76,overview!$B$3:$AJ$154,COLUMN(Q76),FALSE))</f>
        <v>2381.733411094026</v>
      </c>
      <c r="R76">
        <f>IF(VLOOKUP($A76,overview!$B$3:$AJ$154,COLUMN(),FALSE) = "","",VLOOKUP($A76,overview!$B$3:$AJ$154,COLUMN(R76),FALSE))</f>
        <v>2361.587900929886</v>
      </c>
      <c r="S76">
        <f>IF(VLOOKUP($A76,overview!$B$3:$AJ$154,COLUMN(),FALSE) = "","",VLOOKUP($A76,overview!$B$3:$AJ$154,COLUMN(S76),FALSE))</f>
        <v>2342.1036500854598</v>
      </c>
      <c r="T76">
        <f>IF(VLOOKUP($A76,overview!$B$3:$AJ$154,COLUMN(),FALSE) = "","",VLOOKUP($A76,overview!$B$3:$AJ$154,COLUMN(T76),FALSE))</f>
        <v>2323.211227203396</v>
      </c>
      <c r="U76">
        <f>IF(VLOOKUP($A76,overview!$B$3:$AJ$154,COLUMN(),FALSE) = "","",VLOOKUP($A76,overview!$B$3:$AJ$154,COLUMN(U76),FALSE))</f>
        <v>2304.8532715748838</v>
      </c>
      <c r="V76">
        <f>IF(VLOOKUP($A76,overview!$B$3:$AJ$154,COLUMN(),FALSE) = "","",VLOOKUP($A76,overview!$B$3:$AJ$154,COLUMN(V76),FALSE))</f>
        <v>2286.9818248196229</v>
      </c>
      <c r="W76">
        <f>IF(VLOOKUP($A76,overview!$B$3:$AJ$154,COLUMN(),FALSE) = "","",VLOOKUP($A76,overview!$B$3:$AJ$154,COLUMN(W76),FALSE))</f>
        <v>2269.5563595087428</v>
      </c>
      <c r="X76">
        <f>IF(VLOOKUP($A76,overview!$B$3:$AJ$154,COLUMN(),FALSE) = "","",VLOOKUP($A76,overview!$B$3:$AJ$154,COLUMN(X76),FALSE))</f>
        <v>2252.5422975612942</v>
      </c>
      <c r="Y76">
        <f>IF(VLOOKUP($A76,overview!$B$3:$AJ$154,COLUMN(),FALSE) = "","",VLOOKUP($A76,overview!$B$3:$AJ$154,COLUMN(Y76),FALSE))</f>
        <v>2235.909879603601</v>
      </c>
      <c r="Z76">
        <f>IF(VLOOKUP($A76,overview!$B$3:$AJ$154,COLUMN(),FALSE) = "","",VLOOKUP($A76,overview!$B$3:$AJ$154,COLUMN(Z76),FALSE))</f>
        <v>2219.633290245557</v>
      </c>
      <c r="AA76">
        <f>IF(VLOOKUP($A76,overview!$B$3:$AJ$154,COLUMN(),FALSE) = "","",VLOOKUP($A76,overview!$B$3:$AJ$154,COLUMN(AA76),FALSE))</f>
        <v>2203.6899729181382</v>
      </c>
      <c r="AB76">
        <f>IF(VLOOKUP($A76,overview!$B$3:$AJ$154,COLUMN(),FALSE) = "","",VLOOKUP($A76,overview!$B$3:$AJ$154,COLUMN(AB76),FALSE))</f>
        <v>2188.0600871282072</v>
      </c>
      <c r="AC76">
        <f>IF(VLOOKUP($A76,overview!$B$3:$AJ$154,COLUMN(),FALSE) = "","",VLOOKUP($A76,overview!$B$3:$AJ$154,COLUMN(AC76),FALSE))</f>
        <v>2172.7260741006121</v>
      </c>
      <c r="AD76">
        <f>IF(VLOOKUP($A76,overview!$B$3:$AJ$154,COLUMN(),FALSE) = "","",VLOOKUP($A76,overview!$B$3:$AJ$154,COLUMN(AD76),FALSE))</f>
        <v>2157.6723058862658</v>
      </c>
      <c r="AE76">
        <f>IF(VLOOKUP($A76,overview!$B$3:$AJ$154,COLUMN(),FALSE) = "","",VLOOKUP($A76,overview!$B$3:$AJ$154,COLUMN(AE76),FALSE))</f>
        <v>2142.8847994428911</v>
      </c>
      <c r="AF76">
        <f>IF(VLOOKUP($A76,overview!$B$3:$AJ$154,COLUMN(),FALSE) = "","",VLOOKUP($A76,overview!$B$3:$AJ$154,COLUMN(AF76),FALSE))</f>
        <v>2128.3509817976951</v>
      </c>
      <c r="AG76">
        <f>IF(VLOOKUP($A76,overview!$B$3:$AJ$154,COLUMN(),FALSE) = "","",VLOOKUP($A76,overview!$B$3:$AJ$154,COLUMN(AG76),FALSE))</f>
        <v>2114.0594957412068</v>
      </c>
      <c r="AH76">
        <f>IF(VLOOKUP($A76,overview!$B$3:$AJ$154,COLUMN(),FALSE) = "","",VLOOKUP($A76,overview!$B$3:$AJ$154,COLUMN(AH76),FALSE))</f>
        <v>2100.0000379551179</v>
      </c>
      <c r="AI76" t="str">
        <f>IF(VLOOKUP($A76,overview!$B$3:$AJ$154,COLUMN(),FALSE) = "","",VLOOKUP($A76,overview!$B$3:$AJ$154,COLUMN(AI76),FALSE))</f>
        <v>[EUR/kW rated]</v>
      </c>
    </row>
    <row r="77" spans="1:35" x14ac:dyDescent="0.2">
      <c r="A77" t="s">
        <v>414</v>
      </c>
      <c r="B77">
        <f>IF(VLOOKUP($A77,overview!$B$3:$AJ$154,COLUMN(),FALSE) = "","",VLOOKUP($A77,overview!$B$3:$AJ$154,COLUMN(B77),FALSE))</f>
        <v>2970</v>
      </c>
      <c r="C77" t="str">
        <f>IF(VLOOKUP($A77,overview!$B$3:$AJ$154,COLUMN(),FALSE) = "","",VLOOKUP($A77,overview!$B$3:$AJ$154,COLUMN(C77),FALSE))</f>
        <v/>
      </c>
      <c r="D77" t="str">
        <f>IF(VLOOKUP($A77,overview!$B$3:$AJ$154,COLUMN(),FALSE) = "","",VLOOKUP($A77,overview!$B$3:$AJ$154,COLUMN(D77),FALSE))</f>
        <v/>
      </c>
      <c r="E77">
        <f>IF(VLOOKUP($A77,overview!$B$3:$AJ$154,COLUMN(),FALSE) = "","",VLOOKUP($A77,overview!$B$3:$AJ$154,COLUMN(E77),FALSE))</f>
        <v>2856.8160354301999</v>
      </c>
      <c r="F77">
        <f>IF(VLOOKUP($A77,overview!$B$3:$AJ$154,COLUMN(),FALSE) = "","",VLOOKUP($A77,overview!$B$3:$AJ$154,COLUMN(F77),FALSE))</f>
        <v>2787.736613886264</v>
      </c>
      <c r="G77">
        <f>IF(VLOOKUP($A77,overview!$B$3:$AJ$154,COLUMN(),FALSE) = "","",VLOOKUP($A77,overview!$B$3:$AJ$154,COLUMN(G77),FALSE))</f>
        <v>2735.9648859138638</v>
      </c>
      <c r="H77">
        <f>IF(VLOOKUP($A77,overview!$B$3:$AJ$154,COLUMN(),FALSE) = "","",VLOOKUP($A77,overview!$B$3:$AJ$154,COLUMN(H77),FALSE))</f>
        <v>2693.4551422991199</v>
      </c>
      <c r="I77">
        <f>IF(VLOOKUP($A77,overview!$B$3:$AJ$154,COLUMN(),FALSE) = "","",VLOOKUP($A77,overview!$B$3:$AJ$154,COLUMN(I77),FALSE))</f>
        <v>2656.7226181194278</v>
      </c>
      <c r="J77">
        <f>IF(VLOOKUP($A77,overview!$B$3:$AJ$154,COLUMN(),FALSE) = "","",VLOOKUP($A77,overview!$B$3:$AJ$154,COLUMN(J77),FALSE))</f>
        <v>2623.9472582114099</v>
      </c>
      <c r="K77">
        <f>IF(VLOOKUP($A77,overview!$B$3:$AJ$154,COLUMN(),FALSE) = "","",VLOOKUP($A77,overview!$B$3:$AJ$154,COLUMN(K77),FALSE))</f>
        <v>2594.0608691889188</v>
      </c>
      <c r="L77">
        <f>IF(VLOOKUP($A77,overview!$B$3:$AJ$154,COLUMN(),FALSE) = "","",VLOOKUP($A77,overview!$B$3:$AJ$154,COLUMN(L77),FALSE))</f>
        <v>2566.3840275694638</v>
      </c>
      <c r="M77">
        <f>IF(VLOOKUP($A77,overview!$B$3:$AJ$154,COLUMN(),FALSE) = "","",VLOOKUP($A77,overview!$B$3:$AJ$154,COLUMN(M77),FALSE))</f>
        <v>2540.4582810464549</v>
      </c>
      <c r="N77">
        <f>IF(VLOOKUP($A77,overview!$B$3:$AJ$154,COLUMN(),FALSE) = "","",VLOOKUP($A77,overview!$B$3:$AJ$154,COLUMN(N77),FALSE))</f>
        <v>2515.959916404649</v>
      </c>
      <c r="O77">
        <f>IF(VLOOKUP($A77,overview!$B$3:$AJ$154,COLUMN(),FALSE) = "","",VLOOKUP($A77,overview!$B$3:$AJ$154,COLUMN(O77),FALSE))</f>
        <v>2492.651972664466</v>
      </c>
      <c r="P77">
        <f>IF(VLOOKUP($A77,overview!$B$3:$AJ$154,COLUMN(),FALSE) = "","",VLOOKUP($A77,overview!$B$3:$AJ$154,COLUMN(P77),FALSE))</f>
        <v>2470.3558253148099</v>
      </c>
      <c r="Q77">
        <f>IF(VLOOKUP($A77,overview!$B$3:$AJ$154,COLUMN(),FALSE) = "","",VLOOKUP($A77,overview!$B$3:$AJ$154,COLUMN(Q77),FALSE))</f>
        <v>2448.9334978305519</v>
      </c>
      <c r="R77">
        <f>IF(VLOOKUP($A77,overview!$B$3:$AJ$154,COLUMN(),FALSE) = "","",VLOOKUP($A77,overview!$B$3:$AJ$154,COLUMN(R77),FALSE))</f>
        <v>2428.276188899521</v>
      </c>
      <c r="S77">
        <f>IF(VLOOKUP($A77,overview!$B$3:$AJ$154,COLUMN(),FALSE) = "","",VLOOKUP($A77,overview!$B$3:$AJ$154,COLUMN(S77),FALSE))</f>
        <v>2408.2965704825829</v>
      </c>
      <c r="T77">
        <f>IF(VLOOKUP($A77,overview!$B$3:$AJ$154,COLUMN(),FALSE) = "","",VLOOKUP($A77,overview!$B$3:$AJ$154,COLUMN(T77),FALSE))</f>
        <v>2388.9234636380111</v>
      </c>
      <c r="U77">
        <f>IF(VLOOKUP($A77,overview!$B$3:$AJ$154,COLUMN(),FALSE) = "","",VLOOKUP($A77,overview!$B$3:$AJ$154,COLUMN(U77),FALSE))</f>
        <v>2370.098063991742</v>
      </c>
      <c r="V77">
        <f>IF(VLOOKUP($A77,overview!$B$3:$AJ$154,COLUMN(),FALSE) = "","",VLOOKUP($A77,overview!$B$3:$AJ$154,COLUMN(V77),FALSE))</f>
        <v>2351.7712063718068</v>
      </c>
      <c r="W77">
        <f>IF(VLOOKUP($A77,overview!$B$3:$AJ$154,COLUMN(),FALSE) = "","",VLOOKUP($A77,overview!$B$3:$AJ$154,COLUMN(W77),FALSE))</f>
        <v>2333.9013438652</v>
      </c>
      <c r="X77">
        <f>IF(VLOOKUP($A77,overview!$B$3:$AJ$154,COLUMN(),FALSE) = "","",VLOOKUP($A77,overview!$B$3:$AJ$154,COLUMN(X77),FALSE))</f>
        <v>2316.4530289398658</v>
      </c>
      <c r="Y77">
        <f>IF(VLOOKUP($A77,overview!$B$3:$AJ$154,COLUMN(),FALSE) = "","",VLOOKUP($A77,overview!$B$3:$AJ$154,COLUMN(Y77),FALSE))</f>
        <v>2299.39575434278</v>
      </c>
      <c r="Z77">
        <f>IF(VLOOKUP($A77,overview!$B$3:$AJ$154,COLUMN(),FALSE) = "","",VLOOKUP($A77,overview!$B$3:$AJ$154,COLUMN(Z77),FALSE))</f>
        <v>2282.7030563451358</v>
      </c>
      <c r="AA77">
        <f>IF(VLOOKUP($A77,overview!$B$3:$AJ$154,COLUMN(),FALSE) = "","",VLOOKUP($A77,overview!$B$3:$AJ$154,COLUMN(AA77),FALSE))</f>
        <v>2266.3518123142571</v>
      </c>
      <c r="AB77">
        <f>IF(VLOOKUP($A77,overview!$B$3:$AJ$154,COLUMN(),FALSE) = "","",VLOOKUP($A77,overview!$B$3:$AJ$154,COLUMN(AB77),FALSE))</f>
        <v>2250.3216842849729</v>
      </c>
      <c r="AC77">
        <f>IF(VLOOKUP($A77,overview!$B$3:$AJ$154,COLUMN(),FALSE) = "","",VLOOKUP($A77,overview!$B$3:$AJ$154,COLUMN(AC77),FALSE))</f>
        <v>2234.594673645865</v>
      </c>
      <c r="AD77">
        <f>IF(VLOOKUP($A77,overview!$B$3:$AJ$154,COLUMN(),FALSE) = "","",VLOOKUP($A77,overview!$B$3:$AJ$154,COLUMN(AD77),FALSE))</f>
        <v>2219.1547613929051</v>
      </c>
      <c r="AE77">
        <f>IF(VLOOKUP($A77,overview!$B$3:$AJ$154,COLUMN(),FALSE) = "","",VLOOKUP($A77,overview!$B$3:$AJ$154,COLUMN(AE77),FALSE))</f>
        <v>2203.9876149923189</v>
      </c>
      <c r="AF77">
        <f>IF(VLOOKUP($A77,overview!$B$3:$AJ$154,COLUMN(),FALSE) = "","",VLOOKUP($A77,overview!$B$3:$AJ$154,COLUMN(AF77),FALSE))</f>
        <v>2189.0803476125961</v>
      </c>
      <c r="AG77">
        <f>IF(VLOOKUP($A77,overview!$B$3:$AJ$154,COLUMN(),FALSE) = "","",VLOOKUP($A77,overview!$B$3:$AJ$154,COLUMN(AG77),FALSE))</f>
        <v>2174.4213189094321</v>
      </c>
      <c r="AH77">
        <f>IF(VLOOKUP($A77,overview!$B$3:$AJ$154,COLUMN(),FALSE) = "","",VLOOKUP($A77,overview!$B$3:$AJ$154,COLUMN(AH77),FALSE))</f>
        <v>2159.999969062661</v>
      </c>
      <c r="AI77" t="str">
        <f>IF(VLOOKUP($A77,overview!$B$3:$AJ$154,COLUMN(),FALSE) = "","",VLOOKUP($A77,overview!$B$3:$AJ$154,COLUMN(AI77),FALSE))</f>
        <v>[EUR/kW rated]</v>
      </c>
    </row>
    <row r="78" spans="1:35" x14ac:dyDescent="0.2">
      <c r="A78" t="s">
        <v>415</v>
      </c>
      <c r="B78">
        <f>IF(VLOOKUP($A78,overview!$B$3:$AJ$154,COLUMN(),FALSE) = "","",VLOOKUP($A78,overview!$B$3:$AJ$154,COLUMN(B78),FALSE))</f>
        <v>4540</v>
      </c>
      <c r="C78" t="str">
        <f>IF(VLOOKUP($A78,overview!$B$3:$AJ$154,COLUMN(),FALSE) = "","",VLOOKUP($A78,overview!$B$3:$AJ$154,COLUMN(C78),FALSE))</f>
        <v/>
      </c>
      <c r="D78" t="str">
        <f>IF(VLOOKUP($A78,overview!$B$3:$AJ$154,COLUMN(),FALSE) = "","",VLOOKUP($A78,overview!$B$3:$AJ$154,COLUMN(D78),FALSE))</f>
        <v/>
      </c>
      <c r="E78">
        <f>IF(VLOOKUP($A78,overview!$B$3:$AJ$154,COLUMN(),FALSE) = "","",VLOOKUP($A78,overview!$B$3:$AJ$154,COLUMN(E78),FALSE))</f>
        <v>4366.6943112107183</v>
      </c>
      <c r="F78">
        <f>IF(VLOOKUP($A78,overview!$B$3:$AJ$154,COLUMN(),FALSE) = "","",VLOOKUP($A78,overview!$B$3:$AJ$154,COLUMN(F78),FALSE))</f>
        <v>4260.9287401918727</v>
      </c>
      <c r="G78">
        <f>IF(VLOOKUP($A78,overview!$B$3:$AJ$154,COLUMN(),FALSE) = "","",VLOOKUP($A78,overview!$B$3:$AJ$154,COLUMN(G78),FALSE))</f>
        <v>4181.6656015099416</v>
      </c>
      <c r="H78">
        <f>IF(VLOOKUP($A78,overview!$B$3:$AJ$154,COLUMN(),FALSE) = "","",VLOOKUP($A78,overview!$B$3:$AJ$154,COLUMN(H78),FALSE))</f>
        <v>4116.5843134916977</v>
      </c>
      <c r="I78">
        <f>IF(VLOOKUP($A78,overview!$B$3:$AJ$154,COLUMN(),FALSE) = "","",VLOOKUP($A78,overview!$B$3:$AJ$154,COLUMN(I78),FALSE))</f>
        <v>4060.3488317877109</v>
      </c>
      <c r="J78">
        <f>IF(VLOOKUP($A78,overview!$B$3:$AJ$154,COLUMN(),FALSE) = "","",VLOOKUP($A78,overview!$B$3:$AJ$154,COLUMN(J78),FALSE))</f>
        <v>4010.1722981667908</v>
      </c>
      <c r="K78">
        <f>IF(VLOOKUP($A78,overview!$B$3:$AJ$154,COLUMN(),FALSE) = "","",VLOOKUP($A78,overview!$B$3:$AJ$154,COLUMN(K78),FALSE))</f>
        <v>3964.4191473624428</v>
      </c>
      <c r="L78">
        <f>IF(VLOOKUP($A78,overview!$B$3:$AJ$154,COLUMN(),FALSE) = "","",VLOOKUP($A78,overview!$B$3:$AJ$154,COLUMN(L78),FALSE))</f>
        <v>3922.0491034461411</v>
      </c>
      <c r="M78">
        <f>IF(VLOOKUP($A78,overview!$B$3:$AJ$154,COLUMN(),FALSE) = "","",VLOOKUP($A78,overview!$B$3:$AJ$154,COLUMN(M78),FALSE))</f>
        <v>3882.3602361546009</v>
      </c>
      <c r="N78">
        <f>IF(VLOOKUP($A78,overview!$B$3:$AJ$154,COLUMN(),FALSE) = "","",VLOOKUP($A78,overview!$B$3:$AJ$154,COLUMN(N78),FALSE))</f>
        <v>3844.8569201131049</v>
      </c>
      <c r="O78">
        <f>IF(VLOOKUP($A78,overview!$B$3:$AJ$154,COLUMN(),FALSE) = "","",VLOOKUP($A78,overview!$B$3:$AJ$154,COLUMN(O78),FALSE))</f>
        <v>3809.1763576218359</v>
      </c>
      <c r="P78">
        <f>IF(VLOOKUP($A78,overview!$B$3:$AJ$154,COLUMN(),FALSE) = "","",VLOOKUP($A78,overview!$B$3:$AJ$154,COLUMN(P78),FALSE))</f>
        <v>3775.0450693705789</v>
      </c>
      <c r="Q78">
        <f>IF(VLOOKUP($A78,overview!$B$3:$AJ$154,COLUMN(),FALSE) = "","",VLOOKUP($A78,overview!$B$3:$AJ$154,COLUMN(Q78),FALSE))</f>
        <v>3742.2518108570998</v>
      </c>
      <c r="R78">
        <f>IF(VLOOKUP($A78,overview!$B$3:$AJ$154,COLUMN(),FALSE) = "","",VLOOKUP($A78,overview!$B$3:$AJ$154,COLUMN(R78),FALSE))</f>
        <v>3710.6300061997881</v>
      </c>
      <c r="S78">
        <f>IF(VLOOKUP($A78,overview!$B$3:$AJ$154,COLUMN(),FALSE) = "","",VLOOKUP($A78,overview!$B$3:$AJ$154,COLUMN(S78),FALSE))</f>
        <v>3680.0459557063559</v>
      </c>
      <c r="T78">
        <f>IF(VLOOKUP($A78,overview!$B$3:$AJ$154,COLUMN(),FALSE) = "","",VLOOKUP($A78,overview!$B$3:$AJ$154,COLUMN(T78),FALSE))</f>
        <v>3650.3906841366602</v>
      </c>
      <c r="U78">
        <f>IF(VLOOKUP($A78,overview!$B$3:$AJ$154,COLUMN(),FALSE) = "","",VLOOKUP($A78,overview!$B$3:$AJ$154,COLUMN(U78),FALSE))</f>
        <v>3621.5741616640248</v>
      </c>
      <c r="V78">
        <f>IF(VLOOKUP($A78,overview!$B$3:$AJ$154,COLUMN(),FALSE) = "","",VLOOKUP($A78,overview!$B$3:$AJ$154,COLUMN(V78),FALSE))</f>
        <v>3593.521115906638</v>
      </c>
      <c r="W78">
        <f>IF(VLOOKUP($A78,overview!$B$3:$AJ$154,COLUMN(),FALSE) = "","",VLOOKUP($A78,overview!$B$3:$AJ$154,COLUMN(W78),FALSE))</f>
        <v>3566.1679378034851</v>
      </c>
      <c r="X78">
        <f>IF(VLOOKUP($A78,overview!$B$3:$AJ$154,COLUMN(),FALSE) = "","",VLOOKUP($A78,overview!$B$3:$AJ$154,COLUMN(X78),FALSE))</f>
        <v>3539.4603561891131</v>
      </c>
      <c r="Y78">
        <f>IF(VLOOKUP($A78,overview!$B$3:$AJ$154,COLUMN(),FALSE) = "","",VLOOKUP($A78,overview!$B$3:$AJ$154,COLUMN(Y78),FALSE))</f>
        <v>3513.3516632069918</v>
      </c>
      <c r="Z78">
        <f>IF(VLOOKUP($A78,overview!$B$3:$AJ$154,COLUMN(),FALSE) = "","",VLOOKUP($A78,overview!$B$3:$AJ$154,COLUMN(Z78),FALSE))</f>
        <v>3487.8013413883091</v>
      </c>
      <c r="AA78">
        <f>IF(VLOOKUP($A78,overview!$B$3:$AJ$154,COLUMN(),FALSE) = "","",VLOOKUP($A78,overview!$B$3:$AJ$154,COLUMN(AA78),FALSE))</f>
        <v>3462.7739882513411</v>
      </c>
      <c r="AB78">
        <f>IF(VLOOKUP($A78,overview!$B$3:$AJ$154,COLUMN(),FALSE) = "","",VLOOKUP($A78,overview!$B$3:$AJ$154,COLUMN(AB78),FALSE))</f>
        <v>3438.2384644290109</v>
      </c>
      <c r="AC78">
        <f>IF(VLOOKUP($A78,overview!$B$3:$AJ$154,COLUMN(),FALSE) = "","",VLOOKUP($A78,overview!$B$3:$AJ$154,COLUMN(AC78),FALSE))</f>
        <v>3414.1672119142472</v>
      </c>
      <c r="AD78">
        <f>IF(VLOOKUP($A78,overview!$B$3:$AJ$154,COLUMN(),FALSE) = "","",VLOOKUP($A78,overview!$B$3:$AJ$154,COLUMN(AD78),FALSE))</f>
        <v>3390.5357033088121</v>
      </c>
      <c r="AE78">
        <f>IF(VLOOKUP($A78,overview!$B$3:$AJ$154,COLUMN(),FALSE) = "","",VLOOKUP($A78,overview!$B$3:$AJ$154,COLUMN(AE78),FALSE))</f>
        <v>3367.3219930499372</v>
      </c>
      <c r="AF78">
        <f>IF(VLOOKUP($A78,overview!$B$3:$AJ$154,COLUMN(),FALSE) = "","",VLOOKUP($A78,overview!$B$3:$AJ$154,COLUMN(AF78),FALSE))</f>
        <v>3344.5063488129031</v>
      </c>
      <c r="AG78">
        <f>IF(VLOOKUP($A78,overview!$B$3:$AJ$154,COLUMN(),FALSE) = "","",VLOOKUP($A78,overview!$B$3:$AJ$154,COLUMN(AG78),FALSE))</f>
        <v>3322.070946529735</v>
      </c>
      <c r="AH78">
        <f>IF(VLOOKUP($A78,overview!$B$3:$AJ$154,COLUMN(),FALSE) = "","",VLOOKUP($A78,overview!$B$3:$AJ$154,COLUMN(AH78),FALSE))</f>
        <v>3299.9996163152691</v>
      </c>
      <c r="AI78" t="str">
        <f>IF(VLOOKUP($A78,overview!$B$3:$AJ$154,COLUMN(),FALSE) = "","",VLOOKUP($A78,overview!$B$3:$AJ$154,COLUMN(AI78),FALSE))</f>
        <v>[EUR/kW rated]</v>
      </c>
    </row>
    <row r="79" spans="1:35" x14ac:dyDescent="0.2">
      <c r="A79" t="s">
        <v>416</v>
      </c>
      <c r="B79">
        <f>IF(VLOOKUP($A79,overview!$B$3:$AJ$154,COLUMN(),FALSE) = "","",VLOOKUP($A79,overview!$B$3:$AJ$154,COLUMN(B79),FALSE))</f>
        <v>2.5000000000000001E-2</v>
      </c>
      <c r="C79">
        <f>IF(VLOOKUP($A79,overview!$B$3:$AJ$154,COLUMN(),FALSE) = "","",VLOOKUP($A79,overview!$B$3:$AJ$154,COLUMN(C79),FALSE))</f>
        <v>0.02</v>
      </c>
      <c r="D79">
        <f>IF(VLOOKUP($A79,overview!$B$3:$AJ$154,COLUMN(),FALSE) = "","",VLOOKUP($A79,overview!$B$3:$AJ$154,COLUMN(D79),FALSE))</f>
        <v>0.03</v>
      </c>
      <c r="E79" t="str">
        <f>IF(VLOOKUP($A79,overview!$B$3:$AJ$154,COLUMN(),FALSE) = "","",VLOOKUP($A79,overview!$B$3:$AJ$154,COLUMN(E79),FALSE))</f>
        <v/>
      </c>
      <c r="F79" t="str">
        <f>IF(VLOOKUP($A79,overview!$B$3:$AJ$154,COLUMN(),FALSE) = "","",VLOOKUP($A79,overview!$B$3:$AJ$154,COLUMN(F79),FALSE))</f>
        <v/>
      </c>
      <c r="G79" t="str">
        <f>IF(VLOOKUP($A79,overview!$B$3:$AJ$154,COLUMN(),FALSE) = "","",VLOOKUP($A79,overview!$B$3:$AJ$154,COLUMN(G79),FALSE))</f>
        <v/>
      </c>
      <c r="H79" t="str">
        <f>IF(VLOOKUP($A79,overview!$B$3:$AJ$154,COLUMN(),FALSE) = "","",VLOOKUP($A79,overview!$B$3:$AJ$154,COLUMN(H79),FALSE))</f>
        <v/>
      </c>
      <c r="I79" t="str">
        <f>IF(VLOOKUP($A79,overview!$B$3:$AJ$154,COLUMN(),FALSE) = "","",VLOOKUP($A79,overview!$B$3:$AJ$154,COLUMN(I79),FALSE))</f>
        <v/>
      </c>
      <c r="J79" t="str">
        <f>IF(VLOOKUP($A79,overview!$B$3:$AJ$154,COLUMN(),FALSE) = "","",VLOOKUP($A79,overview!$B$3:$AJ$154,COLUMN(J79),FALSE))</f>
        <v/>
      </c>
      <c r="K79" t="str">
        <f>IF(VLOOKUP($A79,overview!$B$3:$AJ$154,COLUMN(),FALSE) = "","",VLOOKUP($A79,overview!$B$3:$AJ$154,COLUMN(K79),FALSE))</f>
        <v/>
      </c>
      <c r="L79" t="str">
        <f>IF(VLOOKUP($A79,overview!$B$3:$AJ$154,COLUMN(),FALSE) = "","",VLOOKUP($A79,overview!$B$3:$AJ$154,COLUMN(L79),FALSE))</f>
        <v/>
      </c>
      <c r="M79" t="str">
        <f>IF(VLOOKUP($A79,overview!$B$3:$AJ$154,COLUMN(),FALSE) = "","",VLOOKUP($A79,overview!$B$3:$AJ$154,COLUMN(M79),FALSE))</f>
        <v/>
      </c>
      <c r="N79" t="str">
        <f>IF(VLOOKUP($A79,overview!$B$3:$AJ$154,COLUMN(),FALSE) = "","",VLOOKUP($A79,overview!$B$3:$AJ$154,COLUMN(N79),FALSE))</f>
        <v/>
      </c>
      <c r="O79" t="str">
        <f>IF(VLOOKUP($A79,overview!$B$3:$AJ$154,COLUMN(),FALSE) = "","",VLOOKUP($A79,overview!$B$3:$AJ$154,COLUMN(O79),FALSE))</f>
        <v/>
      </c>
      <c r="P79" t="str">
        <f>IF(VLOOKUP($A79,overview!$B$3:$AJ$154,COLUMN(),FALSE) = "","",VLOOKUP($A79,overview!$B$3:$AJ$154,COLUMN(P79),FALSE))</f>
        <v/>
      </c>
      <c r="Q79" t="str">
        <f>IF(VLOOKUP($A79,overview!$B$3:$AJ$154,COLUMN(),FALSE) = "","",VLOOKUP($A79,overview!$B$3:$AJ$154,COLUMN(Q79),FALSE))</f>
        <v/>
      </c>
      <c r="R79" t="str">
        <f>IF(VLOOKUP($A79,overview!$B$3:$AJ$154,COLUMN(),FALSE) = "","",VLOOKUP($A79,overview!$B$3:$AJ$154,COLUMN(R79),FALSE))</f>
        <v/>
      </c>
      <c r="S79" t="str">
        <f>IF(VLOOKUP($A79,overview!$B$3:$AJ$154,COLUMN(),FALSE) = "","",VLOOKUP($A79,overview!$B$3:$AJ$154,COLUMN(S79),FALSE))</f>
        <v/>
      </c>
      <c r="T79" t="str">
        <f>IF(VLOOKUP($A79,overview!$B$3:$AJ$154,COLUMN(),FALSE) = "","",VLOOKUP($A79,overview!$B$3:$AJ$154,COLUMN(T79),FALSE))</f>
        <v/>
      </c>
      <c r="U79" t="str">
        <f>IF(VLOOKUP($A79,overview!$B$3:$AJ$154,COLUMN(),FALSE) = "","",VLOOKUP($A79,overview!$B$3:$AJ$154,COLUMN(U79),FALSE))</f>
        <v/>
      </c>
      <c r="V79" t="str">
        <f>IF(VLOOKUP($A79,overview!$B$3:$AJ$154,COLUMN(),FALSE) = "","",VLOOKUP($A79,overview!$B$3:$AJ$154,COLUMN(V79),FALSE))</f>
        <v/>
      </c>
      <c r="W79" t="str">
        <f>IF(VLOOKUP($A79,overview!$B$3:$AJ$154,COLUMN(),FALSE) = "","",VLOOKUP($A79,overview!$B$3:$AJ$154,COLUMN(W79),FALSE))</f>
        <v/>
      </c>
      <c r="X79" t="str">
        <f>IF(VLOOKUP($A79,overview!$B$3:$AJ$154,COLUMN(),FALSE) = "","",VLOOKUP($A79,overview!$B$3:$AJ$154,COLUMN(X79),FALSE))</f>
        <v/>
      </c>
      <c r="Y79" t="str">
        <f>IF(VLOOKUP($A79,overview!$B$3:$AJ$154,COLUMN(),FALSE) = "","",VLOOKUP($A79,overview!$B$3:$AJ$154,COLUMN(Y79),FALSE))</f>
        <v/>
      </c>
      <c r="Z79" t="str">
        <f>IF(VLOOKUP($A79,overview!$B$3:$AJ$154,COLUMN(),FALSE) = "","",VLOOKUP($A79,overview!$B$3:$AJ$154,COLUMN(Z79),FALSE))</f>
        <v/>
      </c>
      <c r="AA79" t="str">
        <f>IF(VLOOKUP($A79,overview!$B$3:$AJ$154,COLUMN(),FALSE) = "","",VLOOKUP($A79,overview!$B$3:$AJ$154,COLUMN(AA79),FALSE))</f>
        <v/>
      </c>
      <c r="AB79" t="str">
        <f>IF(VLOOKUP($A79,overview!$B$3:$AJ$154,COLUMN(),FALSE) = "","",VLOOKUP($A79,overview!$B$3:$AJ$154,COLUMN(AB79),FALSE))</f>
        <v/>
      </c>
      <c r="AC79" t="str">
        <f>IF(VLOOKUP($A79,overview!$B$3:$AJ$154,COLUMN(),FALSE) = "","",VLOOKUP($A79,overview!$B$3:$AJ$154,COLUMN(AC79),FALSE))</f>
        <v/>
      </c>
      <c r="AD79" t="str">
        <f>IF(VLOOKUP($A79,overview!$B$3:$AJ$154,COLUMN(),FALSE) = "","",VLOOKUP($A79,overview!$B$3:$AJ$154,COLUMN(AD79),FALSE))</f>
        <v/>
      </c>
      <c r="AE79" t="str">
        <f>IF(VLOOKUP($A79,overview!$B$3:$AJ$154,COLUMN(),FALSE) = "","",VLOOKUP($A79,overview!$B$3:$AJ$154,COLUMN(AE79),FALSE))</f>
        <v/>
      </c>
      <c r="AF79" t="str">
        <f>IF(VLOOKUP($A79,overview!$B$3:$AJ$154,COLUMN(),FALSE) = "","",VLOOKUP($A79,overview!$B$3:$AJ$154,COLUMN(AF79),FALSE))</f>
        <v/>
      </c>
      <c r="AG79" t="str">
        <f>IF(VLOOKUP($A79,overview!$B$3:$AJ$154,COLUMN(),FALSE) = "","",VLOOKUP($A79,overview!$B$3:$AJ$154,COLUMN(AG79),FALSE))</f>
        <v/>
      </c>
      <c r="AH79" t="str">
        <f>IF(VLOOKUP($A79,overview!$B$3:$AJ$154,COLUMN(),FALSE) = "","",VLOOKUP($A79,overview!$B$3:$AJ$154,COLUMN(AH79),FALSE))</f>
        <v/>
      </c>
      <c r="AI79" t="str">
        <f>IF(VLOOKUP($A79,overview!$B$3:$AJ$154,COLUMN(),FALSE) = "","",VLOOKUP($A79,overview!$B$3:$AJ$154,COLUMN(AI79),FALSE))</f>
        <v>Fraction of CAPEX p.a.</v>
      </c>
    </row>
    <row r="80" spans="1:35" x14ac:dyDescent="0.2">
      <c r="A80" t="s">
        <v>417</v>
      </c>
      <c r="B80">
        <f>IF(VLOOKUP($A80,overview!$B$3:$AJ$154,COLUMN(),FALSE) = "","",VLOOKUP($A80,overview!$B$3:$AJ$154,COLUMN(B80),FALSE))</f>
        <v>2.5000000000000001E-2</v>
      </c>
      <c r="C80">
        <f>IF(VLOOKUP($A80,overview!$B$3:$AJ$154,COLUMN(),FALSE) = "","",VLOOKUP($A80,overview!$B$3:$AJ$154,COLUMN(C80),FALSE))</f>
        <v>0.02</v>
      </c>
      <c r="D80">
        <f>IF(VLOOKUP($A80,overview!$B$3:$AJ$154,COLUMN(),FALSE) = "","",VLOOKUP($A80,overview!$B$3:$AJ$154,COLUMN(D80),FALSE))</f>
        <v>0.03</v>
      </c>
      <c r="E80" t="str">
        <f>IF(VLOOKUP($A80,overview!$B$3:$AJ$154,COLUMN(),FALSE) = "","",VLOOKUP($A80,overview!$B$3:$AJ$154,COLUMN(E80),FALSE))</f>
        <v/>
      </c>
      <c r="F80" t="str">
        <f>IF(VLOOKUP($A80,overview!$B$3:$AJ$154,COLUMN(),FALSE) = "","",VLOOKUP($A80,overview!$B$3:$AJ$154,COLUMN(F80),FALSE))</f>
        <v/>
      </c>
      <c r="G80" t="str">
        <f>IF(VLOOKUP($A80,overview!$B$3:$AJ$154,COLUMN(),FALSE) = "","",VLOOKUP($A80,overview!$B$3:$AJ$154,COLUMN(G80),FALSE))</f>
        <v/>
      </c>
      <c r="H80" t="str">
        <f>IF(VLOOKUP($A80,overview!$B$3:$AJ$154,COLUMN(),FALSE) = "","",VLOOKUP($A80,overview!$B$3:$AJ$154,COLUMN(H80),FALSE))</f>
        <v/>
      </c>
      <c r="I80" t="str">
        <f>IF(VLOOKUP($A80,overview!$B$3:$AJ$154,COLUMN(),FALSE) = "","",VLOOKUP($A80,overview!$B$3:$AJ$154,COLUMN(I80),FALSE))</f>
        <v/>
      </c>
      <c r="J80" t="str">
        <f>IF(VLOOKUP($A80,overview!$B$3:$AJ$154,COLUMN(),FALSE) = "","",VLOOKUP($A80,overview!$B$3:$AJ$154,COLUMN(J80),FALSE))</f>
        <v/>
      </c>
      <c r="K80" t="str">
        <f>IF(VLOOKUP($A80,overview!$B$3:$AJ$154,COLUMN(),FALSE) = "","",VLOOKUP($A80,overview!$B$3:$AJ$154,COLUMN(K80),FALSE))</f>
        <v/>
      </c>
      <c r="L80" t="str">
        <f>IF(VLOOKUP($A80,overview!$B$3:$AJ$154,COLUMN(),FALSE) = "","",VLOOKUP($A80,overview!$B$3:$AJ$154,COLUMN(L80),FALSE))</f>
        <v/>
      </c>
      <c r="M80" t="str">
        <f>IF(VLOOKUP($A80,overview!$B$3:$AJ$154,COLUMN(),FALSE) = "","",VLOOKUP($A80,overview!$B$3:$AJ$154,COLUMN(M80),FALSE))</f>
        <v/>
      </c>
      <c r="N80" t="str">
        <f>IF(VLOOKUP($A80,overview!$B$3:$AJ$154,COLUMN(),FALSE) = "","",VLOOKUP($A80,overview!$B$3:$AJ$154,COLUMN(N80),FALSE))</f>
        <v/>
      </c>
      <c r="O80" t="str">
        <f>IF(VLOOKUP($A80,overview!$B$3:$AJ$154,COLUMN(),FALSE) = "","",VLOOKUP($A80,overview!$B$3:$AJ$154,COLUMN(O80),FALSE))</f>
        <v/>
      </c>
      <c r="P80" t="str">
        <f>IF(VLOOKUP($A80,overview!$B$3:$AJ$154,COLUMN(),FALSE) = "","",VLOOKUP($A80,overview!$B$3:$AJ$154,COLUMN(P80),FALSE))</f>
        <v/>
      </c>
      <c r="Q80" t="str">
        <f>IF(VLOOKUP($A80,overview!$B$3:$AJ$154,COLUMN(),FALSE) = "","",VLOOKUP($A80,overview!$B$3:$AJ$154,COLUMN(Q80),FALSE))</f>
        <v/>
      </c>
      <c r="R80" t="str">
        <f>IF(VLOOKUP($A80,overview!$B$3:$AJ$154,COLUMN(),FALSE) = "","",VLOOKUP($A80,overview!$B$3:$AJ$154,COLUMN(R80),FALSE))</f>
        <v/>
      </c>
      <c r="S80" t="str">
        <f>IF(VLOOKUP($A80,overview!$B$3:$AJ$154,COLUMN(),FALSE) = "","",VLOOKUP($A80,overview!$B$3:$AJ$154,COLUMN(S80),FALSE))</f>
        <v/>
      </c>
      <c r="T80" t="str">
        <f>IF(VLOOKUP($A80,overview!$B$3:$AJ$154,COLUMN(),FALSE) = "","",VLOOKUP($A80,overview!$B$3:$AJ$154,COLUMN(T80),FALSE))</f>
        <v/>
      </c>
      <c r="U80" t="str">
        <f>IF(VLOOKUP($A80,overview!$B$3:$AJ$154,COLUMN(),FALSE) = "","",VLOOKUP($A80,overview!$B$3:$AJ$154,COLUMN(U80),FALSE))</f>
        <v/>
      </c>
      <c r="V80" t="str">
        <f>IF(VLOOKUP($A80,overview!$B$3:$AJ$154,COLUMN(),FALSE) = "","",VLOOKUP($A80,overview!$B$3:$AJ$154,COLUMN(V80),FALSE))</f>
        <v/>
      </c>
      <c r="W80" t="str">
        <f>IF(VLOOKUP($A80,overview!$B$3:$AJ$154,COLUMN(),FALSE) = "","",VLOOKUP($A80,overview!$B$3:$AJ$154,COLUMN(W80),FALSE))</f>
        <v/>
      </c>
      <c r="X80" t="str">
        <f>IF(VLOOKUP($A80,overview!$B$3:$AJ$154,COLUMN(),FALSE) = "","",VLOOKUP($A80,overview!$B$3:$AJ$154,COLUMN(X80),FALSE))</f>
        <v/>
      </c>
      <c r="Y80" t="str">
        <f>IF(VLOOKUP($A80,overview!$B$3:$AJ$154,COLUMN(),FALSE) = "","",VLOOKUP($A80,overview!$B$3:$AJ$154,COLUMN(Y80),FALSE))</f>
        <v/>
      </c>
      <c r="Z80" t="str">
        <f>IF(VLOOKUP($A80,overview!$B$3:$AJ$154,COLUMN(),FALSE) = "","",VLOOKUP($A80,overview!$B$3:$AJ$154,COLUMN(Z80),FALSE))</f>
        <v/>
      </c>
      <c r="AA80" t="str">
        <f>IF(VLOOKUP($A80,overview!$B$3:$AJ$154,COLUMN(),FALSE) = "","",VLOOKUP($A80,overview!$B$3:$AJ$154,COLUMN(AA80),FALSE))</f>
        <v/>
      </c>
      <c r="AB80" t="str">
        <f>IF(VLOOKUP($A80,overview!$B$3:$AJ$154,COLUMN(),FALSE) = "","",VLOOKUP($A80,overview!$B$3:$AJ$154,COLUMN(AB80),FALSE))</f>
        <v/>
      </c>
      <c r="AC80" t="str">
        <f>IF(VLOOKUP($A80,overview!$B$3:$AJ$154,COLUMN(),FALSE) = "","",VLOOKUP($A80,overview!$B$3:$AJ$154,COLUMN(AC80),FALSE))</f>
        <v/>
      </c>
      <c r="AD80" t="str">
        <f>IF(VLOOKUP($A80,overview!$B$3:$AJ$154,COLUMN(),FALSE) = "","",VLOOKUP($A80,overview!$B$3:$AJ$154,COLUMN(AD80),FALSE))</f>
        <v/>
      </c>
      <c r="AE80" t="str">
        <f>IF(VLOOKUP($A80,overview!$B$3:$AJ$154,COLUMN(),FALSE) = "","",VLOOKUP($A80,overview!$B$3:$AJ$154,COLUMN(AE80),FALSE))</f>
        <v/>
      </c>
      <c r="AF80" t="str">
        <f>IF(VLOOKUP($A80,overview!$B$3:$AJ$154,COLUMN(),FALSE) = "","",VLOOKUP($A80,overview!$B$3:$AJ$154,COLUMN(AF80),FALSE))</f>
        <v/>
      </c>
      <c r="AG80" t="str">
        <f>IF(VLOOKUP($A80,overview!$B$3:$AJ$154,COLUMN(),FALSE) = "","",VLOOKUP($A80,overview!$B$3:$AJ$154,COLUMN(AG80),FALSE))</f>
        <v/>
      </c>
      <c r="AH80" t="str">
        <f>IF(VLOOKUP($A80,overview!$B$3:$AJ$154,COLUMN(),FALSE) = "","",VLOOKUP($A80,overview!$B$3:$AJ$154,COLUMN(AH80),FALSE))</f>
        <v/>
      </c>
      <c r="AI80" t="str">
        <f>IF(VLOOKUP($A80,overview!$B$3:$AJ$154,COLUMN(),FALSE) = "","",VLOOKUP($A80,overview!$B$3:$AJ$154,COLUMN(AI80),FALSE))</f>
        <v>Fraction of CAPEX p.a.</v>
      </c>
    </row>
    <row r="81" spans="1:35" x14ac:dyDescent="0.2">
      <c r="A81" t="s">
        <v>418</v>
      </c>
      <c r="B81">
        <f>IF(VLOOKUP($A81,overview!$B$3:$AJ$154,COLUMN(),FALSE) = "","",VLOOKUP($A81,overview!$B$3:$AJ$154,COLUMN(B81),FALSE))</f>
        <v>2.5000000000000001E-2</v>
      </c>
      <c r="C81">
        <f>IF(VLOOKUP($A81,overview!$B$3:$AJ$154,COLUMN(),FALSE) = "","",VLOOKUP($A81,overview!$B$3:$AJ$154,COLUMN(C81),FALSE))</f>
        <v>0.02</v>
      </c>
      <c r="D81">
        <f>IF(VLOOKUP($A81,overview!$B$3:$AJ$154,COLUMN(),FALSE) = "","",VLOOKUP($A81,overview!$B$3:$AJ$154,COLUMN(D81),FALSE))</f>
        <v>0.03</v>
      </c>
      <c r="E81" t="str">
        <f>IF(VLOOKUP($A81,overview!$B$3:$AJ$154,COLUMN(),FALSE) = "","",VLOOKUP($A81,overview!$B$3:$AJ$154,COLUMN(E81),FALSE))</f>
        <v/>
      </c>
      <c r="F81" t="str">
        <f>IF(VLOOKUP($A81,overview!$B$3:$AJ$154,COLUMN(),FALSE) = "","",VLOOKUP($A81,overview!$B$3:$AJ$154,COLUMN(F81),FALSE))</f>
        <v/>
      </c>
      <c r="G81" t="str">
        <f>IF(VLOOKUP($A81,overview!$B$3:$AJ$154,COLUMN(),FALSE) = "","",VLOOKUP($A81,overview!$B$3:$AJ$154,COLUMN(G81),FALSE))</f>
        <v/>
      </c>
      <c r="H81" t="str">
        <f>IF(VLOOKUP($A81,overview!$B$3:$AJ$154,COLUMN(),FALSE) = "","",VLOOKUP($A81,overview!$B$3:$AJ$154,COLUMN(H81),FALSE))</f>
        <v/>
      </c>
      <c r="I81" t="str">
        <f>IF(VLOOKUP($A81,overview!$B$3:$AJ$154,COLUMN(),FALSE) = "","",VLOOKUP($A81,overview!$B$3:$AJ$154,COLUMN(I81),FALSE))</f>
        <v/>
      </c>
      <c r="J81" t="str">
        <f>IF(VLOOKUP($A81,overview!$B$3:$AJ$154,COLUMN(),FALSE) = "","",VLOOKUP($A81,overview!$B$3:$AJ$154,COLUMN(J81),FALSE))</f>
        <v/>
      </c>
      <c r="K81" t="str">
        <f>IF(VLOOKUP($A81,overview!$B$3:$AJ$154,COLUMN(),FALSE) = "","",VLOOKUP($A81,overview!$B$3:$AJ$154,COLUMN(K81),FALSE))</f>
        <v/>
      </c>
      <c r="L81" t="str">
        <f>IF(VLOOKUP($A81,overview!$B$3:$AJ$154,COLUMN(),FALSE) = "","",VLOOKUP($A81,overview!$B$3:$AJ$154,COLUMN(L81),FALSE))</f>
        <v/>
      </c>
      <c r="M81" t="str">
        <f>IF(VLOOKUP($A81,overview!$B$3:$AJ$154,COLUMN(),FALSE) = "","",VLOOKUP($A81,overview!$B$3:$AJ$154,COLUMN(M81),FALSE))</f>
        <v/>
      </c>
      <c r="N81" t="str">
        <f>IF(VLOOKUP($A81,overview!$B$3:$AJ$154,COLUMN(),FALSE) = "","",VLOOKUP($A81,overview!$B$3:$AJ$154,COLUMN(N81),FALSE))</f>
        <v/>
      </c>
      <c r="O81" t="str">
        <f>IF(VLOOKUP($A81,overview!$B$3:$AJ$154,COLUMN(),FALSE) = "","",VLOOKUP($A81,overview!$B$3:$AJ$154,COLUMN(O81),FALSE))</f>
        <v/>
      </c>
      <c r="P81" t="str">
        <f>IF(VLOOKUP($A81,overview!$B$3:$AJ$154,COLUMN(),FALSE) = "","",VLOOKUP($A81,overview!$B$3:$AJ$154,COLUMN(P81),FALSE))</f>
        <v/>
      </c>
      <c r="Q81" t="str">
        <f>IF(VLOOKUP($A81,overview!$B$3:$AJ$154,COLUMN(),FALSE) = "","",VLOOKUP($A81,overview!$B$3:$AJ$154,COLUMN(Q81),FALSE))</f>
        <v/>
      </c>
      <c r="R81" t="str">
        <f>IF(VLOOKUP($A81,overview!$B$3:$AJ$154,COLUMN(),FALSE) = "","",VLOOKUP($A81,overview!$B$3:$AJ$154,COLUMN(R81),FALSE))</f>
        <v/>
      </c>
      <c r="S81" t="str">
        <f>IF(VLOOKUP($A81,overview!$B$3:$AJ$154,COLUMN(),FALSE) = "","",VLOOKUP($A81,overview!$B$3:$AJ$154,COLUMN(S81),FALSE))</f>
        <v/>
      </c>
      <c r="T81" t="str">
        <f>IF(VLOOKUP($A81,overview!$B$3:$AJ$154,COLUMN(),FALSE) = "","",VLOOKUP($A81,overview!$B$3:$AJ$154,COLUMN(T81),FALSE))</f>
        <v/>
      </c>
      <c r="U81" t="str">
        <f>IF(VLOOKUP($A81,overview!$B$3:$AJ$154,COLUMN(),FALSE) = "","",VLOOKUP($A81,overview!$B$3:$AJ$154,COLUMN(U81),FALSE))</f>
        <v/>
      </c>
      <c r="V81" t="str">
        <f>IF(VLOOKUP($A81,overview!$B$3:$AJ$154,COLUMN(),FALSE) = "","",VLOOKUP($A81,overview!$B$3:$AJ$154,COLUMN(V81),FALSE))</f>
        <v/>
      </c>
      <c r="W81" t="str">
        <f>IF(VLOOKUP($A81,overview!$B$3:$AJ$154,COLUMN(),FALSE) = "","",VLOOKUP($A81,overview!$B$3:$AJ$154,COLUMN(W81),FALSE))</f>
        <v/>
      </c>
      <c r="X81" t="str">
        <f>IF(VLOOKUP($A81,overview!$B$3:$AJ$154,COLUMN(),FALSE) = "","",VLOOKUP($A81,overview!$B$3:$AJ$154,COLUMN(X81),FALSE))</f>
        <v/>
      </c>
      <c r="Y81" t="str">
        <f>IF(VLOOKUP($A81,overview!$B$3:$AJ$154,COLUMN(),FALSE) = "","",VLOOKUP($A81,overview!$B$3:$AJ$154,COLUMN(Y81),FALSE))</f>
        <v/>
      </c>
      <c r="Z81" t="str">
        <f>IF(VLOOKUP($A81,overview!$B$3:$AJ$154,COLUMN(),FALSE) = "","",VLOOKUP($A81,overview!$B$3:$AJ$154,COLUMN(Z81),FALSE))</f>
        <v/>
      </c>
      <c r="AA81" t="str">
        <f>IF(VLOOKUP($A81,overview!$B$3:$AJ$154,COLUMN(),FALSE) = "","",VLOOKUP($A81,overview!$B$3:$AJ$154,COLUMN(AA81),FALSE))</f>
        <v/>
      </c>
      <c r="AB81" t="str">
        <f>IF(VLOOKUP($A81,overview!$B$3:$AJ$154,COLUMN(),FALSE) = "","",VLOOKUP($A81,overview!$B$3:$AJ$154,COLUMN(AB81),FALSE))</f>
        <v/>
      </c>
      <c r="AC81" t="str">
        <f>IF(VLOOKUP($A81,overview!$B$3:$AJ$154,COLUMN(),FALSE) = "","",VLOOKUP($A81,overview!$B$3:$AJ$154,COLUMN(AC81),FALSE))</f>
        <v/>
      </c>
      <c r="AD81" t="str">
        <f>IF(VLOOKUP($A81,overview!$B$3:$AJ$154,COLUMN(),FALSE) = "","",VLOOKUP($A81,overview!$B$3:$AJ$154,COLUMN(AD81),FALSE))</f>
        <v/>
      </c>
      <c r="AE81" t="str">
        <f>IF(VLOOKUP($A81,overview!$B$3:$AJ$154,COLUMN(),FALSE) = "","",VLOOKUP($A81,overview!$B$3:$AJ$154,COLUMN(AE81),FALSE))</f>
        <v/>
      </c>
      <c r="AF81" t="str">
        <f>IF(VLOOKUP($A81,overview!$B$3:$AJ$154,COLUMN(),FALSE) = "","",VLOOKUP($A81,overview!$B$3:$AJ$154,COLUMN(AF81),FALSE))</f>
        <v/>
      </c>
      <c r="AG81" t="str">
        <f>IF(VLOOKUP($A81,overview!$B$3:$AJ$154,COLUMN(),FALSE) = "","",VLOOKUP($A81,overview!$B$3:$AJ$154,COLUMN(AG81),FALSE))</f>
        <v/>
      </c>
      <c r="AH81" t="str">
        <f>IF(VLOOKUP($A81,overview!$B$3:$AJ$154,COLUMN(),FALSE) = "","",VLOOKUP($A81,overview!$B$3:$AJ$154,COLUMN(AH81),FALSE))</f>
        <v/>
      </c>
      <c r="AI81" t="str">
        <f>IF(VLOOKUP($A81,overview!$B$3:$AJ$154,COLUMN(),FALSE) = "","",VLOOKUP($A81,overview!$B$3:$AJ$154,COLUMN(AI81),FALSE))</f>
        <v>Fraction of CAPEX p.a.</v>
      </c>
    </row>
  </sheetData>
  <dataValidations disablePrompts="1" count="1">
    <dataValidation type="list" allowBlank="1" showInputMessage="1" showErrorMessage="1" sqref="A73" xr:uid="{C9A40A26-9854-5B43-AFBB-4E0E2CCB4980}">
      <formula1>$A$2:$A$126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J30" activePane="bottomRight" state="frozen"/>
      <selection pane="topRight" activeCell="D1" sqref="D1"/>
      <selection pane="bottomLeft" activeCell="A4" sqref="A4"/>
      <selection pane="bottomRight" activeCell="BQ42" sqref="BQ4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182" t="s">
        <v>95</v>
      </c>
      <c r="F1" s="180"/>
      <c r="G1" s="180"/>
      <c r="H1" s="180"/>
      <c r="I1" s="182" t="s">
        <v>96</v>
      </c>
      <c r="J1" s="180"/>
      <c r="K1" s="180"/>
      <c r="L1" s="180"/>
      <c r="M1" s="183"/>
      <c r="N1" s="180" t="s">
        <v>87</v>
      </c>
      <c r="O1" s="180"/>
      <c r="P1" s="180"/>
      <c r="Q1" s="180"/>
      <c r="R1" s="180"/>
      <c r="S1" s="182" t="s">
        <v>116</v>
      </c>
      <c r="T1" s="180"/>
      <c r="U1" s="180"/>
      <c r="V1" s="183"/>
      <c r="W1" s="180" t="s">
        <v>88</v>
      </c>
      <c r="X1" s="180"/>
      <c r="Y1" s="180"/>
      <c r="Z1" s="180"/>
      <c r="AA1" s="180"/>
      <c r="AB1" s="183"/>
      <c r="AC1" s="180" t="s">
        <v>153</v>
      </c>
      <c r="AD1" s="180"/>
      <c r="AE1" s="180"/>
      <c r="AF1" s="180"/>
      <c r="AG1" s="180"/>
      <c r="AH1" s="180"/>
      <c r="AI1" s="180"/>
      <c r="AJ1" s="180"/>
      <c r="AK1" s="182" t="s">
        <v>89</v>
      </c>
      <c r="AL1" s="180"/>
      <c r="AM1" s="180"/>
      <c r="AN1" s="180"/>
      <c r="AO1" s="180"/>
      <c r="AP1" s="180"/>
      <c r="AQ1" s="182" t="s">
        <v>337</v>
      </c>
      <c r="AR1" s="180"/>
      <c r="AS1" s="180"/>
      <c r="AT1" s="180"/>
      <c r="AU1" s="180"/>
      <c r="AV1" s="180"/>
      <c r="AW1" s="180"/>
      <c r="AX1" s="183"/>
      <c r="AY1" s="180" t="s">
        <v>90</v>
      </c>
      <c r="AZ1" s="180"/>
      <c r="BA1" s="180"/>
      <c r="BB1" s="180"/>
      <c r="BC1" s="180"/>
      <c r="BD1" s="180"/>
      <c r="BE1" s="180"/>
      <c r="BF1" s="180"/>
      <c r="BG1" s="180"/>
      <c r="BH1" s="180"/>
      <c r="BI1" s="180"/>
      <c r="BJ1" s="180"/>
      <c r="BK1" s="183"/>
      <c r="BL1" s="182" t="s">
        <v>343</v>
      </c>
      <c r="BM1" s="180"/>
      <c r="BN1" s="180"/>
      <c r="BO1" s="180"/>
      <c r="BP1" s="183"/>
      <c r="BQ1" s="182" t="s">
        <v>311</v>
      </c>
      <c r="BR1" s="180"/>
      <c r="BS1" s="180"/>
      <c r="BT1" s="183"/>
      <c r="BU1" s="182" t="s">
        <v>312</v>
      </c>
      <c r="BV1" s="180"/>
      <c r="BW1" s="180"/>
      <c r="BX1" s="180"/>
      <c r="BY1" s="180"/>
      <c r="BZ1" s="183"/>
    </row>
    <row r="2" spans="1:78" ht="17" thickBot="1" x14ac:dyDescent="0.25">
      <c r="C2" s="20" t="s">
        <v>105</v>
      </c>
      <c r="D2" s="20"/>
      <c r="E2" s="21" t="s">
        <v>20</v>
      </c>
      <c r="F2" s="22" t="s">
        <v>33</v>
      </c>
      <c r="G2" s="22" t="s">
        <v>34</v>
      </c>
      <c r="H2" s="22" t="s">
        <v>35</v>
      </c>
      <c r="I2" s="21" t="s">
        <v>20</v>
      </c>
      <c r="J2" s="22" t="s">
        <v>33</v>
      </c>
      <c r="K2" s="22" t="s">
        <v>34</v>
      </c>
      <c r="L2" s="22" t="s">
        <v>35</v>
      </c>
      <c r="M2" s="23" t="s">
        <v>102</v>
      </c>
      <c r="N2" s="24" t="s">
        <v>80</v>
      </c>
      <c r="O2" s="22" t="s">
        <v>21</v>
      </c>
      <c r="P2" s="22" t="s">
        <v>36</v>
      </c>
      <c r="Q2" s="22" t="s">
        <v>37</v>
      </c>
      <c r="R2" s="22" t="s">
        <v>38</v>
      </c>
      <c r="S2" s="25" t="s">
        <v>80</v>
      </c>
      <c r="T2" s="22" t="s">
        <v>36</v>
      </c>
      <c r="U2" s="22" t="s">
        <v>37</v>
      </c>
      <c r="V2" s="23" t="s">
        <v>38</v>
      </c>
      <c r="W2" s="24" t="s">
        <v>82</v>
      </c>
      <c r="X2" s="22" t="s">
        <v>39</v>
      </c>
      <c r="Y2" s="22" t="s">
        <v>40</v>
      </c>
      <c r="Z2" s="22" t="s">
        <v>71</v>
      </c>
      <c r="AA2" s="22" t="s">
        <v>22</v>
      </c>
      <c r="AB2" s="23" t="s">
        <v>23</v>
      </c>
      <c r="AC2" s="24" t="s">
        <v>81</v>
      </c>
      <c r="AD2" s="22" t="s">
        <v>33</v>
      </c>
      <c r="AE2" s="22" t="s">
        <v>34</v>
      </c>
      <c r="AF2" s="22" t="s">
        <v>74</v>
      </c>
      <c r="AG2" s="22" t="s">
        <v>74</v>
      </c>
      <c r="AH2" s="22" t="s">
        <v>24</v>
      </c>
      <c r="AI2" s="22" t="s">
        <v>394</v>
      </c>
      <c r="AJ2" s="22" t="s">
        <v>25</v>
      </c>
      <c r="AK2" s="25" t="s">
        <v>84</v>
      </c>
      <c r="AL2" s="24" t="s">
        <v>293</v>
      </c>
      <c r="AM2" s="22" t="s">
        <v>41</v>
      </c>
      <c r="AN2" s="22" t="s">
        <v>42</v>
      </c>
      <c r="AO2" s="22" t="s">
        <v>71</v>
      </c>
      <c r="AP2" s="22" t="s">
        <v>0</v>
      </c>
      <c r="AQ2" s="21" t="s">
        <v>41</v>
      </c>
      <c r="AR2" s="8" t="s">
        <v>41</v>
      </c>
      <c r="AS2" s="8" t="s">
        <v>41</v>
      </c>
      <c r="AT2" s="8" t="s">
        <v>41</v>
      </c>
      <c r="AU2" s="8" t="s">
        <v>42</v>
      </c>
      <c r="AV2" s="4" t="s">
        <v>197</v>
      </c>
      <c r="AW2" s="8" t="s">
        <v>233</v>
      </c>
      <c r="AX2" s="15" t="s">
        <v>71</v>
      </c>
      <c r="AY2" s="24" t="s">
        <v>86</v>
      </c>
      <c r="AZ2" s="22" t="s">
        <v>59</v>
      </c>
      <c r="BA2" s="22" t="s">
        <v>41</v>
      </c>
      <c r="BB2" s="22" t="s">
        <v>42</v>
      </c>
      <c r="BC2" s="22" t="s">
        <v>26</v>
      </c>
      <c r="BD2" s="22" t="s">
        <v>27</v>
      </c>
      <c r="BE2" s="22" t="s">
        <v>71</v>
      </c>
      <c r="BF2" s="22" t="s">
        <v>352</v>
      </c>
      <c r="BG2" s="22" t="s">
        <v>349</v>
      </c>
      <c r="BH2" s="22" t="s">
        <v>350</v>
      </c>
      <c r="BI2" s="22" t="s">
        <v>28</v>
      </c>
      <c r="BJ2" s="22" t="s">
        <v>29</v>
      </c>
      <c r="BK2" s="23" t="s">
        <v>30</v>
      </c>
      <c r="BL2" s="22" t="s">
        <v>41</v>
      </c>
      <c r="BM2" s="8" t="s">
        <v>42</v>
      </c>
      <c r="BN2" s="4" t="s">
        <v>345</v>
      </c>
      <c r="BO2" s="22" t="s">
        <v>346</v>
      </c>
      <c r="BP2" s="22"/>
      <c r="BQ2" s="21" t="s">
        <v>41</v>
      </c>
      <c r="BR2" s="22" t="s">
        <v>42</v>
      </c>
      <c r="BS2" s="22" t="s">
        <v>71</v>
      </c>
      <c r="BT2" s="23"/>
      <c r="BU2" s="21" t="s">
        <v>41</v>
      </c>
      <c r="BV2" s="8" t="s">
        <v>41</v>
      </c>
      <c r="BW2" s="8" t="s">
        <v>41</v>
      </c>
      <c r="BX2" s="8" t="s">
        <v>42</v>
      </c>
      <c r="BY2" s="8" t="s">
        <v>233</v>
      </c>
      <c r="BZ2" s="15" t="s">
        <v>71</v>
      </c>
    </row>
    <row r="3" spans="1:78" s="26" customFormat="1" ht="67" customHeight="1" thickBot="1" x14ac:dyDescent="0.25">
      <c r="C3" s="27" t="s">
        <v>106</v>
      </c>
      <c r="D3" s="27" t="s">
        <v>244</v>
      </c>
      <c r="E3" s="28" t="s">
        <v>17</v>
      </c>
      <c r="F3" s="29" t="s">
        <v>2</v>
      </c>
      <c r="G3" s="29" t="s">
        <v>3</v>
      </c>
      <c r="H3" s="29" t="s">
        <v>4</v>
      </c>
      <c r="I3" s="28" t="s">
        <v>17</v>
      </c>
      <c r="J3" s="29" t="s">
        <v>2</v>
      </c>
      <c r="K3" s="29" t="s">
        <v>3</v>
      </c>
      <c r="L3" s="29" t="s">
        <v>3</v>
      </c>
      <c r="M3" s="30" t="s">
        <v>3</v>
      </c>
      <c r="N3" s="31" t="s">
        <v>79</v>
      </c>
      <c r="O3" s="29" t="s">
        <v>6</v>
      </c>
      <c r="P3" s="29" t="s">
        <v>7</v>
      </c>
      <c r="Q3" s="29" t="s">
        <v>3</v>
      </c>
      <c r="R3" s="29" t="s">
        <v>4</v>
      </c>
      <c r="S3" s="32" t="s">
        <v>79</v>
      </c>
      <c r="T3" s="29" t="s">
        <v>7</v>
      </c>
      <c r="U3" s="29" t="s">
        <v>3</v>
      </c>
      <c r="V3" s="30" t="s">
        <v>4</v>
      </c>
      <c r="W3" s="31" t="s">
        <v>83</v>
      </c>
      <c r="X3" s="29" t="s">
        <v>8</v>
      </c>
      <c r="Y3" s="29" t="s">
        <v>3</v>
      </c>
      <c r="Z3" s="29" t="s">
        <v>4</v>
      </c>
      <c r="AA3" s="29" t="s">
        <v>5</v>
      </c>
      <c r="AB3" s="30" t="s">
        <v>9</v>
      </c>
      <c r="AC3" s="31" t="s">
        <v>79</v>
      </c>
      <c r="AD3" s="29" t="s">
        <v>54</v>
      </c>
      <c r="AE3" s="29" t="s">
        <v>3</v>
      </c>
      <c r="AF3" s="29" t="s">
        <v>275</v>
      </c>
      <c r="AG3" s="29" t="s">
        <v>4</v>
      </c>
      <c r="AH3" s="29" t="s">
        <v>10</v>
      </c>
      <c r="AI3" s="29" t="s">
        <v>276</v>
      </c>
      <c r="AJ3" s="29" t="s">
        <v>285</v>
      </c>
      <c r="AK3" s="32" t="s">
        <v>83</v>
      </c>
      <c r="AL3" s="31" t="s">
        <v>232</v>
      </c>
      <c r="AM3" s="29" t="s">
        <v>302</v>
      </c>
      <c r="AN3" s="29" t="s">
        <v>3</v>
      </c>
      <c r="AO3" s="29" t="s">
        <v>4</v>
      </c>
      <c r="AP3" s="29"/>
      <c r="AQ3" s="28" t="s">
        <v>338</v>
      </c>
      <c r="AR3" s="29" t="s">
        <v>339</v>
      </c>
      <c r="AS3" s="29" t="s">
        <v>302</v>
      </c>
      <c r="AT3" s="29" t="s">
        <v>373</v>
      </c>
      <c r="AU3" s="29" t="s">
        <v>3</v>
      </c>
      <c r="AV3" s="29" t="s">
        <v>321</v>
      </c>
      <c r="AW3" s="29" t="s">
        <v>374</v>
      </c>
      <c r="AX3" s="30" t="s">
        <v>4</v>
      </c>
      <c r="AY3" s="31" t="s">
        <v>85</v>
      </c>
      <c r="AZ3" s="29" t="s">
        <v>11</v>
      </c>
      <c r="BA3" s="29" t="s">
        <v>68</v>
      </c>
      <c r="BB3" s="29" t="s">
        <v>3</v>
      </c>
      <c r="BC3" s="29" t="s">
        <v>12</v>
      </c>
      <c r="BD3" s="29" t="s">
        <v>13</v>
      </c>
      <c r="BE3" s="29" t="s">
        <v>4</v>
      </c>
      <c r="BF3" s="29" t="s">
        <v>353</v>
      </c>
      <c r="BG3" s="29" t="s">
        <v>321</v>
      </c>
      <c r="BH3" s="29" t="s">
        <v>351</v>
      </c>
      <c r="BI3" s="29"/>
      <c r="BJ3" s="29"/>
      <c r="BK3" s="30"/>
      <c r="BL3" s="28" t="s">
        <v>342</v>
      </c>
      <c r="BM3" s="29" t="s">
        <v>3</v>
      </c>
      <c r="BN3" s="29" t="s">
        <v>347</v>
      </c>
      <c r="BO3" s="29" t="s">
        <v>348</v>
      </c>
      <c r="BP3" s="29" t="s">
        <v>71</v>
      </c>
      <c r="BQ3" s="28" t="s">
        <v>326</v>
      </c>
      <c r="BR3" s="29" t="s">
        <v>3</v>
      </c>
      <c r="BS3" s="29" t="s">
        <v>4</v>
      </c>
      <c r="BT3" s="30"/>
      <c r="BU3" s="28" t="s">
        <v>342</v>
      </c>
      <c r="BV3" s="29" t="s">
        <v>340</v>
      </c>
      <c r="BW3" s="29" t="s">
        <v>340</v>
      </c>
      <c r="BX3" s="29" t="s">
        <v>3</v>
      </c>
      <c r="BY3" s="29" t="s">
        <v>234</v>
      </c>
      <c r="BZ3" s="30" t="s">
        <v>4</v>
      </c>
    </row>
    <row r="4" spans="1:78" x14ac:dyDescent="0.2">
      <c r="A4" s="1" t="s">
        <v>103</v>
      </c>
      <c r="B4" s="1" t="s">
        <v>107</v>
      </c>
      <c r="C4" s="1" t="s">
        <v>104</v>
      </c>
      <c r="D4" s="1"/>
      <c r="E4" s="21"/>
      <c r="F4" s="22"/>
      <c r="G4" s="22"/>
      <c r="H4" s="22"/>
      <c r="I4" s="21"/>
      <c r="J4" s="22"/>
      <c r="K4" s="22"/>
      <c r="L4" s="22"/>
      <c r="M4" s="23"/>
      <c r="N4" s="9">
        <v>1</v>
      </c>
      <c r="O4" s="8"/>
      <c r="P4" s="8"/>
      <c r="Q4" s="8"/>
      <c r="R4" s="8"/>
      <c r="S4" s="21"/>
      <c r="T4" s="22"/>
      <c r="U4" s="22"/>
      <c r="V4" s="23"/>
      <c r="W4" s="9">
        <v>1</v>
      </c>
      <c r="X4" s="8"/>
      <c r="Y4" s="8"/>
      <c r="Z4" s="8"/>
      <c r="AA4" s="8"/>
      <c r="AB4" s="8"/>
      <c r="AC4" s="35">
        <v>1</v>
      </c>
      <c r="AD4" s="22"/>
      <c r="AE4" s="22"/>
      <c r="AF4" s="22"/>
      <c r="AG4" s="22"/>
      <c r="AH4" s="36">
        <v>0.1</v>
      </c>
      <c r="AI4" s="89"/>
      <c r="AJ4" s="90"/>
      <c r="AK4" s="9">
        <v>1</v>
      </c>
      <c r="AL4" s="9"/>
      <c r="AM4" s="8"/>
      <c r="AN4" s="7">
        <v>0</v>
      </c>
      <c r="AO4" s="7"/>
      <c r="AQ4" s="14"/>
      <c r="AY4" s="21">
        <v>1</v>
      </c>
      <c r="AZ4" s="22"/>
      <c r="BA4" s="22"/>
      <c r="BB4" s="22"/>
      <c r="BC4" s="22"/>
      <c r="BD4" s="37">
        <v>0.8</v>
      </c>
      <c r="BE4" s="24"/>
      <c r="BF4" s="24"/>
      <c r="BG4" s="24"/>
      <c r="BH4" s="24"/>
      <c r="BI4" s="22"/>
      <c r="BJ4" s="22"/>
      <c r="BK4" s="23"/>
      <c r="BL4" s="8"/>
      <c r="BM4" s="8"/>
      <c r="BN4" s="8"/>
      <c r="BO4" s="8"/>
      <c r="BP4" s="8"/>
      <c r="BQ4" s="14"/>
      <c r="BR4" s="8"/>
      <c r="BS4" s="8"/>
      <c r="BT4" s="15"/>
      <c r="BU4" s="14"/>
      <c r="BV4" s="8"/>
      <c r="BW4" s="8"/>
      <c r="BX4" s="8"/>
      <c r="BY4" s="8"/>
      <c r="BZ4" s="15"/>
    </row>
    <row r="5" spans="1:78" s="52" customFormat="1" x14ac:dyDescent="0.2">
      <c r="A5" s="52" t="s">
        <v>53</v>
      </c>
      <c r="B5" s="52" t="s">
        <v>108</v>
      </c>
      <c r="D5" s="52" t="s">
        <v>250</v>
      </c>
      <c r="E5" s="53">
        <v>5</v>
      </c>
      <c r="F5" s="51"/>
      <c r="G5" s="51"/>
      <c r="H5" s="51"/>
      <c r="I5" s="53"/>
      <c r="J5" s="51"/>
      <c r="K5" s="51"/>
      <c r="L5" s="51"/>
      <c r="M5" s="54"/>
      <c r="N5" s="51"/>
      <c r="O5" s="51"/>
      <c r="P5" s="51"/>
      <c r="Q5" s="51"/>
      <c r="R5" s="51"/>
      <c r="S5" s="53"/>
      <c r="T5" s="51"/>
      <c r="U5" s="51"/>
      <c r="V5" s="54"/>
      <c r="W5" s="51"/>
      <c r="X5" s="51"/>
      <c r="Y5" s="51"/>
      <c r="Z5" s="51"/>
      <c r="AA5" s="51"/>
      <c r="AB5" s="51"/>
      <c r="AC5" s="53"/>
      <c r="AD5" s="51"/>
      <c r="AE5" s="51"/>
      <c r="AF5" s="51"/>
      <c r="AG5" s="51"/>
      <c r="AH5" s="51"/>
      <c r="AI5" s="91"/>
      <c r="AJ5" s="92"/>
      <c r="AK5" s="51"/>
      <c r="AL5" s="51"/>
      <c r="AM5" s="51"/>
      <c r="AN5" s="51"/>
      <c r="AO5" s="51"/>
      <c r="AP5" s="51"/>
      <c r="AQ5" s="53"/>
      <c r="AR5" s="51"/>
      <c r="AS5" s="51"/>
      <c r="AT5" s="51"/>
      <c r="AU5" s="51"/>
      <c r="AV5" s="51"/>
      <c r="AW5" s="51"/>
      <c r="AX5" s="51"/>
      <c r="AY5" s="53"/>
      <c r="AZ5" s="51"/>
      <c r="BA5" s="51"/>
      <c r="BB5" s="51"/>
      <c r="BC5" s="51"/>
      <c r="BD5" s="51"/>
      <c r="BE5" s="51"/>
      <c r="BF5" s="51"/>
      <c r="BG5" s="51"/>
      <c r="BH5" s="51"/>
      <c r="BI5" s="51"/>
      <c r="BJ5" s="51"/>
      <c r="BK5" s="54"/>
      <c r="BL5" s="51"/>
      <c r="BM5" s="51"/>
      <c r="BN5" s="51"/>
      <c r="BO5" s="51"/>
      <c r="BP5" s="51"/>
      <c r="BQ5" s="53"/>
      <c r="BR5" s="51"/>
      <c r="BS5" s="80"/>
      <c r="BT5" s="81"/>
      <c r="BU5" s="53"/>
      <c r="BV5" s="51"/>
      <c r="BW5" s="51"/>
      <c r="BX5" s="51"/>
      <c r="BY5" s="51"/>
      <c r="BZ5" s="54"/>
    </row>
    <row r="6" spans="1:78" s="52" customFormat="1" x14ac:dyDescent="0.2">
      <c r="A6" s="52" t="s">
        <v>69</v>
      </c>
      <c r="B6" s="52" t="s">
        <v>108</v>
      </c>
      <c r="D6" s="52" t="s">
        <v>250</v>
      </c>
      <c r="E6" s="53" t="s">
        <v>114</v>
      </c>
      <c r="F6" s="51">
        <v>1000</v>
      </c>
      <c r="G6" s="51">
        <v>0.02</v>
      </c>
      <c r="H6" s="51">
        <v>25</v>
      </c>
      <c r="I6" s="53"/>
      <c r="J6" s="51"/>
      <c r="K6" s="51"/>
      <c r="L6" s="51"/>
      <c r="M6" s="54"/>
      <c r="N6" s="51"/>
      <c r="O6" s="51"/>
      <c r="P6" s="51"/>
      <c r="Q6" s="51"/>
      <c r="R6" s="51"/>
      <c r="S6" s="53"/>
      <c r="T6" s="51"/>
      <c r="U6" s="51"/>
      <c r="V6" s="54"/>
      <c r="W6" s="51"/>
      <c r="X6" s="51">
        <v>150</v>
      </c>
      <c r="Y6" s="51">
        <v>0.06</v>
      </c>
      <c r="Z6" s="51">
        <v>15</v>
      </c>
      <c r="AA6" s="51">
        <v>0.9</v>
      </c>
      <c r="AB6" s="51"/>
      <c r="AC6" s="53"/>
      <c r="AD6" s="51"/>
      <c r="AE6" s="51"/>
      <c r="AF6" s="51"/>
      <c r="AG6" s="51">
        <v>30</v>
      </c>
      <c r="AH6" s="51"/>
      <c r="AI6" s="91">
        <v>0.86299999999999999</v>
      </c>
      <c r="AJ6" s="92"/>
      <c r="AK6" s="51"/>
      <c r="AL6" s="80" t="s">
        <v>301</v>
      </c>
      <c r="AM6" s="51">
        <v>1.4999999999999999E-2</v>
      </c>
      <c r="AN6" s="51"/>
      <c r="AO6" s="51"/>
      <c r="AP6" s="51"/>
      <c r="AQ6" s="53"/>
      <c r="AR6" s="51"/>
      <c r="AS6" s="51"/>
      <c r="AT6" s="51"/>
      <c r="AU6" s="51"/>
      <c r="AV6" s="51"/>
      <c r="AW6" s="51"/>
      <c r="AX6" s="51"/>
      <c r="AY6" s="53"/>
      <c r="AZ6" s="51">
        <v>60000</v>
      </c>
      <c r="BA6" s="51"/>
      <c r="BB6" s="51">
        <v>0.03</v>
      </c>
      <c r="BC6" s="51">
        <v>0.65</v>
      </c>
      <c r="BD6" s="51"/>
      <c r="BE6" s="51"/>
      <c r="BF6" s="51"/>
      <c r="BG6" s="51"/>
      <c r="BH6" s="51"/>
      <c r="BI6" s="51">
        <v>0.5</v>
      </c>
      <c r="BJ6" s="51">
        <v>0.25</v>
      </c>
      <c r="BK6" s="54">
        <v>0.25</v>
      </c>
      <c r="BL6" s="51"/>
      <c r="BM6" s="51"/>
      <c r="BN6" s="51"/>
      <c r="BO6" s="51"/>
      <c r="BP6" s="51"/>
      <c r="BQ6" s="53"/>
      <c r="BR6" s="51"/>
      <c r="BS6" s="80"/>
      <c r="BT6" s="81"/>
      <c r="BU6" s="53"/>
      <c r="BV6" s="51"/>
      <c r="BW6" s="51"/>
      <c r="BX6" s="51"/>
      <c r="BY6" s="51"/>
      <c r="BZ6" s="54"/>
    </row>
    <row r="7" spans="1:78" s="52" customFormat="1" ht="17" x14ac:dyDescent="0.2">
      <c r="A7" s="51" t="s">
        <v>97</v>
      </c>
      <c r="D7" s="52" t="s">
        <v>257</v>
      </c>
      <c r="E7" s="53" t="s">
        <v>114</v>
      </c>
      <c r="F7" s="51"/>
      <c r="G7" s="51"/>
      <c r="H7" s="51"/>
      <c r="I7" s="61">
        <v>7</v>
      </c>
      <c r="J7" s="62">
        <f>ROUND(383000000/125000,0)</f>
        <v>3064</v>
      </c>
      <c r="K7" s="62">
        <f>ROUND(97/500.46,2)</f>
        <v>0.19</v>
      </c>
      <c r="L7" s="63" t="s">
        <v>98</v>
      </c>
      <c r="M7" s="64">
        <f>ROUND(20.403/500.46,2)</f>
        <v>0.04</v>
      </c>
      <c r="N7" s="51"/>
      <c r="O7" s="51"/>
      <c r="P7" s="51">
        <v>550</v>
      </c>
      <c r="Q7" s="51">
        <v>1.4999999999999999E-2</v>
      </c>
      <c r="R7" s="51">
        <v>35</v>
      </c>
      <c r="S7" s="53"/>
      <c r="T7" s="51"/>
      <c r="U7" s="51"/>
      <c r="V7" s="54"/>
      <c r="W7" s="51"/>
      <c r="AB7" s="51"/>
      <c r="AC7" s="53"/>
      <c r="AD7" s="51"/>
      <c r="AE7" s="51"/>
      <c r="AF7" s="51"/>
      <c r="AG7" s="51"/>
      <c r="AH7" s="51"/>
      <c r="AI7" s="91"/>
      <c r="AJ7" s="92"/>
      <c r="AK7" s="51"/>
      <c r="AL7" s="51"/>
      <c r="AM7" s="51"/>
      <c r="AN7" s="51"/>
      <c r="AO7" s="51"/>
      <c r="AP7" s="51"/>
      <c r="AQ7" s="53"/>
      <c r="AR7" s="51"/>
      <c r="AS7" s="51"/>
      <c r="AT7" s="51"/>
      <c r="AU7" s="51"/>
      <c r="AV7" s="51"/>
      <c r="AW7" s="51"/>
      <c r="AX7" s="51"/>
      <c r="AY7" s="53"/>
      <c r="AZ7" s="51"/>
      <c r="BA7" s="51"/>
      <c r="BB7" s="51"/>
      <c r="BC7" s="51"/>
      <c r="BD7" s="51"/>
      <c r="BE7" s="51"/>
      <c r="BF7" s="51"/>
      <c r="BG7" s="51"/>
      <c r="BH7" s="51"/>
      <c r="BI7" s="51"/>
      <c r="BJ7" s="51"/>
      <c r="BK7" s="54"/>
      <c r="BL7" s="51"/>
      <c r="BM7" s="51"/>
      <c r="BN7" s="51"/>
      <c r="BO7" s="51"/>
      <c r="BP7" s="51"/>
      <c r="BQ7" s="53"/>
      <c r="BR7" s="51"/>
      <c r="BS7" s="80"/>
      <c r="BT7" s="81"/>
      <c r="BU7" s="53"/>
      <c r="BV7" s="51"/>
      <c r="BW7" s="51"/>
      <c r="BX7" s="51"/>
      <c r="BY7" s="51"/>
      <c r="BZ7" s="54"/>
    </row>
    <row r="8" spans="1:78" s="52" customFormat="1" x14ac:dyDescent="0.2">
      <c r="A8" s="51" t="s">
        <v>109</v>
      </c>
      <c r="B8" s="51"/>
      <c r="D8" s="52" t="s">
        <v>250</v>
      </c>
      <c r="E8" s="53" t="s">
        <v>114</v>
      </c>
      <c r="F8" s="51"/>
      <c r="G8" s="51"/>
      <c r="H8" s="51"/>
      <c r="I8" s="53"/>
      <c r="J8" s="51"/>
      <c r="K8" s="51"/>
      <c r="L8" s="51"/>
      <c r="M8" s="54"/>
      <c r="N8" s="51"/>
      <c r="O8" s="51"/>
      <c r="P8" s="51"/>
      <c r="Q8" s="51"/>
      <c r="R8" s="51"/>
      <c r="S8" s="53"/>
      <c r="T8" s="51"/>
      <c r="U8" s="51"/>
      <c r="V8" s="54"/>
      <c r="W8" s="51"/>
      <c r="X8" s="51"/>
      <c r="Y8" s="51"/>
      <c r="Z8" s="51"/>
      <c r="AA8" s="51"/>
      <c r="AB8" s="51"/>
      <c r="AC8" s="53"/>
      <c r="AD8" s="51"/>
      <c r="AE8" s="51"/>
      <c r="AF8" s="51"/>
      <c r="AG8" s="51"/>
      <c r="AH8" s="51"/>
      <c r="AI8" s="91"/>
      <c r="AJ8" s="92"/>
      <c r="AK8" s="51"/>
      <c r="AL8" s="51"/>
      <c r="AM8" s="51"/>
      <c r="AN8" s="51"/>
      <c r="AO8" s="51"/>
      <c r="AP8" s="51"/>
      <c r="AQ8" s="53"/>
      <c r="AR8" s="51"/>
      <c r="AS8" s="51"/>
      <c r="AT8" s="51"/>
      <c r="AU8" s="51"/>
      <c r="AV8" s="51"/>
      <c r="AW8" s="51"/>
      <c r="AX8" s="51"/>
      <c r="AY8" s="53"/>
      <c r="AZ8" s="51"/>
      <c r="BA8" s="51"/>
      <c r="BB8" s="51"/>
      <c r="BC8" s="51"/>
      <c r="BD8" s="51"/>
      <c r="BE8" s="51"/>
      <c r="BF8" s="51"/>
      <c r="BG8" s="51"/>
      <c r="BH8" s="51"/>
      <c r="BI8" s="51"/>
      <c r="BJ8" s="51"/>
      <c r="BK8" s="54"/>
      <c r="BL8" s="51"/>
      <c r="BM8" s="51"/>
      <c r="BN8" s="51"/>
      <c r="BO8" s="51"/>
      <c r="BP8" s="51"/>
      <c r="BQ8" s="53"/>
      <c r="BR8" s="51"/>
      <c r="BS8" s="80"/>
      <c r="BT8" s="81"/>
      <c r="BU8" s="53"/>
      <c r="BV8" s="51"/>
      <c r="BW8" s="51"/>
      <c r="BX8" s="51"/>
      <c r="BY8" s="51"/>
      <c r="BZ8" s="54"/>
    </row>
    <row r="9" spans="1:78" s="52" customFormat="1" x14ac:dyDescent="0.2">
      <c r="A9" s="51" t="s">
        <v>110</v>
      </c>
      <c r="B9" s="51"/>
      <c r="D9" s="52" t="s">
        <v>250</v>
      </c>
      <c r="E9" s="53" t="s">
        <v>114</v>
      </c>
      <c r="F9" s="51"/>
      <c r="G9" s="51"/>
      <c r="H9" s="51"/>
      <c r="I9" s="53"/>
      <c r="J9" s="51"/>
      <c r="K9" s="51"/>
      <c r="L9" s="51"/>
      <c r="M9" s="54"/>
      <c r="N9" s="51"/>
      <c r="O9" s="51"/>
      <c r="P9" s="51"/>
      <c r="Q9" s="51"/>
      <c r="R9" s="51"/>
      <c r="S9" s="53"/>
      <c r="T9" s="51"/>
      <c r="U9" s="51"/>
      <c r="V9" s="54"/>
      <c r="W9" s="51"/>
      <c r="X9" s="51"/>
      <c r="Y9" s="51"/>
      <c r="Z9" s="51"/>
      <c r="AA9" s="51"/>
      <c r="AB9" s="51"/>
      <c r="AC9" s="53"/>
      <c r="AD9" s="51"/>
      <c r="AE9" s="51"/>
      <c r="AF9" s="51"/>
      <c r="AG9" s="51"/>
      <c r="AH9" s="51"/>
      <c r="AI9" s="91"/>
      <c r="AJ9" s="92"/>
      <c r="AK9" s="51"/>
      <c r="AL9" s="51"/>
      <c r="AM9" s="51"/>
      <c r="AN9" s="51"/>
      <c r="AO9" s="51"/>
      <c r="AP9" s="51"/>
      <c r="AQ9" s="53"/>
      <c r="AR9" s="51"/>
      <c r="AS9" s="51"/>
      <c r="AT9" s="51"/>
      <c r="AU9" s="51"/>
      <c r="AV9" s="51"/>
      <c r="AW9" s="51"/>
      <c r="AX9" s="51"/>
      <c r="AY9" s="53"/>
      <c r="AZ9" s="51"/>
      <c r="BA9" s="51"/>
      <c r="BB9" s="51"/>
      <c r="BC9" s="51"/>
      <c r="BD9" s="51"/>
      <c r="BE9" s="51"/>
      <c r="BF9" s="51"/>
      <c r="BG9" s="51"/>
      <c r="BH9" s="51"/>
      <c r="BI9" s="51"/>
      <c r="BJ9" s="51"/>
      <c r="BK9" s="54"/>
      <c r="BL9" s="51"/>
      <c r="BM9" s="51"/>
      <c r="BN9" s="51"/>
      <c r="BO9" s="51"/>
      <c r="BP9" s="51"/>
      <c r="BQ9" s="53"/>
      <c r="BR9" s="51"/>
      <c r="BS9" s="80"/>
      <c r="BT9" s="81"/>
      <c r="BU9" s="53"/>
      <c r="BV9" s="51"/>
      <c r="BW9" s="51"/>
      <c r="BX9" s="51"/>
      <c r="BY9" s="51"/>
      <c r="BZ9" s="54"/>
    </row>
    <row r="10" spans="1:78" s="52" customFormat="1" x14ac:dyDescent="0.2">
      <c r="A10" s="51" t="s">
        <v>101</v>
      </c>
      <c r="B10" s="51"/>
      <c r="C10" s="52" t="s">
        <v>119</v>
      </c>
      <c r="D10" s="52" t="s">
        <v>258</v>
      </c>
      <c r="E10" s="53" t="s">
        <v>114</v>
      </c>
      <c r="F10" s="51"/>
      <c r="G10" s="51"/>
      <c r="H10" s="51"/>
      <c r="I10" s="53"/>
      <c r="J10" s="51"/>
      <c r="K10" s="51"/>
      <c r="L10" s="51"/>
      <c r="M10" s="54"/>
      <c r="N10" s="51"/>
      <c r="O10" s="51"/>
      <c r="P10" s="51">
        <v>1200</v>
      </c>
      <c r="Q10" s="51"/>
      <c r="R10" s="51">
        <v>30</v>
      </c>
      <c r="S10" s="53"/>
      <c r="T10" s="51"/>
      <c r="U10" s="51"/>
      <c r="V10" s="54"/>
      <c r="W10" s="51"/>
      <c r="X10" s="51"/>
      <c r="Y10" s="51"/>
      <c r="Z10" s="51"/>
      <c r="AA10" s="51"/>
      <c r="AB10" s="51"/>
      <c r="AC10" s="53"/>
      <c r="AD10" s="51"/>
      <c r="AE10" s="51"/>
      <c r="AF10" s="51"/>
      <c r="AG10" s="51"/>
      <c r="AH10" s="51"/>
      <c r="AI10" s="91"/>
      <c r="AJ10" s="92"/>
      <c r="AK10" s="51"/>
      <c r="AL10" s="51"/>
      <c r="AM10" s="51"/>
      <c r="AN10" s="51"/>
      <c r="AO10" s="51"/>
      <c r="AP10" s="51"/>
      <c r="AQ10" s="53"/>
      <c r="AR10" s="51"/>
      <c r="AS10" s="51"/>
      <c r="AT10" s="51"/>
      <c r="AU10" s="51"/>
      <c r="AV10" s="51"/>
      <c r="AW10" s="51"/>
      <c r="AX10" s="51"/>
      <c r="AY10" s="53"/>
      <c r="AZ10" s="51"/>
      <c r="BA10" s="51"/>
      <c r="BB10" s="51"/>
      <c r="BC10" s="51"/>
      <c r="BD10" s="51"/>
      <c r="BE10" s="51"/>
      <c r="BF10" s="51"/>
      <c r="BG10" s="51"/>
      <c r="BH10" s="51"/>
      <c r="BI10" s="51"/>
      <c r="BJ10" s="51"/>
      <c r="BK10" s="54"/>
      <c r="BL10" s="51"/>
      <c r="BM10" s="51"/>
      <c r="BN10" s="51"/>
      <c r="BO10" s="51"/>
      <c r="BP10" s="51"/>
      <c r="BQ10" s="53"/>
      <c r="BR10" s="51"/>
      <c r="BS10" s="80"/>
      <c r="BT10" s="81"/>
      <c r="BU10" s="53"/>
      <c r="BV10" s="51"/>
      <c r="BW10" s="51"/>
      <c r="BX10" s="51"/>
      <c r="BY10" s="51"/>
      <c r="BZ10" s="54"/>
    </row>
    <row r="11" spans="1:78" x14ac:dyDescent="0.2">
      <c r="A11" s="4" t="s">
        <v>72</v>
      </c>
      <c r="B11" s="4"/>
      <c r="C11" t="s">
        <v>73</v>
      </c>
      <c r="E11" s="19" t="s">
        <v>114</v>
      </c>
      <c r="F11" s="4"/>
      <c r="G11" s="4"/>
      <c r="H11" s="4"/>
      <c r="I11" s="19"/>
      <c r="J11" s="4"/>
      <c r="K11" s="4"/>
      <c r="L11" s="4"/>
      <c r="M11" s="33"/>
      <c r="N11" s="4"/>
      <c r="O11" s="4"/>
      <c r="P11" s="4"/>
      <c r="Q11" s="4"/>
      <c r="R11" s="4"/>
      <c r="S11" s="19"/>
      <c r="T11" s="4"/>
      <c r="U11" s="4"/>
      <c r="V11" s="33"/>
      <c r="W11" s="4"/>
      <c r="X11" s="4"/>
      <c r="Y11" s="4"/>
      <c r="Z11" s="4"/>
      <c r="AA11" s="4"/>
      <c r="AB11" s="4">
        <v>0.5</v>
      </c>
      <c r="AC11" s="19"/>
      <c r="AD11" s="4"/>
      <c r="AE11" s="4"/>
      <c r="AF11" s="4"/>
      <c r="AG11" s="4"/>
      <c r="AH11" s="4"/>
      <c r="AI11" s="87"/>
      <c r="AJ11" s="93"/>
      <c r="AK11" s="4"/>
      <c r="AL11" s="4"/>
      <c r="AM11" s="4"/>
      <c r="AN11" s="4"/>
      <c r="AO11" s="4"/>
      <c r="AP11" s="4"/>
      <c r="AQ11" s="19"/>
      <c r="AR11" s="4"/>
      <c r="AS11" s="4"/>
      <c r="AT11" s="4"/>
      <c r="AU11" s="4"/>
      <c r="AV11" s="4"/>
      <c r="AW11" s="4"/>
      <c r="AX11" s="4"/>
      <c r="AY11" s="19"/>
      <c r="AZ11" s="4"/>
      <c r="BA11" s="4"/>
      <c r="BB11" s="4"/>
      <c r="BC11" s="4"/>
      <c r="BD11" s="4"/>
      <c r="BE11" s="4"/>
      <c r="BF11" s="4"/>
      <c r="BG11" s="4"/>
      <c r="BH11" s="4"/>
      <c r="BI11" s="4"/>
      <c r="BJ11" s="4"/>
      <c r="BK11" s="33"/>
      <c r="BL11" s="4"/>
      <c r="BM11" s="4"/>
      <c r="BN11" s="4"/>
      <c r="BO11" s="4"/>
      <c r="BP11" s="4"/>
      <c r="BQ11" s="19"/>
      <c r="BR11" s="4"/>
      <c r="BS11" s="8"/>
      <c r="BT11" s="15"/>
      <c r="BU11" s="19"/>
      <c r="BV11" s="4"/>
      <c r="BW11" s="4"/>
      <c r="BX11" s="4"/>
      <c r="BY11" s="4"/>
      <c r="BZ11" s="33"/>
    </row>
    <row r="12" spans="1:78" s="58" customFormat="1" x14ac:dyDescent="0.2">
      <c r="A12" s="84" t="s">
        <v>52</v>
      </c>
      <c r="B12" s="84">
        <v>2017</v>
      </c>
      <c r="C12" s="58" t="s">
        <v>273</v>
      </c>
      <c r="E12" s="85" t="s">
        <v>114</v>
      </c>
      <c r="F12" s="84"/>
      <c r="G12" s="84"/>
      <c r="H12" s="84"/>
      <c r="I12" s="85"/>
      <c r="J12" s="84"/>
      <c r="K12" s="84"/>
      <c r="L12" s="84"/>
      <c r="M12" s="86"/>
      <c r="N12" s="84"/>
      <c r="O12" s="84"/>
      <c r="P12" s="84"/>
      <c r="Q12" s="84"/>
      <c r="R12" s="84"/>
      <c r="S12" s="85"/>
      <c r="T12" s="84"/>
      <c r="U12" s="84"/>
      <c r="V12" s="86"/>
      <c r="W12" s="84"/>
      <c r="X12" s="84"/>
      <c r="Y12" s="84"/>
      <c r="Z12" s="84"/>
      <c r="AA12" s="84"/>
      <c r="AB12" s="84"/>
      <c r="AC12" s="85"/>
      <c r="AD12" s="84">
        <v>1300</v>
      </c>
      <c r="AE12" s="84">
        <v>0.03</v>
      </c>
      <c r="AF12" s="84"/>
      <c r="AG12" s="84">
        <v>20</v>
      </c>
      <c r="AH12" s="84"/>
      <c r="AI12" s="87">
        <f>1/(61/constants!C5)</f>
        <v>4.922955742627874E-4</v>
      </c>
      <c r="AJ12" s="93"/>
      <c r="AK12" s="84"/>
      <c r="AL12" s="84"/>
      <c r="AM12" s="84"/>
      <c r="AN12" s="84"/>
      <c r="AO12" s="84"/>
      <c r="AP12" s="84"/>
      <c r="AQ12" s="85"/>
      <c r="AR12" s="84"/>
      <c r="AS12" s="84"/>
      <c r="AT12" s="84"/>
      <c r="AU12" s="84"/>
      <c r="AV12" s="84"/>
      <c r="AW12" s="84"/>
      <c r="AX12" s="84"/>
      <c r="AY12" s="85"/>
      <c r="AZ12" s="84"/>
      <c r="BA12" s="84"/>
      <c r="BB12" s="84"/>
      <c r="BC12" s="84"/>
      <c r="BD12" s="84"/>
      <c r="BE12" s="84"/>
      <c r="BF12" s="84"/>
      <c r="BG12" s="84"/>
      <c r="BH12" s="84"/>
      <c r="BI12" s="84"/>
      <c r="BJ12" s="84"/>
      <c r="BK12" s="86"/>
      <c r="BL12" s="84"/>
      <c r="BM12" s="84"/>
      <c r="BN12" s="84"/>
      <c r="BO12" s="84"/>
      <c r="BP12" s="84"/>
      <c r="BQ12" s="85"/>
      <c r="BR12" s="84"/>
      <c r="BS12" s="11"/>
      <c r="BT12" s="110"/>
      <c r="BU12" s="85"/>
      <c r="BV12" s="84"/>
      <c r="BW12" s="84"/>
      <c r="BX12" s="84"/>
      <c r="BY12" s="84"/>
      <c r="BZ12" s="86"/>
    </row>
    <row r="13" spans="1:78" s="58" customFormat="1" x14ac:dyDescent="0.2">
      <c r="A13" s="84" t="s">
        <v>52</v>
      </c>
      <c r="B13" s="84">
        <v>2025</v>
      </c>
      <c r="C13" s="58" t="s">
        <v>274</v>
      </c>
      <c r="E13" s="85"/>
      <c r="F13" s="84"/>
      <c r="G13" s="84"/>
      <c r="H13" s="84"/>
      <c r="I13" s="85"/>
      <c r="J13" s="84"/>
      <c r="K13" s="84"/>
      <c r="L13" s="84"/>
      <c r="M13" s="86"/>
      <c r="N13" s="84"/>
      <c r="O13" s="84"/>
      <c r="P13" s="84"/>
      <c r="Q13" s="84"/>
      <c r="R13" s="84"/>
      <c r="S13" s="85"/>
      <c r="T13" s="84"/>
      <c r="U13" s="84"/>
      <c r="V13" s="86"/>
      <c r="W13" s="84"/>
      <c r="X13" s="84"/>
      <c r="Y13" s="84"/>
      <c r="Z13" s="84"/>
      <c r="AA13" s="84"/>
      <c r="AB13" s="84"/>
      <c r="AC13" s="85"/>
      <c r="AD13" s="84">
        <v>900</v>
      </c>
      <c r="AE13" s="84">
        <v>0.03</v>
      </c>
      <c r="AF13" s="84"/>
      <c r="AG13" s="84">
        <v>20</v>
      </c>
      <c r="AH13" s="84"/>
      <c r="AI13" s="87">
        <f>1/(53/constants!C5)</f>
        <v>5.6660434018924587E-4</v>
      </c>
      <c r="AJ13" s="93"/>
      <c r="AK13" s="84"/>
      <c r="AL13" s="84"/>
      <c r="AM13" s="84"/>
      <c r="AN13" s="84"/>
      <c r="AO13" s="84"/>
      <c r="AP13" s="84"/>
      <c r="AQ13" s="85"/>
      <c r="AR13" s="84"/>
      <c r="AS13" s="84"/>
      <c r="AT13" s="84"/>
      <c r="AU13" s="84"/>
      <c r="AV13" s="84"/>
      <c r="AW13" s="84"/>
      <c r="AX13" s="84"/>
      <c r="AY13" s="85"/>
      <c r="AZ13" s="84"/>
      <c r="BA13" s="84"/>
      <c r="BB13" s="84"/>
      <c r="BC13" s="84"/>
      <c r="BD13" s="84"/>
      <c r="BE13" s="84"/>
      <c r="BF13" s="84"/>
      <c r="BG13" s="84"/>
      <c r="BH13" s="84"/>
      <c r="BI13" s="84"/>
      <c r="BJ13" s="84"/>
      <c r="BK13" s="86"/>
      <c r="BL13" s="84"/>
      <c r="BM13" s="84"/>
      <c r="BN13" s="84"/>
      <c r="BO13" s="84"/>
      <c r="BP13" s="84"/>
      <c r="BQ13" s="85"/>
      <c r="BR13" s="84"/>
      <c r="BS13" s="11"/>
      <c r="BT13" s="110"/>
      <c r="BU13" s="85"/>
      <c r="BV13" s="84"/>
      <c r="BW13" s="84"/>
      <c r="BX13" s="84"/>
      <c r="BY13" s="84"/>
      <c r="BZ13" s="86"/>
    </row>
    <row r="14" spans="1:78" s="52" customFormat="1" x14ac:dyDescent="0.2">
      <c r="A14" s="51" t="s">
        <v>99</v>
      </c>
      <c r="B14" s="51"/>
      <c r="C14" s="52" t="s">
        <v>278</v>
      </c>
      <c r="D14" s="52" t="s">
        <v>279</v>
      </c>
      <c r="E14" s="53" t="s">
        <v>114</v>
      </c>
      <c r="F14" s="51"/>
      <c r="G14" s="51"/>
      <c r="H14" s="51"/>
      <c r="I14" s="53"/>
      <c r="J14" s="51"/>
      <c r="K14" s="51"/>
      <c r="L14" s="51"/>
      <c r="M14" s="54"/>
      <c r="N14" s="51"/>
      <c r="O14" s="51"/>
      <c r="P14" s="51"/>
      <c r="Q14" s="51"/>
      <c r="R14" s="51"/>
      <c r="S14" s="53"/>
      <c r="T14" s="51"/>
      <c r="U14" s="51"/>
      <c r="V14" s="54"/>
      <c r="W14" s="51"/>
      <c r="X14" s="51"/>
      <c r="Y14" s="51"/>
      <c r="Z14" s="51"/>
      <c r="AA14" s="51"/>
      <c r="AB14" s="51"/>
      <c r="AC14" s="53"/>
      <c r="AD14" s="51">
        <f>78300000/100000</f>
        <v>783</v>
      </c>
      <c r="AE14" s="51">
        <v>0.11</v>
      </c>
      <c r="AF14" s="51"/>
      <c r="AG14" s="51"/>
      <c r="AH14" s="51"/>
      <c r="AI14" s="91"/>
      <c r="AJ14" s="92"/>
      <c r="AK14" s="51"/>
      <c r="AL14" s="51"/>
      <c r="AM14" s="51"/>
      <c r="AN14" s="51"/>
      <c r="AO14" s="51"/>
      <c r="AP14" s="51"/>
      <c r="AQ14" s="53"/>
      <c r="AR14" s="51"/>
      <c r="AS14" s="51"/>
      <c r="AT14" s="51"/>
      <c r="AU14" s="51"/>
      <c r="AV14" s="51"/>
      <c r="AW14" s="51"/>
      <c r="AX14" s="51"/>
      <c r="AY14" s="53"/>
      <c r="AZ14" s="51"/>
      <c r="BA14" s="51"/>
      <c r="BB14" s="51"/>
      <c r="BC14" s="51"/>
      <c r="BD14" s="51"/>
      <c r="BE14" s="51"/>
      <c r="BF14" s="51"/>
      <c r="BG14" s="51"/>
      <c r="BH14" s="51"/>
      <c r="BI14" s="51"/>
      <c r="BJ14" s="51"/>
      <c r="BK14" s="54"/>
      <c r="BL14" s="51"/>
      <c r="BM14" s="51"/>
      <c r="BN14" s="51"/>
      <c r="BO14" s="51"/>
      <c r="BP14" s="51"/>
      <c r="BQ14" s="53"/>
      <c r="BR14" s="51"/>
      <c r="BS14" s="80"/>
      <c r="BT14" s="81"/>
      <c r="BU14" s="53"/>
      <c r="BV14" s="51"/>
      <c r="BW14" s="51"/>
      <c r="BX14" s="51"/>
      <c r="BY14" s="51"/>
      <c r="BZ14" s="54"/>
    </row>
    <row r="15" spans="1:78" s="52" customFormat="1" x14ac:dyDescent="0.2">
      <c r="A15" s="51" t="s">
        <v>99</v>
      </c>
      <c r="B15" s="51"/>
      <c r="C15" s="52" t="s">
        <v>280</v>
      </c>
      <c r="D15" s="52" t="s">
        <v>277</v>
      </c>
      <c r="E15" s="53" t="s">
        <v>114</v>
      </c>
      <c r="F15" s="51"/>
      <c r="G15" s="51"/>
      <c r="H15" s="51"/>
      <c r="I15" s="53"/>
      <c r="J15" s="51"/>
      <c r="K15" s="51"/>
      <c r="L15" s="51"/>
      <c r="M15" s="54"/>
      <c r="N15" s="51"/>
      <c r="O15" s="51"/>
      <c r="P15" s="51"/>
      <c r="Q15" s="51"/>
      <c r="R15" s="51"/>
      <c r="S15" s="53"/>
      <c r="T15" s="51"/>
      <c r="U15" s="51"/>
      <c r="V15" s="54"/>
      <c r="W15" s="51"/>
      <c r="X15" s="51"/>
      <c r="Y15" s="51"/>
      <c r="Z15" s="51"/>
      <c r="AA15" s="51"/>
      <c r="AB15" s="51"/>
      <c r="AC15" s="53"/>
      <c r="AD15" s="51">
        <f>11000000/10000</f>
        <v>1100</v>
      </c>
      <c r="AE15" s="51">
        <v>0.11</v>
      </c>
      <c r="AF15" s="51"/>
      <c r="AG15" s="51"/>
      <c r="AH15" s="51"/>
      <c r="AI15" s="87"/>
      <c r="AJ15" s="93"/>
      <c r="AK15" s="51"/>
      <c r="AL15" s="51"/>
      <c r="AM15" s="51"/>
      <c r="AN15" s="51"/>
      <c r="AO15" s="51"/>
      <c r="AP15" s="51"/>
      <c r="AQ15" s="53"/>
      <c r="AR15" s="51"/>
      <c r="AS15" s="51"/>
      <c r="AT15" s="51"/>
      <c r="AU15" s="51"/>
      <c r="AV15" s="51"/>
      <c r="AW15" s="51"/>
      <c r="AX15" s="51"/>
      <c r="AY15" s="53"/>
      <c r="AZ15" s="88"/>
      <c r="BA15" s="51"/>
      <c r="BB15" s="51"/>
      <c r="BC15" s="51"/>
      <c r="BD15" s="51"/>
      <c r="BE15" s="51"/>
      <c r="BF15" s="51"/>
      <c r="BG15" s="51"/>
      <c r="BH15" s="51"/>
      <c r="BI15" s="51"/>
      <c r="BJ15" s="51"/>
      <c r="BK15" s="54"/>
      <c r="BL15" s="51"/>
      <c r="BM15" s="51"/>
      <c r="BN15" s="51"/>
      <c r="BO15" s="51"/>
      <c r="BP15" s="51"/>
      <c r="BQ15" s="53"/>
      <c r="BR15" s="51"/>
      <c r="BS15" s="80"/>
      <c r="BT15" s="81"/>
      <c r="BU15" s="53"/>
      <c r="BV15" s="51"/>
      <c r="BW15" s="51"/>
      <c r="BX15" s="51"/>
      <c r="BY15" s="51"/>
      <c r="BZ15" s="54"/>
    </row>
    <row r="16" spans="1:78" s="52" customFormat="1" x14ac:dyDescent="0.2">
      <c r="A16" s="51" t="s">
        <v>111</v>
      </c>
      <c r="B16" s="51">
        <v>2050</v>
      </c>
      <c r="C16" s="52" t="s">
        <v>112</v>
      </c>
      <c r="D16" s="52" t="s">
        <v>245</v>
      </c>
      <c r="E16" s="53" t="s">
        <v>114</v>
      </c>
      <c r="F16" s="51"/>
      <c r="G16" s="51"/>
      <c r="H16" s="51"/>
      <c r="I16" s="53"/>
      <c r="J16" s="51"/>
      <c r="K16" s="51"/>
      <c r="L16" s="51"/>
      <c r="M16" s="54"/>
      <c r="N16" s="51"/>
      <c r="O16" s="51"/>
      <c r="P16" s="51">
        <v>500</v>
      </c>
      <c r="Q16" s="51">
        <f>8/P16</f>
        <v>1.6E-2</v>
      </c>
      <c r="R16" s="51">
        <v>25</v>
      </c>
      <c r="S16" s="53"/>
      <c r="T16" s="51"/>
      <c r="U16" s="51"/>
      <c r="V16" s="54"/>
      <c r="W16" s="51"/>
      <c r="X16" s="51"/>
      <c r="Y16" s="51"/>
      <c r="Z16" s="51"/>
      <c r="AA16" s="51"/>
      <c r="AB16" s="51"/>
      <c r="AC16" s="53"/>
      <c r="AD16" s="51">
        <v>400</v>
      </c>
      <c r="AE16" s="51">
        <f>7/AD16</f>
        <v>1.7500000000000002E-2</v>
      </c>
      <c r="AF16" s="51"/>
      <c r="AG16" s="51">
        <v>10</v>
      </c>
      <c r="AH16" s="51"/>
      <c r="AI16" s="87">
        <v>0.65500000000000003</v>
      </c>
      <c r="AJ16" s="93"/>
      <c r="AK16" s="51"/>
      <c r="AL16" s="51"/>
      <c r="AM16" s="51"/>
      <c r="AN16" s="51"/>
      <c r="AO16" s="51"/>
      <c r="AP16" s="51"/>
      <c r="AQ16" s="53"/>
      <c r="AR16" s="51"/>
      <c r="AS16" s="51"/>
      <c r="AT16" s="51"/>
      <c r="AU16" s="51"/>
      <c r="AV16" s="51"/>
      <c r="AW16" s="51"/>
      <c r="AX16" s="51"/>
      <c r="AY16" s="53"/>
      <c r="AZ16" s="51"/>
      <c r="BA16" s="51"/>
      <c r="BB16" s="51"/>
      <c r="BC16" s="51"/>
      <c r="BD16" s="51"/>
      <c r="BE16" s="51"/>
      <c r="BF16" s="51"/>
      <c r="BG16" s="51"/>
      <c r="BH16" s="51"/>
      <c r="BI16" s="51"/>
      <c r="BJ16" s="51"/>
      <c r="BK16" s="54"/>
      <c r="BL16" s="51"/>
      <c r="BM16" s="51"/>
      <c r="BN16" s="51"/>
      <c r="BO16" s="51"/>
      <c r="BP16" s="51"/>
      <c r="BQ16" s="53"/>
      <c r="BR16" s="51"/>
      <c r="BS16" s="80"/>
      <c r="BT16" s="81"/>
      <c r="BU16" s="53"/>
      <c r="BV16" s="51"/>
      <c r="BW16" s="51"/>
      <c r="BX16" s="51"/>
      <c r="BY16" s="51"/>
      <c r="BZ16" s="54"/>
    </row>
    <row r="17" spans="1:78" x14ac:dyDescent="0.2">
      <c r="A17" s="4" t="s">
        <v>113</v>
      </c>
      <c r="B17" s="4">
        <v>2020</v>
      </c>
      <c r="C17" t="s">
        <v>281</v>
      </c>
      <c r="E17" s="19" t="s">
        <v>114</v>
      </c>
      <c r="F17" s="4"/>
      <c r="G17" s="4"/>
      <c r="H17" s="4"/>
      <c r="I17" s="19"/>
      <c r="J17" s="4"/>
      <c r="K17" s="4"/>
      <c r="L17" s="4"/>
      <c r="M17" s="33"/>
      <c r="N17" s="4"/>
      <c r="O17" s="4"/>
      <c r="P17" s="4"/>
      <c r="Q17" s="4"/>
      <c r="R17" s="4"/>
      <c r="S17" s="19"/>
      <c r="T17" s="4"/>
      <c r="U17" s="4"/>
      <c r="V17" s="33"/>
      <c r="W17" s="4"/>
      <c r="X17" s="4"/>
      <c r="Y17" s="4"/>
      <c r="Z17" s="4"/>
      <c r="AA17" s="4"/>
      <c r="AB17" s="4"/>
      <c r="AC17" s="19"/>
      <c r="AD17" s="38">
        <v>1188</v>
      </c>
      <c r="AE17" s="4"/>
      <c r="AF17" s="4"/>
      <c r="AG17" s="4"/>
      <c r="AH17" s="4"/>
      <c r="AI17" s="87"/>
      <c r="AJ17" s="93"/>
      <c r="AK17" s="4"/>
      <c r="AL17" s="4"/>
      <c r="AM17" s="4"/>
      <c r="AN17" s="4"/>
      <c r="AO17" s="4"/>
      <c r="AP17" s="4"/>
      <c r="AQ17" s="19"/>
      <c r="AR17" s="4"/>
      <c r="AS17" s="4"/>
      <c r="AT17" s="4"/>
      <c r="AU17" s="4"/>
      <c r="AV17" s="4"/>
      <c r="AW17" s="4"/>
      <c r="AX17" s="4"/>
      <c r="AY17" s="19"/>
      <c r="AZ17" s="4"/>
      <c r="BA17" s="4"/>
      <c r="BB17" s="4"/>
      <c r="BC17" s="4"/>
      <c r="BD17" s="4"/>
      <c r="BE17" s="4"/>
      <c r="BF17" s="4"/>
      <c r="BG17" s="4"/>
      <c r="BH17" s="4"/>
      <c r="BI17" s="4"/>
      <c r="BJ17" s="4"/>
      <c r="BK17" s="33"/>
      <c r="BL17" s="4"/>
      <c r="BM17" s="4"/>
      <c r="BN17" s="4"/>
      <c r="BO17" s="4"/>
      <c r="BP17" s="4"/>
      <c r="BQ17" s="19"/>
      <c r="BR17" s="4"/>
      <c r="BS17" s="8"/>
      <c r="BT17" s="15"/>
      <c r="BU17" s="19"/>
      <c r="BV17" s="4"/>
      <c r="BW17" s="4"/>
      <c r="BX17" s="4"/>
      <c r="BY17" s="4"/>
      <c r="BZ17" s="33"/>
    </row>
    <row r="18" spans="1:78" x14ac:dyDescent="0.2">
      <c r="A18" s="4" t="s">
        <v>113</v>
      </c>
      <c r="B18" s="4">
        <v>2030</v>
      </c>
      <c r="C18" t="s">
        <v>281</v>
      </c>
      <c r="E18" s="19" t="s">
        <v>114</v>
      </c>
      <c r="F18" s="4"/>
      <c r="G18" s="4"/>
      <c r="H18" s="4"/>
      <c r="I18" s="19"/>
      <c r="J18" s="4"/>
      <c r="K18" s="4"/>
      <c r="L18" s="4"/>
      <c r="M18" s="33"/>
      <c r="N18" s="4"/>
      <c r="O18" s="4"/>
      <c r="P18" s="4"/>
      <c r="Q18" s="4"/>
      <c r="R18" s="4"/>
      <c r="S18" s="19"/>
      <c r="T18" s="4"/>
      <c r="U18" s="4"/>
      <c r="V18" s="33"/>
      <c r="W18" s="4"/>
      <c r="X18" s="4"/>
      <c r="Y18" s="4"/>
      <c r="Z18" s="4"/>
      <c r="AA18" s="4"/>
      <c r="AB18" s="4"/>
      <c r="AC18" s="19"/>
      <c r="AD18" s="38">
        <v>701</v>
      </c>
      <c r="AE18" s="4"/>
      <c r="AF18" s="4"/>
      <c r="AG18" s="4"/>
      <c r="AH18" s="4"/>
      <c r="AI18" s="87"/>
      <c r="AJ18" s="93"/>
      <c r="AK18" s="4"/>
      <c r="AL18" s="4"/>
      <c r="AM18" s="4"/>
      <c r="AN18" s="4"/>
      <c r="AO18" s="4"/>
      <c r="AP18" s="4"/>
      <c r="AQ18" s="19"/>
      <c r="AR18" s="4"/>
      <c r="AS18" s="4"/>
      <c r="AT18" s="4"/>
      <c r="AU18" s="4"/>
      <c r="AV18" s="4"/>
      <c r="AW18" s="4"/>
      <c r="AX18" s="4"/>
      <c r="AY18" s="19"/>
      <c r="AZ18" s="4"/>
      <c r="BA18" s="4"/>
      <c r="BB18" s="34"/>
      <c r="BC18" s="4"/>
      <c r="BD18" s="4"/>
      <c r="BE18" s="4"/>
      <c r="BF18" s="4"/>
      <c r="BG18" s="4"/>
      <c r="BH18" s="4"/>
      <c r="BI18" s="4"/>
      <c r="BJ18" s="4"/>
      <c r="BK18" s="33"/>
      <c r="BL18" s="4"/>
      <c r="BM18" s="4"/>
      <c r="BN18" s="4"/>
      <c r="BO18" s="4"/>
      <c r="BP18" s="4"/>
      <c r="BQ18" s="19"/>
      <c r="BR18" s="4"/>
      <c r="BS18" s="8"/>
      <c r="BT18" s="15"/>
      <c r="BU18" s="19"/>
      <c r="BV18" s="4"/>
      <c r="BW18" s="4"/>
      <c r="BX18" s="4"/>
      <c r="BY18" s="4"/>
      <c r="BZ18" s="33"/>
    </row>
    <row r="19" spans="1:78" x14ac:dyDescent="0.2">
      <c r="A19" s="4" t="s">
        <v>113</v>
      </c>
      <c r="B19" s="4">
        <v>2050</v>
      </c>
      <c r="C19" t="s">
        <v>281</v>
      </c>
      <c r="E19" s="19" t="s">
        <v>114</v>
      </c>
      <c r="F19" s="4"/>
      <c r="G19" s="4"/>
      <c r="H19" s="4"/>
      <c r="I19" s="19"/>
      <c r="J19" s="4"/>
      <c r="K19" s="4"/>
      <c r="L19" s="4"/>
      <c r="M19" s="33"/>
      <c r="N19" s="4"/>
      <c r="O19" s="4"/>
      <c r="P19" s="4"/>
      <c r="Q19" s="4"/>
      <c r="R19" s="4"/>
      <c r="S19" s="19"/>
      <c r="T19" s="4"/>
      <c r="U19" s="4"/>
      <c r="V19" s="33"/>
      <c r="W19" s="4"/>
      <c r="X19" s="4"/>
      <c r="Y19" s="4"/>
      <c r="Z19" s="4"/>
      <c r="AA19" s="4"/>
      <c r="AB19" s="4"/>
      <c r="AC19" s="19"/>
      <c r="AD19" s="38">
        <v>308</v>
      </c>
      <c r="AE19" s="4"/>
      <c r="AF19" s="4"/>
      <c r="AG19" s="4"/>
      <c r="AH19" s="4"/>
      <c r="AI19" s="87"/>
      <c r="AJ19" s="93"/>
      <c r="AK19" s="4"/>
      <c r="AL19" s="4"/>
      <c r="AM19" s="4"/>
      <c r="AN19" s="4"/>
      <c r="AO19" s="4"/>
      <c r="AP19" s="4"/>
      <c r="AQ19" s="19"/>
      <c r="AR19" s="4"/>
      <c r="AS19" s="4"/>
      <c r="AT19" s="4"/>
      <c r="AU19" s="4"/>
      <c r="AV19" s="4"/>
      <c r="AW19" s="4"/>
      <c r="AX19" s="4"/>
      <c r="AY19" s="19"/>
      <c r="AZ19" s="4"/>
      <c r="BA19" s="4"/>
      <c r="BB19" s="34"/>
      <c r="BC19" s="4"/>
      <c r="BD19" s="4"/>
      <c r="BE19" s="4"/>
      <c r="BF19" s="4"/>
      <c r="BG19" s="4"/>
      <c r="BH19" s="4"/>
      <c r="BI19" s="4"/>
      <c r="BJ19" s="4"/>
      <c r="BK19" s="33"/>
      <c r="BL19" s="4"/>
      <c r="BM19" s="4"/>
      <c r="BN19" s="4"/>
      <c r="BO19" s="4"/>
      <c r="BP19" s="4"/>
      <c r="BQ19" s="19"/>
      <c r="BR19" s="4"/>
      <c r="BS19" s="8"/>
      <c r="BT19" s="15"/>
      <c r="BU19" s="19"/>
      <c r="BV19" s="4"/>
      <c r="BW19" s="4"/>
      <c r="BX19" s="4"/>
      <c r="BY19" s="4"/>
      <c r="BZ19" s="33"/>
    </row>
    <row r="20" spans="1:78" s="52" customFormat="1" x14ac:dyDescent="0.2">
      <c r="A20" s="51" t="s">
        <v>115</v>
      </c>
      <c r="B20" s="51">
        <v>2040</v>
      </c>
      <c r="C20" s="52" t="s">
        <v>117</v>
      </c>
      <c r="D20" s="52" t="s">
        <v>247</v>
      </c>
      <c r="E20" s="53" t="s">
        <v>114</v>
      </c>
      <c r="F20" s="51" t="s">
        <v>118</v>
      </c>
      <c r="G20" s="51">
        <v>1.9E-2</v>
      </c>
      <c r="H20" s="51">
        <v>25</v>
      </c>
      <c r="I20" s="53"/>
      <c r="J20" s="51">
        <v>2610</v>
      </c>
      <c r="K20" s="51">
        <v>2.8000000000000001E-2</v>
      </c>
      <c r="L20" s="51">
        <v>25</v>
      </c>
      <c r="M20" s="54"/>
      <c r="N20" s="51"/>
      <c r="O20" s="51"/>
      <c r="P20" s="51">
        <v>600</v>
      </c>
      <c r="Q20" s="51">
        <v>1.7000000000000001E-2</v>
      </c>
      <c r="R20" s="51">
        <v>25</v>
      </c>
      <c r="S20" s="53"/>
      <c r="T20" s="51">
        <v>4930</v>
      </c>
      <c r="U20" s="51">
        <v>0.04</v>
      </c>
      <c r="V20" s="54">
        <v>30</v>
      </c>
      <c r="W20" s="51"/>
      <c r="X20" s="51"/>
      <c r="Y20" s="51"/>
      <c r="Z20" s="51"/>
      <c r="AA20" s="51"/>
      <c r="AB20" s="51"/>
      <c r="AC20" s="53"/>
      <c r="AD20" s="51"/>
      <c r="AE20" s="51"/>
      <c r="AF20" s="51"/>
      <c r="AG20" s="51"/>
      <c r="AH20" s="51"/>
      <c r="AI20" s="91"/>
      <c r="AJ20" s="92"/>
      <c r="AK20" s="51"/>
      <c r="AL20" s="51"/>
      <c r="AM20" s="51"/>
      <c r="AN20" s="51"/>
      <c r="AO20" s="51"/>
      <c r="AP20" s="51"/>
      <c r="AQ20" s="53"/>
      <c r="AR20" s="51"/>
      <c r="AS20" s="51"/>
      <c r="AT20" s="51"/>
      <c r="AU20" s="51"/>
      <c r="AV20" s="51"/>
      <c r="AW20" s="51"/>
      <c r="AX20" s="51"/>
      <c r="AY20" s="53"/>
      <c r="AZ20" s="51"/>
      <c r="BA20" s="51"/>
      <c r="BB20" s="51"/>
      <c r="BC20" s="51"/>
      <c r="BD20" s="51"/>
      <c r="BE20" s="51"/>
      <c r="BF20" s="51"/>
      <c r="BG20" s="51"/>
      <c r="BH20" s="51"/>
      <c r="BI20" s="51"/>
      <c r="BJ20" s="51"/>
      <c r="BK20" s="54"/>
      <c r="BL20" s="51"/>
      <c r="BM20" s="51"/>
      <c r="BN20" s="51"/>
      <c r="BO20" s="51"/>
      <c r="BP20" s="51"/>
      <c r="BQ20" s="53"/>
      <c r="BR20" s="51"/>
      <c r="BS20" s="80"/>
      <c r="BT20" s="81"/>
      <c r="BU20" s="53"/>
      <c r="BV20" s="51"/>
      <c r="BW20" s="51"/>
      <c r="BX20" s="51"/>
      <c r="BY20" s="51"/>
      <c r="BZ20" s="54"/>
    </row>
    <row r="21" spans="1:78" s="52" customFormat="1" x14ac:dyDescent="0.2">
      <c r="A21" s="51" t="s">
        <v>120</v>
      </c>
      <c r="B21" s="51">
        <v>2020</v>
      </c>
      <c r="C21" s="52" t="s">
        <v>121</v>
      </c>
      <c r="D21" s="52" t="s">
        <v>246</v>
      </c>
      <c r="E21" s="53" t="s">
        <v>114</v>
      </c>
      <c r="F21" s="51"/>
      <c r="G21" s="51"/>
      <c r="H21" s="51"/>
      <c r="I21" s="53"/>
      <c r="J21" s="51">
        <f>4375*constants!C4</f>
        <v>3937.5</v>
      </c>
      <c r="K21" s="55">
        <f>110/5375</f>
        <v>2.0465116279069766E-2</v>
      </c>
      <c r="L21" s="51"/>
      <c r="M21" s="54"/>
      <c r="N21" s="51"/>
      <c r="O21" s="51"/>
      <c r="P21" s="51">
        <f>1313*constants!C4</f>
        <v>1181.7</v>
      </c>
      <c r="Q21" s="55">
        <f>15.25*constants!C4/lit_review_raw!P21</f>
        <v>1.1614623000761614E-2</v>
      </c>
      <c r="R21" s="51"/>
      <c r="S21" s="53"/>
      <c r="T21" s="51">
        <v>7221</v>
      </c>
      <c r="U21" s="55">
        <f>85.4/7221</f>
        <v>1.1826616812075891E-2</v>
      </c>
      <c r="V21" s="54"/>
      <c r="W21" s="51"/>
      <c r="X21" s="51"/>
      <c r="Y21" s="51"/>
      <c r="Z21" s="51"/>
      <c r="AA21" s="51"/>
      <c r="AB21" s="51"/>
      <c r="AC21" s="53"/>
      <c r="AD21" s="51"/>
      <c r="AE21" s="51"/>
      <c r="AF21" s="51"/>
      <c r="AG21" s="51"/>
      <c r="AH21" s="51"/>
      <c r="AI21" s="91"/>
      <c r="AJ21" s="92"/>
      <c r="AK21" s="51"/>
      <c r="AL21" s="51"/>
      <c r="AM21" s="51"/>
      <c r="AN21" s="51"/>
      <c r="AO21" s="51"/>
      <c r="AP21" s="51"/>
      <c r="AQ21" s="53"/>
      <c r="AR21" s="51"/>
      <c r="AS21" s="51"/>
      <c r="AT21" s="51"/>
      <c r="AU21" s="51"/>
      <c r="AV21" s="51"/>
      <c r="AW21" s="51"/>
      <c r="AX21" s="51"/>
      <c r="AY21" s="53"/>
      <c r="AZ21" s="51"/>
      <c r="BA21" s="51"/>
      <c r="BB21" s="51"/>
      <c r="BC21" s="51"/>
      <c r="BD21" s="51"/>
      <c r="BE21" s="51"/>
      <c r="BF21" s="51"/>
      <c r="BG21" s="51"/>
      <c r="BH21" s="51"/>
      <c r="BI21" s="51"/>
      <c r="BJ21" s="51"/>
      <c r="BK21" s="54"/>
      <c r="BL21" s="51"/>
      <c r="BM21" s="51"/>
      <c r="BN21" s="51"/>
      <c r="BO21" s="51"/>
      <c r="BP21" s="51"/>
      <c r="BQ21" s="53"/>
      <c r="BR21" s="51"/>
      <c r="BS21" s="80"/>
      <c r="BT21" s="81"/>
      <c r="BU21" s="53"/>
      <c r="BV21" s="51"/>
      <c r="BW21" s="51"/>
      <c r="BX21" s="51"/>
      <c r="BY21" s="51"/>
      <c r="BZ21" s="54"/>
    </row>
    <row r="22" spans="1:78" s="52" customFormat="1" x14ac:dyDescent="0.2">
      <c r="A22" s="51" t="s">
        <v>120</v>
      </c>
      <c r="B22" s="51">
        <v>2020</v>
      </c>
      <c r="C22" s="52" t="s">
        <v>125</v>
      </c>
      <c r="D22" s="52" t="s">
        <v>246</v>
      </c>
      <c r="E22" s="53" t="s">
        <v>114</v>
      </c>
      <c r="F22" s="51">
        <f>1265*constants!C4</f>
        <v>1138.5</v>
      </c>
      <c r="G22" s="55">
        <f>26.34*constants!C4/lit_review_raw!F22</f>
        <v>2.0822134387351778E-2</v>
      </c>
      <c r="H22" s="51"/>
      <c r="I22" s="53"/>
      <c r="J22" s="51"/>
      <c r="K22" s="51"/>
      <c r="L22" s="51"/>
      <c r="M22" s="54"/>
      <c r="N22" s="51"/>
      <c r="O22" s="51"/>
      <c r="P22" s="51"/>
      <c r="Q22" s="51"/>
      <c r="R22" s="51"/>
      <c r="S22" s="53"/>
      <c r="T22" s="51"/>
      <c r="U22" s="51"/>
      <c r="V22" s="54"/>
      <c r="W22" s="51"/>
      <c r="X22" s="51">
        <f>347*constants!C4</f>
        <v>312.3</v>
      </c>
      <c r="Y22" s="55">
        <f>24.8/1389</f>
        <v>1.7854571634269258E-2</v>
      </c>
      <c r="Z22" s="51"/>
      <c r="AA22" s="51"/>
      <c r="AB22" s="51"/>
      <c r="AC22" s="53"/>
      <c r="AD22" s="51"/>
      <c r="AE22" s="51"/>
      <c r="AF22" s="51"/>
      <c r="AG22" s="51"/>
      <c r="AH22" s="51"/>
      <c r="AI22" s="91"/>
      <c r="AJ22" s="92"/>
      <c r="AK22" s="51"/>
      <c r="AL22" s="51"/>
      <c r="AM22" s="51"/>
      <c r="AN22" s="51"/>
      <c r="AO22" s="51"/>
      <c r="AP22" s="51"/>
      <c r="AQ22" s="53"/>
      <c r="AR22" s="51"/>
      <c r="AS22" s="51"/>
      <c r="AT22" s="51"/>
      <c r="AU22" s="51"/>
      <c r="AV22" s="51"/>
      <c r="AW22" s="51"/>
      <c r="AX22" s="51"/>
      <c r="AY22" s="53"/>
      <c r="AZ22" s="51"/>
      <c r="BA22" s="51"/>
      <c r="BB22" s="51"/>
      <c r="BC22" s="51"/>
      <c r="BD22" s="51"/>
      <c r="BE22" s="51"/>
      <c r="BF22" s="51"/>
      <c r="BG22" s="51"/>
      <c r="BH22" s="51"/>
      <c r="BI22" s="51"/>
      <c r="BJ22" s="51"/>
      <c r="BK22" s="54"/>
      <c r="BL22" s="51"/>
      <c r="BM22" s="51"/>
      <c r="BN22" s="51"/>
      <c r="BO22" s="51"/>
      <c r="BP22" s="51"/>
      <c r="BQ22" s="53"/>
      <c r="BR22" s="51"/>
      <c r="BS22" s="80"/>
      <c r="BT22" s="81"/>
      <c r="BU22" s="53"/>
      <c r="BV22" s="51"/>
      <c r="BW22" s="51"/>
      <c r="BX22" s="51"/>
      <c r="BY22" s="51"/>
      <c r="BZ22" s="54"/>
    </row>
    <row r="23" spans="1:78" s="52" customFormat="1" x14ac:dyDescent="0.2">
      <c r="A23" s="51" t="s">
        <v>120</v>
      </c>
      <c r="B23" s="51">
        <v>2020</v>
      </c>
      <c r="C23" s="52" t="s">
        <v>126</v>
      </c>
      <c r="D23" s="52" t="s">
        <v>246</v>
      </c>
      <c r="E23" s="53" t="s">
        <v>114</v>
      </c>
      <c r="F23" s="51">
        <f>1677*constants!C4</f>
        <v>1509.3</v>
      </c>
      <c r="G23" s="55">
        <f>35.14*constants!C4/lit_review_raw!F23</f>
        <v>2.095408467501491E-2</v>
      </c>
      <c r="H23" s="51"/>
      <c r="I23" s="53"/>
      <c r="J23" s="51"/>
      <c r="K23" s="51"/>
      <c r="L23" s="51"/>
      <c r="M23" s="54"/>
      <c r="N23" s="51"/>
      <c r="O23" s="51"/>
      <c r="P23" s="51"/>
      <c r="Q23" s="51"/>
      <c r="R23" s="51"/>
      <c r="S23" s="53"/>
      <c r="T23" s="51"/>
      <c r="U23" s="51"/>
      <c r="V23" s="54"/>
      <c r="W23" s="51"/>
      <c r="X23" s="51">
        <f>423*constants!C4</f>
        <v>380.7</v>
      </c>
      <c r="Y23" s="55">
        <f>12.9/845</f>
        <v>1.5266272189349114E-2</v>
      </c>
      <c r="Z23" s="51"/>
      <c r="AA23" s="51"/>
      <c r="AB23" s="51"/>
      <c r="AC23" s="53"/>
      <c r="AD23" s="51"/>
      <c r="AE23" s="51"/>
      <c r="AF23" s="51"/>
      <c r="AG23" s="51"/>
      <c r="AH23" s="51"/>
      <c r="AI23" s="91"/>
      <c r="AJ23" s="92"/>
      <c r="AK23" s="51"/>
      <c r="AL23" s="51"/>
      <c r="AM23" s="51"/>
      <c r="AN23" s="51"/>
      <c r="AO23" s="51"/>
      <c r="AP23" s="51"/>
      <c r="AQ23" s="53"/>
      <c r="AR23" s="51"/>
      <c r="AS23" s="51"/>
      <c r="AT23" s="51"/>
      <c r="AU23" s="51"/>
      <c r="AV23" s="51"/>
      <c r="AW23" s="51"/>
      <c r="AX23" s="51"/>
      <c r="AY23" s="53"/>
      <c r="AZ23" s="51"/>
      <c r="BA23" s="51"/>
      <c r="BB23" s="51"/>
      <c r="BC23" s="51"/>
      <c r="BD23" s="51"/>
      <c r="BE23" s="51"/>
      <c r="BF23" s="51"/>
      <c r="BG23" s="51"/>
      <c r="BH23" s="51"/>
      <c r="BI23" s="51"/>
      <c r="BJ23" s="51"/>
      <c r="BK23" s="54"/>
      <c r="BL23" s="51"/>
      <c r="BM23" s="51"/>
      <c r="BN23" s="51"/>
      <c r="BO23" s="51"/>
      <c r="BP23" s="51"/>
      <c r="BQ23" s="53"/>
      <c r="BR23" s="51"/>
      <c r="BS23" s="80"/>
      <c r="BT23" s="81"/>
      <c r="BU23" s="53"/>
      <c r="BV23" s="51"/>
      <c r="BW23" s="51"/>
      <c r="BX23" s="51"/>
      <c r="BY23" s="51"/>
      <c r="BZ23" s="54"/>
    </row>
    <row r="24" spans="1:78" s="52" customFormat="1" x14ac:dyDescent="0.2">
      <c r="A24" s="51" t="s">
        <v>142</v>
      </c>
      <c r="B24" s="51"/>
      <c r="C24" s="52" t="s">
        <v>143</v>
      </c>
      <c r="D24" s="52" t="s">
        <v>248</v>
      </c>
      <c r="E24" s="53" t="s">
        <v>114</v>
      </c>
      <c r="F24" s="51">
        <v>2009</v>
      </c>
      <c r="G24" s="55">
        <f>74/F24</f>
        <v>3.6834245893479341E-2</v>
      </c>
      <c r="H24" s="51">
        <v>20</v>
      </c>
      <c r="I24" s="53"/>
      <c r="J24" s="51"/>
      <c r="K24" s="51"/>
      <c r="L24" s="51"/>
      <c r="M24" s="54"/>
      <c r="N24" s="51"/>
      <c r="O24" s="51"/>
      <c r="P24" s="51">
        <v>1193</v>
      </c>
      <c r="Q24" s="55">
        <f>14/P24</f>
        <v>1.173512154233026E-2</v>
      </c>
      <c r="R24" s="51">
        <v>25</v>
      </c>
      <c r="S24" s="53"/>
      <c r="T24" s="51"/>
      <c r="U24" s="51"/>
      <c r="V24" s="54"/>
      <c r="W24" s="51"/>
      <c r="X24" s="51"/>
      <c r="Y24" s="51"/>
      <c r="Z24" s="51"/>
      <c r="AA24" s="51"/>
      <c r="AB24" s="51"/>
      <c r="AC24" s="53"/>
      <c r="AD24" s="51"/>
      <c r="AE24" s="51"/>
      <c r="AF24" s="51"/>
      <c r="AG24" s="51"/>
      <c r="AH24" s="51"/>
      <c r="AI24" s="91"/>
      <c r="AJ24" s="92"/>
      <c r="AK24" s="51"/>
      <c r="AL24" s="51"/>
      <c r="AM24" s="51"/>
      <c r="AN24" s="51"/>
      <c r="AO24" s="51"/>
      <c r="AP24" s="51"/>
      <c r="AQ24" s="53"/>
      <c r="AR24" s="51"/>
      <c r="AS24" s="51"/>
      <c r="AT24" s="51"/>
      <c r="AU24" s="51"/>
      <c r="AV24" s="51"/>
      <c r="AW24" s="51"/>
      <c r="AX24" s="51"/>
      <c r="AY24" s="53"/>
      <c r="AZ24" s="51"/>
      <c r="BA24" s="51"/>
      <c r="BB24" s="51"/>
      <c r="BC24" s="51"/>
      <c r="BD24" s="51"/>
      <c r="BE24" s="51"/>
      <c r="BF24" s="51"/>
      <c r="BG24" s="51"/>
      <c r="BH24" s="51"/>
      <c r="BI24" s="51"/>
      <c r="BJ24" s="51"/>
      <c r="BK24" s="54"/>
      <c r="BL24" s="51"/>
      <c r="BM24" s="51"/>
      <c r="BN24" s="51"/>
      <c r="BO24" s="51"/>
      <c r="BP24" s="51"/>
      <c r="BQ24" s="53"/>
      <c r="BR24" s="51"/>
      <c r="BS24" s="80"/>
      <c r="BT24" s="81"/>
      <c r="BU24" s="53"/>
      <c r="BV24" s="51"/>
      <c r="BW24" s="51"/>
      <c r="BX24" s="51"/>
      <c r="BY24" s="51"/>
      <c r="BZ24" s="54"/>
    </row>
    <row r="25" spans="1:78" s="52" customFormat="1" x14ac:dyDescent="0.2">
      <c r="A25" s="51" t="s">
        <v>144</v>
      </c>
      <c r="B25" s="51"/>
      <c r="C25" s="52" t="s">
        <v>145</v>
      </c>
      <c r="D25" s="52" t="s">
        <v>247</v>
      </c>
      <c r="E25" s="53" t="s">
        <v>114</v>
      </c>
      <c r="F25" s="51"/>
      <c r="G25" s="51"/>
      <c r="H25" s="51"/>
      <c r="I25" s="53"/>
      <c r="J25" s="51"/>
      <c r="K25" s="51"/>
      <c r="L25" s="51"/>
      <c r="M25" s="54"/>
      <c r="N25" s="51"/>
      <c r="O25" s="51"/>
      <c r="P25" s="51"/>
      <c r="Q25" s="51"/>
      <c r="R25" s="51"/>
      <c r="S25" s="53"/>
      <c r="T25" s="51"/>
      <c r="U25" s="51"/>
      <c r="V25" s="54"/>
      <c r="W25" s="51"/>
      <c r="X25" s="51">
        <f>500*constants!C4</f>
        <v>450</v>
      </c>
      <c r="Y25" s="55">
        <f>(2.12+0.42)*constants!C4/X25</f>
        <v>5.0800000000000003E-3</v>
      </c>
      <c r="Z25" s="56" t="s">
        <v>146</v>
      </c>
      <c r="AA25" s="51" t="s">
        <v>147</v>
      </c>
      <c r="AB25" s="51"/>
      <c r="AC25" s="53"/>
      <c r="AD25" s="51"/>
      <c r="AE25" s="51"/>
      <c r="AF25" s="51"/>
      <c r="AG25" s="51"/>
      <c r="AH25" s="51"/>
      <c r="AI25" s="91"/>
      <c r="AJ25" s="92"/>
      <c r="AK25" s="51"/>
      <c r="AL25" s="51"/>
      <c r="AM25" s="51"/>
      <c r="AN25" s="51"/>
      <c r="AO25" s="51"/>
      <c r="AP25" s="51"/>
      <c r="AQ25" s="53"/>
      <c r="AR25" s="51"/>
      <c r="AS25" s="51"/>
      <c r="AT25" s="51"/>
      <c r="AU25" s="51"/>
      <c r="AV25" s="51"/>
      <c r="AW25" s="51"/>
      <c r="AX25" s="51"/>
      <c r="AY25" s="53"/>
      <c r="AZ25" s="51"/>
      <c r="BA25" s="51"/>
      <c r="BB25" s="51"/>
      <c r="BC25" s="51"/>
      <c r="BD25" s="51"/>
      <c r="BE25" s="51"/>
      <c r="BF25" s="51"/>
      <c r="BG25" s="51"/>
      <c r="BH25" s="51"/>
      <c r="BI25" s="51"/>
      <c r="BJ25" s="51"/>
      <c r="BK25" s="54"/>
      <c r="BL25" s="51"/>
      <c r="BM25" s="51"/>
      <c r="BN25" s="51"/>
      <c r="BO25" s="51"/>
      <c r="BP25" s="51"/>
      <c r="BQ25" s="53"/>
      <c r="BR25" s="51"/>
      <c r="BS25" s="80"/>
      <c r="BT25" s="81"/>
      <c r="BU25" s="53"/>
      <c r="BV25" s="51"/>
      <c r="BW25" s="51"/>
      <c r="BX25" s="51"/>
      <c r="BY25" s="51"/>
      <c r="BZ25" s="54"/>
    </row>
    <row r="26" spans="1:78" s="52" customFormat="1" x14ac:dyDescent="0.2">
      <c r="A26" s="51" t="s">
        <v>148</v>
      </c>
      <c r="B26" s="51"/>
      <c r="D26" s="52" t="s">
        <v>249</v>
      </c>
      <c r="E26" s="53" t="s">
        <v>114</v>
      </c>
      <c r="F26" s="51"/>
      <c r="G26" s="51"/>
      <c r="H26" s="51"/>
      <c r="I26" s="53"/>
      <c r="J26" s="51"/>
      <c r="K26" s="51"/>
      <c r="L26" s="51"/>
      <c r="M26" s="54"/>
      <c r="N26" s="51"/>
      <c r="O26" s="51"/>
      <c r="P26" s="51">
        <f>1720*constants!C4</f>
        <v>1548</v>
      </c>
      <c r="Q26" s="51"/>
      <c r="R26" s="51"/>
      <c r="S26" s="53"/>
      <c r="T26" s="51"/>
      <c r="U26" s="51"/>
      <c r="V26" s="54"/>
      <c r="W26" s="51"/>
      <c r="X26" s="51">
        <f>601*constants!C4</f>
        <v>540.9</v>
      </c>
      <c r="Y26" s="51"/>
      <c r="Z26" s="51"/>
      <c r="AA26" s="51"/>
      <c r="AB26" s="51"/>
      <c r="AC26" s="53"/>
      <c r="AD26" s="51"/>
      <c r="AE26" s="51"/>
      <c r="AF26" s="51"/>
      <c r="AG26" s="51"/>
      <c r="AH26" s="51"/>
      <c r="AI26" s="91"/>
      <c r="AJ26" s="92"/>
      <c r="AK26" s="51"/>
      <c r="AL26" s="51"/>
      <c r="AM26" s="51"/>
      <c r="AN26" s="51"/>
      <c r="AO26" s="51"/>
      <c r="AP26" s="51"/>
      <c r="AQ26" s="53"/>
      <c r="AR26" s="51"/>
      <c r="AS26" s="51"/>
      <c r="AT26" s="51"/>
      <c r="AU26" s="51"/>
      <c r="AV26" s="51"/>
      <c r="AW26" s="51"/>
      <c r="AX26" s="51"/>
      <c r="AY26" s="53"/>
      <c r="AZ26" s="51"/>
      <c r="BA26" s="51"/>
      <c r="BB26" s="51"/>
      <c r="BC26" s="51"/>
      <c r="BD26" s="51"/>
      <c r="BE26" s="51"/>
      <c r="BF26" s="51"/>
      <c r="BG26" s="51"/>
      <c r="BH26" s="51"/>
      <c r="BI26" s="51"/>
      <c r="BJ26" s="51"/>
      <c r="BK26" s="54"/>
      <c r="BL26" s="51"/>
      <c r="BM26" s="51"/>
      <c r="BN26" s="51"/>
      <c r="BO26" s="51"/>
      <c r="BP26" s="51"/>
      <c r="BQ26" s="53"/>
      <c r="BR26" s="51"/>
      <c r="BS26" s="80"/>
      <c r="BT26" s="81"/>
      <c r="BU26" s="53"/>
      <c r="BV26" s="51"/>
      <c r="BW26" s="51"/>
      <c r="BX26" s="51"/>
      <c r="BY26" s="51"/>
      <c r="BZ26" s="54"/>
    </row>
    <row r="27" spans="1:78" s="52" customFormat="1" x14ac:dyDescent="0.2">
      <c r="A27" s="51" t="s">
        <v>149</v>
      </c>
      <c r="B27" s="51"/>
      <c r="C27" s="52" t="s">
        <v>145</v>
      </c>
      <c r="D27" s="52" t="s">
        <v>247</v>
      </c>
      <c r="E27" s="53" t="s">
        <v>114</v>
      </c>
      <c r="F27" s="51"/>
      <c r="G27" s="51"/>
      <c r="H27" s="51"/>
      <c r="I27" s="53"/>
      <c r="J27" s="51"/>
      <c r="K27" s="51"/>
      <c r="L27" s="51"/>
      <c r="M27" s="54"/>
      <c r="N27" s="51"/>
      <c r="O27" s="51"/>
      <c r="P27" s="51">
        <f>888*constants!C4</f>
        <v>799.2</v>
      </c>
      <c r="Q27" s="55">
        <f>7.39*constants!C4/lit_review_raw!P27</f>
        <v>8.3220720720720721E-3</v>
      </c>
      <c r="R27" s="51">
        <v>20</v>
      </c>
      <c r="S27" s="53"/>
      <c r="T27" s="51"/>
      <c r="U27" s="51"/>
      <c r="V27" s="54"/>
      <c r="W27" s="51"/>
      <c r="X27" s="51">
        <f>380*constants!C4</f>
        <v>342</v>
      </c>
      <c r="Y27" s="55">
        <f>11.3*constants!C4/lit_review_raw!X27</f>
        <v>2.9736842105263162E-2</v>
      </c>
      <c r="Z27" s="51">
        <v>20</v>
      </c>
      <c r="AA27" s="51"/>
      <c r="AB27" s="51"/>
      <c r="AC27" s="53"/>
      <c r="AD27" s="51"/>
      <c r="AE27" s="51"/>
      <c r="AF27" s="51"/>
      <c r="AG27" s="51"/>
      <c r="AH27" s="51"/>
      <c r="AI27" s="91"/>
      <c r="AJ27" s="92"/>
      <c r="AK27" s="51"/>
      <c r="AL27" s="51"/>
      <c r="AM27" s="51"/>
      <c r="AN27" s="51"/>
      <c r="AO27" s="51"/>
      <c r="AP27" s="51"/>
      <c r="AQ27" s="53"/>
      <c r="AR27" s="51"/>
      <c r="AS27" s="51"/>
      <c r="AT27" s="51"/>
      <c r="AU27" s="51"/>
      <c r="AV27" s="51"/>
      <c r="AW27" s="51"/>
      <c r="AX27" s="51"/>
      <c r="AY27" s="53"/>
      <c r="AZ27" s="51"/>
      <c r="BA27" s="51"/>
      <c r="BB27" s="51"/>
      <c r="BC27" s="51"/>
      <c r="BD27" s="51"/>
      <c r="BE27" s="51"/>
      <c r="BF27" s="51"/>
      <c r="BG27" s="51"/>
      <c r="BH27" s="51"/>
      <c r="BI27" s="51"/>
      <c r="BJ27" s="51"/>
      <c r="BK27" s="54"/>
      <c r="BL27" s="51"/>
      <c r="BM27" s="51"/>
      <c r="BN27" s="51"/>
      <c r="BO27" s="51"/>
      <c r="BP27" s="51"/>
      <c r="BQ27" s="53"/>
      <c r="BR27" s="51"/>
      <c r="BS27" s="80"/>
      <c r="BT27" s="81"/>
      <c r="BU27" s="53"/>
      <c r="BV27" s="51"/>
      <c r="BW27" s="51"/>
      <c r="BX27" s="51"/>
      <c r="BY27" s="51"/>
      <c r="BZ27" s="54"/>
    </row>
    <row r="28" spans="1:78" s="52" customFormat="1" x14ac:dyDescent="0.2">
      <c r="A28" s="51" t="s">
        <v>150</v>
      </c>
      <c r="B28" s="51"/>
      <c r="C28" s="52" t="s">
        <v>151</v>
      </c>
      <c r="D28" s="52" t="s">
        <v>248</v>
      </c>
      <c r="E28" s="53" t="s">
        <v>114</v>
      </c>
      <c r="F28" s="51"/>
      <c r="G28" s="51"/>
      <c r="H28" s="51"/>
      <c r="I28" s="53"/>
      <c r="J28" s="51"/>
      <c r="K28" s="51"/>
      <c r="L28" s="51"/>
      <c r="M28" s="54"/>
      <c r="N28" s="51"/>
      <c r="O28" s="51"/>
      <c r="P28" s="51"/>
      <c r="Q28" s="51"/>
      <c r="R28" s="51"/>
      <c r="S28" s="53"/>
      <c r="T28" s="51"/>
      <c r="U28" s="51"/>
      <c r="V28" s="54"/>
      <c r="W28" s="51"/>
      <c r="X28" s="51"/>
      <c r="Y28" s="51"/>
      <c r="Z28" s="51"/>
      <c r="AA28" s="51"/>
      <c r="AB28" s="51"/>
      <c r="AC28" s="53"/>
      <c r="AD28" s="51"/>
      <c r="AE28" s="51"/>
      <c r="AF28" s="51"/>
      <c r="AG28" s="51"/>
      <c r="AH28" s="51"/>
      <c r="AI28" s="91"/>
      <c r="AJ28" s="92"/>
      <c r="AK28" s="51"/>
      <c r="AL28" s="51"/>
      <c r="AM28" s="51"/>
      <c r="AN28" s="51"/>
      <c r="AO28" s="51"/>
      <c r="AP28" s="51"/>
      <c r="AQ28" s="53"/>
      <c r="AR28" s="51"/>
      <c r="AS28" s="51"/>
      <c r="AT28" s="51"/>
      <c r="AU28" s="51"/>
      <c r="AV28" s="51"/>
      <c r="AW28" s="51"/>
      <c r="AX28" s="51"/>
      <c r="AY28" s="53"/>
      <c r="AZ28" s="51"/>
      <c r="BA28" s="51"/>
      <c r="BB28" s="51"/>
      <c r="BC28" s="51"/>
      <c r="BD28" s="51"/>
      <c r="BE28" s="51"/>
      <c r="BF28" s="51"/>
      <c r="BG28" s="51"/>
      <c r="BH28" s="51"/>
      <c r="BI28" s="51"/>
      <c r="BJ28" s="51"/>
      <c r="BK28" s="54"/>
      <c r="BL28" s="51"/>
      <c r="BM28" s="51"/>
      <c r="BN28" s="51"/>
      <c r="BO28" s="51"/>
      <c r="BP28" s="51"/>
      <c r="BQ28" s="53"/>
      <c r="BR28" s="51"/>
      <c r="BS28" s="80"/>
      <c r="BT28" s="81"/>
      <c r="BU28" s="53"/>
      <c r="BV28" s="51"/>
      <c r="BW28" s="51"/>
      <c r="BX28" s="51"/>
      <c r="BY28" s="51"/>
      <c r="BZ28" s="54"/>
    </row>
    <row r="29" spans="1:78" x14ac:dyDescent="0.2">
      <c r="A29" s="4" t="s">
        <v>152</v>
      </c>
      <c r="B29" s="4">
        <v>2018</v>
      </c>
      <c r="C29" t="s">
        <v>272</v>
      </c>
      <c r="E29" s="14" t="s">
        <v>114</v>
      </c>
      <c r="F29" s="8"/>
      <c r="G29" s="8"/>
      <c r="H29" s="8"/>
      <c r="I29" s="14"/>
      <c r="J29" s="8"/>
      <c r="K29" s="8"/>
      <c r="L29" s="8"/>
      <c r="M29" s="15"/>
      <c r="N29" s="8"/>
      <c r="O29" s="8"/>
      <c r="P29" s="8"/>
      <c r="Q29" s="8"/>
      <c r="R29" s="8"/>
      <c r="S29" s="14"/>
      <c r="T29" s="8"/>
      <c r="U29" s="8"/>
      <c r="V29" s="15"/>
      <c r="W29" s="8"/>
      <c r="X29" s="8"/>
      <c r="Y29" s="8"/>
      <c r="Z29" s="8"/>
      <c r="AA29" s="8"/>
      <c r="AB29" s="8"/>
      <c r="AC29" s="14"/>
      <c r="AD29" s="8">
        <v>1400</v>
      </c>
      <c r="AE29" s="8">
        <v>0.03</v>
      </c>
      <c r="AF29" s="8">
        <v>100000</v>
      </c>
      <c r="AG29" s="8"/>
      <c r="AH29" s="8">
        <v>0</v>
      </c>
      <c r="AI29" s="83"/>
      <c r="AJ29" s="93">
        <v>0.6</v>
      </c>
      <c r="AK29" s="8"/>
      <c r="AL29" s="8"/>
      <c r="AM29" s="8"/>
      <c r="AN29" s="8"/>
      <c r="AO29" s="8"/>
      <c r="AP29" s="8"/>
      <c r="AQ29" s="14"/>
      <c r="AR29" s="8"/>
      <c r="AS29" s="8"/>
      <c r="AT29" s="8"/>
      <c r="AU29" s="8"/>
      <c r="AV29" s="8"/>
      <c r="AW29" s="8"/>
      <c r="AX29" s="8"/>
      <c r="AY29" s="14"/>
      <c r="AZ29" s="8"/>
      <c r="BA29" s="8"/>
      <c r="BB29" s="8"/>
      <c r="BC29" s="8"/>
      <c r="BD29" s="8"/>
      <c r="BE29" s="8"/>
      <c r="BF29" s="8"/>
      <c r="BG29" s="8"/>
      <c r="BH29" s="8"/>
      <c r="BI29" s="8"/>
      <c r="BJ29" s="8"/>
      <c r="BK29" s="15"/>
      <c r="BL29" s="8"/>
      <c r="BM29" s="8"/>
      <c r="BN29" s="8"/>
      <c r="BO29" s="8"/>
      <c r="BP29" s="8"/>
      <c r="BQ29" s="14"/>
      <c r="BR29" s="8"/>
      <c r="BS29" s="8"/>
      <c r="BT29" s="15"/>
      <c r="BU29" s="14"/>
      <c r="BV29" s="8"/>
      <c r="BW29" s="8"/>
      <c r="BX29" s="8"/>
      <c r="BY29" s="8"/>
      <c r="BZ29" s="15"/>
    </row>
    <row r="30" spans="1:78" s="52" customFormat="1" x14ac:dyDescent="0.2">
      <c r="A30" s="51" t="s">
        <v>160</v>
      </c>
      <c r="B30" s="51"/>
      <c r="D30" s="52" t="s">
        <v>282</v>
      </c>
      <c r="E30" s="79" t="s">
        <v>114</v>
      </c>
      <c r="F30" s="80" t="s">
        <v>162</v>
      </c>
      <c r="G30" s="80"/>
      <c r="H30" s="80">
        <v>25</v>
      </c>
      <c r="I30" s="79"/>
      <c r="J30" s="80" t="s">
        <v>163</v>
      </c>
      <c r="K30" s="80"/>
      <c r="L30" s="80">
        <v>25</v>
      </c>
      <c r="M30" s="81"/>
      <c r="N30" s="80"/>
      <c r="O30" s="80"/>
      <c r="P30" s="80" t="s">
        <v>161</v>
      </c>
      <c r="Q30" s="80">
        <v>2.5000000000000001E-2</v>
      </c>
      <c r="R30" s="80">
        <v>25</v>
      </c>
      <c r="S30" s="79"/>
      <c r="T30" s="80"/>
      <c r="U30" s="80"/>
      <c r="V30" s="81">
        <v>30</v>
      </c>
      <c r="W30" s="80"/>
      <c r="X30" s="80"/>
      <c r="Y30" s="80"/>
      <c r="Z30" s="80"/>
      <c r="AA30" s="80"/>
      <c r="AB30" s="80"/>
      <c r="AC30" s="79"/>
      <c r="AD30" s="80"/>
      <c r="AE30" s="80"/>
      <c r="AF30" s="80"/>
      <c r="AG30" s="80"/>
      <c r="AH30" s="80"/>
      <c r="AI30" s="95"/>
      <c r="AJ30" s="96"/>
      <c r="AK30" s="80"/>
      <c r="AL30" s="80"/>
      <c r="AM30" s="80"/>
      <c r="AN30" s="80"/>
      <c r="AO30" s="80"/>
      <c r="AP30" s="80"/>
      <c r="AQ30" s="79"/>
      <c r="AR30" s="80"/>
      <c r="AS30" s="80"/>
      <c r="AT30" s="80"/>
      <c r="AU30" s="80"/>
      <c r="AV30" s="80"/>
      <c r="AW30" s="80"/>
      <c r="AX30" s="80"/>
      <c r="AY30" s="79"/>
      <c r="AZ30" s="80"/>
      <c r="BA30" s="80"/>
      <c r="BB30" s="80"/>
      <c r="BC30" s="80"/>
      <c r="BD30" s="80"/>
      <c r="BE30" s="80"/>
      <c r="BF30" s="80"/>
      <c r="BG30" s="80"/>
      <c r="BH30" s="80"/>
      <c r="BI30" s="80"/>
      <c r="BJ30" s="80"/>
      <c r="BK30" s="81"/>
      <c r="BL30" s="80"/>
      <c r="BM30" s="80"/>
      <c r="BN30" s="80"/>
      <c r="BO30" s="80"/>
      <c r="BP30" s="80"/>
      <c r="BQ30" s="79"/>
      <c r="BR30" s="80"/>
      <c r="BS30" s="80"/>
      <c r="BT30" s="81"/>
      <c r="BU30" s="79"/>
      <c r="BV30" s="80"/>
      <c r="BW30" s="80"/>
      <c r="BX30" s="80"/>
      <c r="BY30" s="80"/>
      <c r="BZ30" s="81"/>
    </row>
    <row r="31" spans="1:78" x14ac:dyDescent="0.2">
      <c r="A31" s="4" t="s">
        <v>199</v>
      </c>
      <c r="B31" s="4" t="s">
        <v>200</v>
      </c>
      <c r="C31" s="39" t="s">
        <v>286</v>
      </c>
      <c r="D31" s="52"/>
      <c r="E31" s="14" t="s">
        <v>114</v>
      </c>
      <c r="F31" s="8"/>
      <c r="G31" s="8"/>
      <c r="H31" s="8"/>
      <c r="I31" s="14"/>
      <c r="J31" s="8"/>
      <c r="K31" s="8"/>
      <c r="L31" s="8"/>
      <c r="M31" s="15"/>
      <c r="N31" s="8"/>
      <c r="O31" s="8"/>
      <c r="P31" s="8"/>
      <c r="Q31" s="8"/>
      <c r="R31" s="8"/>
      <c r="S31" s="14"/>
      <c r="T31" s="8"/>
      <c r="U31" s="8"/>
      <c r="V31" s="15"/>
      <c r="W31" s="8"/>
      <c r="X31" s="8">
        <f>110*constants!C4</f>
        <v>99</v>
      </c>
      <c r="Y31" s="8">
        <f>3/110</f>
        <v>2.7272727272727271E-2</v>
      </c>
      <c r="Z31" s="8">
        <v>13</v>
      </c>
      <c r="AA31" s="4">
        <v>0.86</v>
      </c>
      <c r="AB31" s="8"/>
      <c r="AC31" s="14"/>
      <c r="AD31" s="8">
        <f>900*constants!C4</f>
        <v>810</v>
      </c>
      <c r="AE31" s="8">
        <v>1.4999999999999999E-2</v>
      </c>
      <c r="AF31" s="8"/>
      <c r="AG31" s="8">
        <v>30</v>
      </c>
      <c r="AH31" s="8"/>
      <c r="AI31" s="83"/>
      <c r="AJ31" s="94">
        <v>0.64</v>
      </c>
      <c r="AK31" s="8"/>
      <c r="AL31" s="8" t="s">
        <v>301</v>
      </c>
      <c r="AM31" s="8">
        <f>0.25*constants!C4</f>
        <v>0.22500000000000001</v>
      </c>
      <c r="AN31" s="8"/>
      <c r="AO31" s="8">
        <v>20</v>
      </c>
      <c r="AP31" s="8"/>
      <c r="AQ31" s="14"/>
      <c r="AR31" s="8"/>
      <c r="AS31" s="8"/>
      <c r="AT31" s="8"/>
      <c r="AU31" s="8"/>
      <c r="AV31" s="8"/>
      <c r="AW31" s="8"/>
      <c r="AX31" s="8"/>
      <c r="AY31" s="14"/>
      <c r="BA31" s="8">
        <f>890*constants!C4</f>
        <v>801</v>
      </c>
      <c r="BB31" s="8">
        <v>0.04</v>
      </c>
      <c r="BC31" s="8">
        <v>0.73</v>
      </c>
      <c r="BD31" s="8"/>
      <c r="BE31" s="4">
        <v>30</v>
      </c>
      <c r="BF31" s="4"/>
      <c r="BG31" s="4"/>
      <c r="BH31" s="4"/>
      <c r="BI31" s="8"/>
      <c r="BJ31" s="8"/>
      <c r="BK31" s="15"/>
      <c r="BL31" s="8"/>
      <c r="BM31" s="8"/>
      <c r="BN31" s="8"/>
      <c r="BO31" s="8"/>
      <c r="BP31" s="8"/>
      <c r="BQ31" s="14"/>
      <c r="BR31" s="8"/>
      <c r="BS31" s="8"/>
      <c r="BT31" s="15"/>
      <c r="BU31" s="14"/>
      <c r="BV31" s="8"/>
      <c r="BW31" s="8"/>
      <c r="BX31" s="8"/>
      <c r="BY31" s="8"/>
      <c r="BZ31" s="15"/>
    </row>
    <row r="32" spans="1:78" x14ac:dyDescent="0.2">
      <c r="A32" s="4" t="s">
        <v>199</v>
      </c>
      <c r="B32" s="4">
        <v>2030</v>
      </c>
      <c r="C32" s="39" t="s">
        <v>286</v>
      </c>
      <c r="D32" s="52"/>
      <c r="E32" s="14"/>
      <c r="F32" s="8"/>
      <c r="G32" s="8"/>
      <c r="H32" s="8"/>
      <c r="I32" s="14"/>
      <c r="J32" s="8"/>
      <c r="K32" s="8"/>
      <c r="L32" s="8"/>
      <c r="M32" s="15"/>
      <c r="N32" s="8"/>
      <c r="O32" s="8"/>
      <c r="P32" s="8"/>
      <c r="Q32" s="8"/>
      <c r="R32" s="8"/>
      <c r="S32" s="14"/>
      <c r="T32" s="8"/>
      <c r="U32" s="8"/>
      <c r="V32" s="15"/>
      <c r="W32" s="8"/>
      <c r="X32" s="8"/>
      <c r="Y32" s="8"/>
      <c r="Z32" s="8"/>
      <c r="AA32" s="8"/>
      <c r="AB32" s="8"/>
      <c r="AC32" s="14"/>
      <c r="AD32" s="8">
        <f>700*constants!C4</f>
        <v>630</v>
      </c>
      <c r="AE32" s="8">
        <v>1.4999999999999999E-2</v>
      </c>
      <c r="AF32" s="8"/>
      <c r="AG32" s="8">
        <v>30</v>
      </c>
      <c r="AH32" s="8"/>
      <c r="AI32" s="83"/>
      <c r="AJ32" s="94">
        <v>0.69</v>
      </c>
      <c r="AK32" s="8"/>
      <c r="AL32" s="8"/>
      <c r="AM32" s="8"/>
      <c r="AN32" s="8"/>
      <c r="AO32" s="8"/>
      <c r="AP32" s="8"/>
      <c r="AQ32" s="14"/>
      <c r="AR32" s="8"/>
      <c r="AS32" s="8"/>
      <c r="AT32" s="8"/>
      <c r="AU32" s="8"/>
      <c r="AV32" s="8"/>
      <c r="AW32" s="8"/>
      <c r="AX32" s="8"/>
      <c r="AY32" s="14"/>
      <c r="BA32" s="8">
        <f>760*constants!C4</f>
        <v>684</v>
      </c>
      <c r="BB32" s="8">
        <v>0.04</v>
      </c>
      <c r="BC32" s="8">
        <v>0.73</v>
      </c>
      <c r="BD32" s="8"/>
      <c r="BE32" s="4">
        <v>30</v>
      </c>
      <c r="BF32" s="4"/>
      <c r="BG32" s="4"/>
      <c r="BH32" s="4"/>
      <c r="BI32" s="8"/>
      <c r="BJ32" s="8"/>
      <c r="BK32" s="15"/>
      <c r="BL32" s="8"/>
      <c r="BM32" s="8"/>
      <c r="BN32" s="8"/>
      <c r="BO32" s="8"/>
      <c r="BP32" s="8"/>
      <c r="BQ32" s="14"/>
      <c r="BR32" s="8"/>
      <c r="BS32" s="8"/>
      <c r="BT32" s="15"/>
      <c r="BU32" s="14"/>
      <c r="BV32" s="8"/>
      <c r="BW32" s="8"/>
      <c r="BX32" s="8"/>
      <c r="BY32" s="8"/>
      <c r="BZ32" s="15"/>
    </row>
    <row r="33" spans="1:78" x14ac:dyDescent="0.2">
      <c r="A33" s="4" t="s">
        <v>199</v>
      </c>
      <c r="B33" s="4" t="s">
        <v>268</v>
      </c>
      <c r="C33" s="39" t="s">
        <v>286</v>
      </c>
      <c r="D33" s="52"/>
      <c r="E33" s="14"/>
      <c r="F33" s="8"/>
      <c r="G33" s="8"/>
      <c r="H33" s="8"/>
      <c r="I33" s="14"/>
      <c r="J33" s="8"/>
      <c r="K33" s="8"/>
      <c r="L33" s="8"/>
      <c r="M33" s="15"/>
      <c r="N33" s="8"/>
      <c r="O33" s="8"/>
      <c r="P33" s="8"/>
      <c r="Q33" s="8"/>
      <c r="R33" s="8"/>
      <c r="S33" s="14"/>
      <c r="T33" s="8"/>
      <c r="U33" s="8"/>
      <c r="V33" s="15"/>
      <c r="W33" s="8"/>
      <c r="X33" s="8"/>
      <c r="Y33" s="8"/>
      <c r="Z33" s="8"/>
      <c r="AA33" s="8"/>
      <c r="AB33" s="8"/>
      <c r="AC33" s="14"/>
      <c r="AD33" s="8">
        <f>450*constants!C4</f>
        <v>405</v>
      </c>
      <c r="AE33" s="8">
        <v>1.4999999999999999E-2</v>
      </c>
      <c r="AF33" s="8"/>
      <c r="AG33" s="8">
        <v>30</v>
      </c>
      <c r="AH33" s="8"/>
      <c r="AI33" s="83"/>
      <c r="AJ33" s="94">
        <v>0.74</v>
      </c>
      <c r="AK33" s="8"/>
      <c r="AL33" s="8"/>
      <c r="AM33" s="8"/>
      <c r="AN33" s="8"/>
      <c r="AO33" s="8"/>
      <c r="AP33" s="8"/>
      <c r="AQ33" s="14"/>
      <c r="AR33" s="8"/>
      <c r="AS33" s="8"/>
      <c r="AT33" s="8"/>
      <c r="AU33" s="8"/>
      <c r="AV33" s="8"/>
      <c r="AW33" s="8"/>
      <c r="AX33" s="8"/>
      <c r="AY33" s="14"/>
      <c r="BA33" s="8">
        <f>565*constants!C4</f>
        <v>508.5</v>
      </c>
      <c r="BB33" s="8">
        <v>0.04</v>
      </c>
      <c r="BC33" s="8">
        <v>0.73</v>
      </c>
      <c r="BD33" s="8"/>
      <c r="BE33" s="4">
        <v>30</v>
      </c>
      <c r="BF33" s="4"/>
      <c r="BG33" s="4"/>
      <c r="BH33" s="4"/>
      <c r="BI33" s="8"/>
      <c r="BJ33" s="8"/>
      <c r="BK33" s="15"/>
      <c r="BL33" s="8"/>
      <c r="BM33" s="8"/>
      <c r="BN33" s="8"/>
      <c r="BO33" s="8"/>
      <c r="BP33" s="8"/>
      <c r="BQ33" s="14"/>
      <c r="BR33" s="8"/>
      <c r="BS33" s="8"/>
      <c r="BT33" s="15"/>
      <c r="BU33" s="14"/>
      <c r="BV33" s="8"/>
      <c r="BW33" s="8"/>
      <c r="BX33" s="8"/>
      <c r="BY33" s="8"/>
      <c r="BZ33" s="15"/>
    </row>
    <row r="34" spans="1:78" x14ac:dyDescent="0.2">
      <c r="A34" s="4" t="s">
        <v>201</v>
      </c>
      <c r="B34" s="4"/>
      <c r="C34" t="s">
        <v>238</v>
      </c>
      <c r="E34" s="14"/>
      <c r="F34" s="8"/>
      <c r="G34" s="8"/>
      <c r="H34" s="8"/>
      <c r="I34" s="14"/>
      <c r="J34" s="8"/>
      <c r="K34" s="8"/>
      <c r="L34" s="8"/>
      <c r="M34" s="15"/>
      <c r="N34" s="8"/>
      <c r="O34" s="8"/>
      <c r="P34" s="8"/>
      <c r="Q34" s="8"/>
      <c r="R34" s="8"/>
      <c r="S34" s="14"/>
      <c r="T34" s="8"/>
      <c r="U34" s="8"/>
      <c r="V34" s="15"/>
      <c r="W34" s="8"/>
      <c r="X34" s="8"/>
      <c r="Y34" s="8"/>
      <c r="Z34" s="8"/>
      <c r="AA34" s="8"/>
      <c r="AB34" s="8"/>
      <c r="AC34" s="14"/>
      <c r="AD34" s="8"/>
      <c r="AE34" s="8"/>
      <c r="AF34" s="8"/>
      <c r="AG34" s="8"/>
      <c r="AH34" s="8"/>
      <c r="AI34" s="83"/>
      <c r="AJ34" s="94"/>
      <c r="AK34" s="8"/>
      <c r="AL34" s="8" t="s">
        <v>294</v>
      </c>
      <c r="AM34" s="104">
        <f>490*constants!C5</f>
        <v>14.714714714714717</v>
      </c>
      <c r="AN34" s="8">
        <v>0.01</v>
      </c>
      <c r="AO34" s="8"/>
      <c r="AP34" s="8"/>
      <c r="AQ34" s="14"/>
      <c r="AR34" s="8"/>
      <c r="AS34" s="8"/>
      <c r="AT34" s="8"/>
      <c r="AU34" s="8"/>
      <c r="AV34" s="8"/>
      <c r="AW34" s="8"/>
      <c r="AX34" s="8"/>
      <c r="AY34" s="14"/>
      <c r="BA34" s="8"/>
      <c r="BB34" s="8"/>
      <c r="BC34" s="8"/>
      <c r="BD34" s="8"/>
      <c r="BE34" s="4"/>
      <c r="BF34" s="4"/>
      <c r="BG34" s="4"/>
      <c r="BH34" s="4"/>
      <c r="BI34" s="8"/>
      <c r="BJ34" s="8"/>
      <c r="BK34" s="15"/>
      <c r="BL34" s="8"/>
      <c r="BM34" s="8"/>
      <c r="BN34" s="8"/>
      <c r="BO34" s="8"/>
      <c r="BP34" s="8"/>
      <c r="BQ34" s="14"/>
      <c r="BR34" s="8"/>
      <c r="BS34" s="8"/>
      <c r="BT34" s="15"/>
      <c r="BU34" s="14"/>
      <c r="BV34" s="8"/>
      <c r="BW34" s="8"/>
      <c r="BX34" s="8"/>
      <c r="BY34" s="8"/>
      <c r="BZ34" s="15"/>
    </row>
    <row r="35" spans="1:78" x14ac:dyDescent="0.2">
      <c r="A35" s="4" t="s">
        <v>201</v>
      </c>
      <c r="B35" s="4"/>
      <c r="C35" t="s">
        <v>336</v>
      </c>
      <c r="E35" s="14"/>
      <c r="F35" s="8"/>
      <c r="G35" s="8"/>
      <c r="H35" s="8"/>
      <c r="I35" s="14"/>
      <c r="J35" s="8"/>
      <c r="K35" s="8"/>
      <c r="L35" s="8"/>
      <c r="M35" s="15"/>
      <c r="N35" s="8"/>
      <c r="O35" s="8"/>
      <c r="P35" s="8"/>
      <c r="Q35" s="8"/>
      <c r="R35" s="8"/>
      <c r="S35" s="14"/>
      <c r="T35" s="8"/>
      <c r="U35" s="8"/>
      <c r="V35" s="15"/>
      <c r="W35" s="8"/>
      <c r="X35" s="8"/>
      <c r="Y35" s="8"/>
      <c r="Z35" s="8"/>
      <c r="AA35" s="8"/>
      <c r="AB35" s="8"/>
      <c r="AC35" s="14"/>
      <c r="AD35" s="8"/>
      <c r="AE35" s="8"/>
      <c r="AF35" s="8"/>
      <c r="AG35" s="8"/>
      <c r="AH35" s="8"/>
      <c r="AI35" s="83"/>
      <c r="AJ35" s="94"/>
      <c r="AK35" s="8"/>
      <c r="AL35" s="8" t="s">
        <v>294</v>
      </c>
      <c r="AM35" s="104">
        <f>375*constants!C5</f>
        <v>11.261261261261263</v>
      </c>
      <c r="AN35" s="8">
        <v>0.01</v>
      </c>
      <c r="AO35" s="8"/>
      <c r="AP35" s="8"/>
      <c r="AQ35" s="14"/>
      <c r="AR35" s="8"/>
      <c r="AS35" s="8"/>
      <c r="AT35" s="8"/>
      <c r="AU35" s="8"/>
      <c r="AV35" s="8"/>
      <c r="AW35" s="8"/>
      <c r="AX35" s="8"/>
      <c r="AY35" s="14"/>
      <c r="BA35" s="8"/>
      <c r="BB35" s="8"/>
      <c r="BC35" s="8"/>
      <c r="BD35" s="8"/>
      <c r="BE35" s="4"/>
      <c r="BF35" s="4"/>
      <c r="BG35" s="4"/>
      <c r="BH35" s="4"/>
      <c r="BI35" s="8"/>
      <c r="BJ35" s="8"/>
      <c r="BK35" s="15"/>
      <c r="BL35" s="8"/>
      <c r="BM35" s="8"/>
      <c r="BN35" s="8"/>
      <c r="BO35" s="8"/>
      <c r="BP35" s="8"/>
      <c r="BQ35" s="14"/>
      <c r="BR35" s="8"/>
      <c r="BS35" s="8"/>
      <c r="BT35" s="15"/>
      <c r="BU35" s="14"/>
      <c r="BV35" s="8"/>
      <c r="BW35" s="8"/>
      <c r="BX35" s="8"/>
      <c r="BY35" s="8"/>
      <c r="BZ35" s="15"/>
    </row>
    <row r="36" spans="1:78" x14ac:dyDescent="0.2">
      <c r="A36" s="4" t="s">
        <v>202</v>
      </c>
      <c r="B36" s="4"/>
      <c r="E36" s="14"/>
      <c r="F36" s="8"/>
      <c r="G36" s="8"/>
      <c r="H36" s="8"/>
      <c r="I36" s="14"/>
      <c r="J36" s="8"/>
      <c r="K36" s="8"/>
      <c r="L36" s="8"/>
      <c r="M36" s="15"/>
      <c r="N36" s="8"/>
      <c r="O36" s="8"/>
      <c r="P36" s="8"/>
      <c r="Q36" s="8"/>
      <c r="R36" s="8"/>
      <c r="S36" s="14"/>
      <c r="T36" s="8"/>
      <c r="U36" s="8"/>
      <c r="V36" s="15"/>
      <c r="W36" s="8"/>
      <c r="X36" s="8"/>
      <c r="Y36" s="8"/>
      <c r="Z36" s="8"/>
      <c r="AA36" s="8"/>
      <c r="AB36" s="8"/>
      <c r="AC36" s="14"/>
      <c r="AD36" s="8"/>
      <c r="AE36" s="8"/>
      <c r="AF36" s="8"/>
      <c r="AG36" s="8"/>
      <c r="AH36" s="8"/>
      <c r="AI36" s="83"/>
      <c r="AJ36" s="94"/>
      <c r="AK36" s="8"/>
      <c r="AL36" s="8"/>
      <c r="AM36" s="8"/>
      <c r="AN36" s="8"/>
      <c r="AO36" s="8"/>
      <c r="AP36" s="8"/>
      <c r="AQ36" s="14"/>
      <c r="AR36" s="8"/>
      <c r="AS36" s="8"/>
      <c r="AT36" s="8"/>
      <c r="AU36" s="8"/>
      <c r="AV36" s="8"/>
      <c r="AW36" s="8"/>
      <c r="AX36" s="8"/>
      <c r="AY36" s="14"/>
      <c r="BA36" s="8"/>
      <c r="BB36" s="8"/>
      <c r="BC36" s="8"/>
      <c r="BD36" s="8"/>
      <c r="BE36" s="4"/>
      <c r="BF36" s="4"/>
      <c r="BG36" s="4"/>
      <c r="BH36" s="4"/>
      <c r="BI36" s="8"/>
      <c r="BJ36" s="8"/>
      <c r="BK36" s="15"/>
      <c r="BL36" s="8"/>
      <c r="BM36" s="8"/>
      <c r="BN36" s="8"/>
      <c r="BO36" s="8"/>
      <c r="BP36" s="8"/>
      <c r="BQ36" s="14"/>
      <c r="BR36" s="8"/>
      <c r="BS36" s="8"/>
      <c r="BT36" s="15"/>
      <c r="BU36" s="14"/>
      <c r="BV36" s="8"/>
      <c r="BW36" s="8"/>
      <c r="BX36" s="8"/>
      <c r="BY36" s="8"/>
      <c r="BZ36" s="15"/>
    </row>
    <row r="37" spans="1:78" x14ac:dyDescent="0.2">
      <c r="A37" s="4" t="s">
        <v>221</v>
      </c>
      <c r="B37" s="4"/>
      <c r="C37" t="s">
        <v>222</v>
      </c>
      <c r="E37" s="14"/>
      <c r="F37" s="8"/>
      <c r="G37" s="8"/>
      <c r="H37" s="8"/>
      <c r="I37" s="14"/>
      <c r="J37" s="8"/>
      <c r="K37" s="8"/>
      <c r="L37" s="8"/>
      <c r="M37" s="15"/>
      <c r="N37" s="8"/>
      <c r="O37" s="8"/>
      <c r="P37" s="8"/>
      <c r="Q37" s="8"/>
      <c r="R37" s="8"/>
      <c r="S37" s="14"/>
      <c r="T37" s="8"/>
      <c r="U37" s="8"/>
      <c r="V37" s="15"/>
      <c r="W37" s="8"/>
      <c r="X37" s="8"/>
      <c r="Y37" s="8"/>
      <c r="Z37" s="8"/>
      <c r="AA37" s="8"/>
      <c r="AB37" s="8"/>
      <c r="AC37" s="14"/>
      <c r="AD37" s="8"/>
      <c r="AE37" s="8"/>
      <c r="AF37" s="8"/>
      <c r="AG37" s="8"/>
      <c r="AH37" s="8"/>
      <c r="AI37" s="83"/>
      <c r="AJ37" s="94"/>
      <c r="AK37" s="8"/>
      <c r="AL37" s="8" t="s">
        <v>294</v>
      </c>
      <c r="AM37" s="104">
        <f>7400/1000*3.6</f>
        <v>26.64</v>
      </c>
      <c r="AN37" s="8">
        <v>0</v>
      </c>
      <c r="AO37" s="8"/>
      <c r="AP37" s="8"/>
      <c r="AQ37" s="14"/>
      <c r="AR37" s="8"/>
      <c r="AS37" s="8"/>
      <c r="AT37" s="8"/>
      <c r="AU37" s="8"/>
      <c r="AV37" s="8"/>
      <c r="AW37" s="8"/>
      <c r="AX37" s="8"/>
      <c r="AY37" s="14"/>
      <c r="BA37" s="8"/>
      <c r="BB37" s="8"/>
      <c r="BC37" s="8"/>
      <c r="BD37" s="8"/>
      <c r="BE37" s="4"/>
      <c r="BF37" s="4"/>
      <c r="BG37" s="4"/>
      <c r="BH37" s="4"/>
      <c r="BI37" s="8"/>
      <c r="BJ37" s="8"/>
      <c r="BK37" s="15"/>
      <c r="BL37" s="8"/>
      <c r="BM37" s="8"/>
      <c r="BN37" s="8"/>
      <c r="BO37" s="8"/>
      <c r="BP37" s="8"/>
      <c r="BQ37" s="14"/>
      <c r="BR37" s="8"/>
      <c r="BS37" s="8"/>
      <c r="BT37" s="15"/>
      <c r="BU37" s="14"/>
      <c r="BV37" s="8"/>
      <c r="BW37" s="8"/>
      <c r="BX37" s="8"/>
      <c r="BY37" s="8"/>
      <c r="BZ37" s="15"/>
    </row>
    <row r="38" spans="1:78" s="52" customFormat="1" x14ac:dyDescent="0.2">
      <c r="A38" s="51" t="s">
        <v>221</v>
      </c>
      <c r="B38" s="51"/>
      <c r="C38" s="52" t="s">
        <v>223</v>
      </c>
      <c r="D38" s="52" t="s">
        <v>297</v>
      </c>
      <c r="E38" s="79"/>
      <c r="F38" s="80"/>
      <c r="G38" s="80"/>
      <c r="H38" s="80"/>
      <c r="I38" s="79"/>
      <c r="J38" s="80"/>
      <c r="K38" s="80"/>
      <c r="L38" s="80"/>
      <c r="M38" s="81"/>
      <c r="N38" s="80"/>
      <c r="O38" s="80"/>
      <c r="P38" s="80"/>
      <c r="Q38" s="80"/>
      <c r="R38" s="80"/>
      <c r="S38" s="79"/>
      <c r="T38" s="80"/>
      <c r="U38" s="80"/>
      <c r="V38" s="81"/>
      <c r="W38" s="80"/>
      <c r="X38" s="80"/>
      <c r="Y38" s="80"/>
      <c r="Z38" s="80"/>
      <c r="AA38" s="80"/>
      <c r="AB38" s="80"/>
      <c r="AC38" s="79"/>
      <c r="AD38" s="80"/>
      <c r="AE38" s="80"/>
      <c r="AF38" s="80"/>
      <c r="AG38" s="80"/>
      <c r="AH38" s="80"/>
      <c r="AI38" s="95"/>
      <c r="AJ38" s="96"/>
      <c r="AK38" s="80"/>
      <c r="AL38" s="80" t="s">
        <v>296</v>
      </c>
      <c r="AM38" s="80">
        <f>30/1000*3.6</f>
        <v>0.108</v>
      </c>
      <c r="AN38" s="105">
        <f>0.11/30</f>
        <v>3.6666666666666666E-3</v>
      </c>
      <c r="AO38" s="80"/>
      <c r="AP38" s="80"/>
      <c r="AQ38" s="79"/>
      <c r="AR38" s="80"/>
      <c r="AS38" s="80"/>
      <c r="AT38" s="80"/>
      <c r="AU38" s="80"/>
      <c r="AV38" s="80"/>
      <c r="AW38" s="80"/>
      <c r="AX38" s="80"/>
      <c r="AY38" s="79"/>
      <c r="BA38" s="80"/>
      <c r="BB38" s="80"/>
      <c r="BC38" s="80"/>
      <c r="BD38" s="80"/>
      <c r="BE38" s="51"/>
      <c r="BF38" s="51"/>
      <c r="BG38" s="51"/>
      <c r="BH38" s="51"/>
      <c r="BI38" s="80"/>
      <c r="BJ38" s="80"/>
      <c r="BK38" s="81"/>
      <c r="BL38" s="80"/>
      <c r="BM38" s="80"/>
      <c r="BN38" s="80"/>
      <c r="BO38" s="80"/>
      <c r="BP38" s="80"/>
      <c r="BQ38" s="79"/>
      <c r="BR38" s="80"/>
      <c r="BS38" s="80"/>
      <c r="BT38" s="81"/>
      <c r="BU38" s="79"/>
      <c r="BV38" s="80"/>
      <c r="BW38" s="80"/>
      <c r="BX38" s="80"/>
      <c r="BY38" s="80"/>
      <c r="BZ38" s="81"/>
    </row>
    <row r="39" spans="1:78" s="52" customFormat="1" x14ac:dyDescent="0.2">
      <c r="A39" s="51" t="s">
        <v>221</v>
      </c>
      <c r="B39" s="51"/>
      <c r="C39" s="52" t="s">
        <v>224</v>
      </c>
      <c r="D39" s="52" t="s">
        <v>298</v>
      </c>
      <c r="E39" s="79"/>
      <c r="F39" s="80"/>
      <c r="G39" s="80"/>
      <c r="H39" s="80"/>
      <c r="I39" s="79"/>
      <c r="J39" s="80"/>
      <c r="K39" s="80"/>
      <c r="L39" s="80"/>
      <c r="M39" s="81"/>
      <c r="N39" s="80"/>
      <c r="O39" s="80"/>
      <c r="P39" s="80"/>
      <c r="Q39" s="80"/>
      <c r="R39" s="80"/>
      <c r="S39" s="79"/>
      <c r="T39" s="80"/>
      <c r="U39" s="80"/>
      <c r="V39" s="81"/>
      <c r="W39" s="80"/>
      <c r="X39" s="80"/>
      <c r="Y39" s="80"/>
      <c r="Z39" s="80"/>
      <c r="AA39" s="80"/>
      <c r="AB39" s="80"/>
      <c r="AC39" s="79"/>
      <c r="AD39" s="80"/>
      <c r="AE39" s="80"/>
      <c r="AF39" s="80"/>
      <c r="AG39" s="80"/>
      <c r="AH39" s="80"/>
      <c r="AI39" s="95"/>
      <c r="AJ39" s="96"/>
      <c r="AK39" s="80"/>
      <c r="AL39" s="80" t="s">
        <v>295</v>
      </c>
      <c r="AM39" s="52">
        <f>1300/1000*3.6</f>
        <v>4.6800000000000006</v>
      </c>
      <c r="AN39" s="80">
        <v>0</v>
      </c>
      <c r="AO39" s="80"/>
      <c r="AP39" s="80"/>
      <c r="AQ39" s="79"/>
      <c r="AR39" s="80"/>
      <c r="AS39" s="80"/>
      <c r="AT39" s="80"/>
      <c r="AU39" s="80"/>
      <c r="AV39" s="80"/>
      <c r="AW39" s="80"/>
      <c r="AX39" s="80"/>
      <c r="AY39" s="79"/>
      <c r="BA39" s="80"/>
      <c r="BB39" s="80"/>
      <c r="BC39" s="80"/>
      <c r="BD39" s="80"/>
      <c r="BE39" s="51"/>
      <c r="BF39" s="51"/>
      <c r="BG39" s="51"/>
      <c r="BH39" s="51"/>
      <c r="BI39" s="80"/>
      <c r="BJ39" s="80"/>
      <c r="BK39" s="81"/>
      <c r="BL39" s="80"/>
      <c r="BM39" s="80"/>
      <c r="BN39" s="80"/>
      <c r="BO39" s="80"/>
      <c r="BP39" s="80"/>
      <c r="BQ39" s="79"/>
      <c r="BR39" s="80"/>
      <c r="BS39" s="80"/>
      <c r="BT39" s="81"/>
      <c r="BU39" s="79"/>
      <c r="BV39" s="80"/>
      <c r="BW39" s="80"/>
      <c r="BX39" s="80"/>
      <c r="BY39" s="80"/>
      <c r="BZ39" s="81"/>
    </row>
    <row r="40" spans="1:78" s="52" customFormat="1" x14ac:dyDescent="0.2">
      <c r="A40" s="51" t="s">
        <v>221</v>
      </c>
      <c r="B40" s="51"/>
      <c r="C40" s="52" t="s">
        <v>225</v>
      </c>
      <c r="D40" s="52" t="s">
        <v>266</v>
      </c>
      <c r="E40" s="79"/>
      <c r="F40" s="80"/>
      <c r="G40" s="80"/>
      <c r="H40" s="80"/>
      <c r="I40" s="79"/>
      <c r="J40" s="80"/>
      <c r="K40" s="80"/>
      <c r="L40" s="80"/>
      <c r="M40" s="81"/>
      <c r="N40" s="80"/>
      <c r="O40" s="80"/>
      <c r="P40" s="80"/>
      <c r="Q40" s="80"/>
      <c r="R40" s="80"/>
      <c r="S40" s="79"/>
      <c r="T40" s="80"/>
      <c r="U40" s="80"/>
      <c r="V40" s="81"/>
      <c r="W40" s="80"/>
      <c r="X40" s="80">
        <v>450</v>
      </c>
      <c r="Y40" s="80">
        <v>0.02</v>
      </c>
      <c r="Z40" s="80">
        <v>15</v>
      </c>
      <c r="AA40" s="51">
        <v>0.95</v>
      </c>
      <c r="AB40" s="80"/>
      <c r="AC40" s="79"/>
      <c r="AD40" s="80"/>
      <c r="AE40" s="80"/>
      <c r="AF40" s="80"/>
      <c r="AG40" s="80"/>
      <c r="AH40" s="80"/>
      <c r="AI40" s="95"/>
      <c r="AJ40" s="96"/>
      <c r="AK40" s="80"/>
      <c r="AL40" s="80"/>
      <c r="AM40" s="80"/>
      <c r="AN40" s="80"/>
      <c r="AO40" s="80"/>
      <c r="AP40" s="80"/>
      <c r="AQ40" s="79"/>
      <c r="AR40" s="80"/>
      <c r="AS40" s="80"/>
      <c r="AT40" s="80"/>
      <c r="AU40" s="80"/>
      <c r="AV40" s="80"/>
      <c r="AW40" s="80"/>
      <c r="AX40" s="80"/>
      <c r="AY40" s="79"/>
      <c r="BA40" s="80"/>
      <c r="BB40" s="80"/>
      <c r="BC40" s="80"/>
      <c r="BD40" s="80"/>
      <c r="BE40" s="51"/>
      <c r="BF40" s="51"/>
      <c r="BG40" s="51"/>
      <c r="BH40" s="51"/>
      <c r="BI40" s="80"/>
      <c r="BJ40" s="80"/>
      <c r="BK40" s="81"/>
      <c r="BL40" s="80"/>
      <c r="BM40" s="80"/>
      <c r="BN40" s="80"/>
      <c r="BO40" s="80"/>
      <c r="BP40" s="80"/>
      <c r="BQ40" s="79"/>
      <c r="BR40" s="80"/>
      <c r="BS40" s="80"/>
      <c r="BT40" s="81"/>
      <c r="BU40" s="79"/>
      <c r="BV40" s="80"/>
      <c r="BW40" s="80"/>
      <c r="BX40" s="80"/>
      <c r="BY40" s="80"/>
      <c r="BZ40" s="81"/>
    </row>
    <row r="41" spans="1:78" x14ac:dyDescent="0.2">
      <c r="A41" s="4" t="s">
        <v>300</v>
      </c>
      <c r="B41" s="4"/>
      <c r="C41" t="s">
        <v>299</v>
      </c>
      <c r="E41" s="14"/>
      <c r="F41" s="8"/>
      <c r="G41" s="8"/>
      <c r="H41" s="8"/>
      <c r="I41" s="14"/>
      <c r="J41" s="8"/>
      <c r="K41" s="8"/>
      <c r="L41" s="8"/>
      <c r="M41" s="15"/>
      <c r="N41" s="8"/>
      <c r="O41" s="8"/>
      <c r="P41" s="8"/>
      <c r="Q41" s="8"/>
      <c r="R41" s="8"/>
      <c r="S41" s="14"/>
      <c r="T41" s="8"/>
      <c r="U41" s="8"/>
      <c r="V41" s="15"/>
      <c r="W41" s="8"/>
      <c r="X41" s="8"/>
      <c r="Y41" s="8"/>
      <c r="Z41" s="8"/>
      <c r="AA41" s="4"/>
      <c r="AB41" s="8"/>
      <c r="AC41" s="14"/>
      <c r="AD41" s="8"/>
      <c r="AE41" s="8"/>
      <c r="AF41" s="8"/>
      <c r="AG41" s="8"/>
      <c r="AH41" s="8"/>
      <c r="AI41" s="83"/>
      <c r="AJ41" s="94"/>
      <c r="AK41" s="8"/>
      <c r="AL41" s="84"/>
      <c r="AN41" s="8"/>
      <c r="AO41" s="8"/>
      <c r="AP41" s="8"/>
      <c r="AQ41" s="14">
        <f>3</f>
        <v>3</v>
      </c>
      <c r="AR41" s="8"/>
      <c r="AS41" s="118">
        <f>AQ41*constants!C4*constants!C5</f>
        <v>8.1081081081081099E-2</v>
      </c>
      <c r="AT41" s="118"/>
      <c r="AU41" s="8"/>
      <c r="AV41" s="8"/>
      <c r="AW41" s="8">
        <v>0.39900000000000002</v>
      </c>
      <c r="AX41" s="8"/>
      <c r="AY41" s="14"/>
      <c r="BA41" s="8"/>
      <c r="BB41" s="8"/>
      <c r="BC41" s="8"/>
      <c r="BD41" s="8"/>
      <c r="BE41" s="4"/>
      <c r="BF41" s="4"/>
      <c r="BG41" s="4"/>
      <c r="BH41" s="4"/>
      <c r="BI41" s="8"/>
      <c r="BJ41" s="8"/>
      <c r="BK41" s="15"/>
      <c r="BL41" s="8"/>
      <c r="BM41" s="8"/>
      <c r="BN41" s="8"/>
      <c r="BO41" s="8"/>
      <c r="BP41" s="8"/>
      <c r="BQ41" s="14"/>
      <c r="BR41" s="8"/>
      <c r="BS41" s="8"/>
      <c r="BT41" s="15"/>
      <c r="BU41" s="14"/>
      <c r="BV41" s="8"/>
      <c r="BW41" s="118"/>
      <c r="BX41" s="8"/>
      <c r="BY41" s="8"/>
      <c r="BZ41" s="15"/>
    </row>
    <row r="42" spans="1:78" s="58" customFormat="1" x14ac:dyDescent="0.2">
      <c r="A42" s="84" t="s">
        <v>323</v>
      </c>
      <c r="B42" s="84"/>
      <c r="C42" s="58" t="s">
        <v>327</v>
      </c>
      <c r="E42" s="109"/>
      <c r="F42" s="11"/>
      <c r="G42" s="11"/>
      <c r="H42" s="11"/>
      <c r="I42" s="109"/>
      <c r="J42" s="11"/>
      <c r="K42" s="11"/>
      <c r="L42" s="11"/>
      <c r="M42" s="110"/>
      <c r="N42" s="11"/>
      <c r="O42" s="11"/>
      <c r="P42" s="11"/>
      <c r="Q42" s="11"/>
      <c r="R42" s="11"/>
      <c r="S42" s="109"/>
      <c r="T42" s="11"/>
      <c r="U42" s="11"/>
      <c r="V42" s="110"/>
      <c r="W42" s="11"/>
      <c r="X42" s="11"/>
      <c r="Y42" s="11"/>
      <c r="Z42" s="11"/>
      <c r="AA42" s="84"/>
      <c r="AB42" s="11"/>
      <c r="AC42" s="109"/>
      <c r="AD42" s="11"/>
      <c r="AE42" s="11"/>
      <c r="AF42" s="11"/>
      <c r="AG42" s="11"/>
      <c r="AH42" s="11"/>
      <c r="AI42" s="83"/>
      <c r="AJ42" s="94"/>
      <c r="AK42" s="11"/>
      <c r="AM42" s="111"/>
      <c r="AN42" s="11"/>
      <c r="AO42" s="11"/>
      <c r="AP42" s="11"/>
      <c r="AQ42" s="109"/>
      <c r="AR42" s="11"/>
      <c r="AS42" s="11"/>
      <c r="AT42" s="11"/>
      <c r="AU42" s="11"/>
      <c r="AV42" s="11"/>
      <c r="AW42" s="11"/>
      <c r="AX42" s="11"/>
      <c r="AY42" s="109"/>
      <c r="BA42" s="11"/>
      <c r="BB42" s="11"/>
      <c r="BC42" s="11"/>
      <c r="BD42" s="11"/>
      <c r="BE42" s="84"/>
      <c r="BF42" s="84"/>
      <c r="BG42" s="84"/>
      <c r="BH42" s="84"/>
      <c r="BI42" s="11"/>
      <c r="BJ42" s="11"/>
      <c r="BK42" s="110"/>
      <c r="BL42" s="11"/>
      <c r="BM42" s="11"/>
      <c r="BN42" s="11"/>
      <c r="BO42" s="11"/>
      <c r="BP42" s="11"/>
      <c r="BQ42" s="119">
        <f>516/constants!C7</f>
        <v>448.69565217391306</v>
      </c>
      <c r="BR42" s="11">
        <v>0.05</v>
      </c>
      <c r="BS42" s="11">
        <v>20</v>
      </c>
      <c r="BT42" s="110"/>
      <c r="BU42" s="109"/>
      <c r="BV42" s="11"/>
      <c r="BW42" s="11"/>
      <c r="BX42" s="11"/>
      <c r="BY42" s="11"/>
      <c r="BZ42" s="110"/>
    </row>
    <row r="43" spans="1:78" s="58" customFormat="1" x14ac:dyDescent="0.2">
      <c r="A43" s="84" t="s">
        <v>328</v>
      </c>
      <c r="B43" s="84">
        <v>2017</v>
      </c>
      <c r="C43" s="58" t="s">
        <v>329</v>
      </c>
      <c r="E43" s="109"/>
      <c r="F43" s="11"/>
      <c r="G43" s="11"/>
      <c r="H43" s="11"/>
      <c r="I43" s="109"/>
      <c r="J43" s="11"/>
      <c r="K43" s="11"/>
      <c r="L43" s="11"/>
      <c r="M43" s="110"/>
      <c r="N43" s="11"/>
      <c r="O43" s="11"/>
      <c r="P43" s="11"/>
      <c r="Q43" s="11"/>
      <c r="R43" s="11"/>
      <c r="S43" s="109"/>
      <c r="T43" s="11"/>
      <c r="U43" s="11"/>
      <c r="V43" s="110"/>
      <c r="W43" s="11"/>
      <c r="X43" s="11">
        <v>402</v>
      </c>
      <c r="Y43" s="11"/>
      <c r="Z43" s="11"/>
      <c r="AA43" s="84"/>
      <c r="AB43" s="11"/>
      <c r="AC43" s="109"/>
      <c r="AD43" s="11"/>
      <c r="AE43" s="11"/>
      <c r="AF43" s="11"/>
      <c r="AG43" s="11"/>
      <c r="AH43" s="11"/>
      <c r="AI43" s="83"/>
      <c r="AJ43" s="94"/>
      <c r="AK43" s="11"/>
      <c r="AL43" s="84"/>
      <c r="AM43" s="111"/>
      <c r="AN43" s="11"/>
      <c r="AO43" s="11"/>
      <c r="AP43" s="11"/>
      <c r="AQ43" s="109"/>
      <c r="AR43" s="11"/>
      <c r="AS43" s="11"/>
      <c r="AT43" s="11"/>
      <c r="AU43" s="11"/>
      <c r="AV43" s="11"/>
      <c r="AW43" s="11"/>
      <c r="AX43" s="11"/>
      <c r="AY43" s="109"/>
      <c r="BA43" s="11"/>
      <c r="BB43" s="11"/>
      <c r="BC43" s="11"/>
      <c r="BD43" s="11"/>
      <c r="BE43" s="84"/>
      <c r="BF43" s="84"/>
      <c r="BG43" s="84"/>
      <c r="BH43" s="84"/>
      <c r="BI43" s="11"/>
      <c r="BJ43" s="11"/>
      <c r="BK43" s="110"/>
      <c r="BL43" s="11"/>
      <c r="BM43" s="11"/>
      <c r="BN43" s="11"/>
      <c r="BO43" s="11"/>
      <c r="BP43" s="11"/>
      <c r="BQ43" s="109"/>
      <c r="BR43" s="11"/>
      <c r="BS43" s="11"/>
      <c r="BT43" s="110"/>
      <c r="BU43" s="109"/>
      <c r="BV43" s="11"/>
      <c r="BW43" s="11"/>
      <c r="BX43" s="11"/>
      <c r="BY43" s="11"/>
      <c r="BZ43" s="110"/>
    </row>
    <row r="44" spans="1:78" s="58" customFormat="1" x14ac:dyDescent="0.2">
      <c r="A44" s="84" t="s">
        <v>328</v>
      </c>
      <c r="B44" s="84">
        <v>2025</v>
      </c>
      <c r="C44" s="58" t="s">
        <v>330</v>
      </c>
      <c r="E44" s="109"/>
      <c r="F44" s="11"/>
      <c r="G44" s="11"/>
      <c r="H44" s="11"/>
      <c r="I44" s="109"/>
      <c r="J44" s="11"/>
      <c r="K44" s="11"/>
      <c r="L44" s="11"/>
      <c r="M44" s="110"/>
      <c r="N44" s="11"/>
      <c r="O44" s="11"/>
      <c r="P44" s="11"/>
      <c r="Q44" s="11"/>
      <c r="R44" s="11"/>
      <c r="S44" s="109"/>
      <c r="T44" s="11"/>
      <c r="U44" s="11"/>
      <c r="V44" s="110"/>
      <c r="W44" s="11"/>
      <c r="X44" s="11">
        <v>268</v>
      </c>
      <c r="Y44" s="11"/>
      <c r="Z44" s="11"/>
      <c r="AA44" s="84"/>
      <c r="AB44" s="11"/>
      <c r="AC44" s="109"/>
      <c r="AD44" s="11"/>
      <c r="AE44" s="11"/>
      <c r="AF44" s="11"/>
      <c r="AG44" s="11"/>
      <c r="AH44" s="11"/>
      <c r="AI44" s="83"/>
      <c r="AJ44" s="94"/>
      <c r="AK44" s="11"/>
      <c r="AL44" s="84"/>
      <c r="AM44" s="111"/>
      <c r="AN44" s="11"/>
      <c r="AO44" s="11"/>
      <c r="AP44" s="11"/>
      <c r="AQ44" s="109"/>
      <c r="AR44" s="11"/>
      <c r="AS44" s="11"/>
      <c r="AT44" s="11"/>
      <c r="AU44" s="11"/>
      <c r="AV44" s="11"/>
      <c r="AW44" s="11"/>
      <c r="AX44" s="11"/>
      <c r="AY44" s="109"/>
      <c r="BA44" s="11"/>
      <c r="BB44" s="11"/>
      <c r="BC44" s="11"/>
      <c r="BD44" s="11"/>
      <c r="BE44" s="84"/>
      <c r="BF44" s="84"/>
      <c r="BG44" s="84"/>
      <c r="BH44" s="84"/>
      <c r="BI44" s="11"/>
      <c r="BJ44" s="11"/>
      <c r="BK44" s="110"/>
      <c r="BL44" s="11"/>
      <c r="BM44" s="11"/>
      <c r="BN44" s="11"/>
      <c r="BO44" s="11"/>
      <c r="BP44" s="11"/>
      <c r="BQ44" s="109"/>
      <c r="BR44" s="11"/>
      <c r="BS44" s="11"/>
      <c r="BT44" s="110"/>
      <c r="BU44" s="109"/>
      <c r="BV44" s="11"/>
      <c r="BW44" s="11"/>
      <c r="BX44" s="11"/>
      <c r="BY44" s="11"/>
      <c r="BZ44" s="110"/>
    </row>
    <row r="45" spans="1:78" s="58" customFormat="1" x14ac:dyDescent="0.2">
      <c r="A45" s="84" t="s">
        <v>328</v>
      </c>
      <c r="B45" s="84">
        <v>2030</v>
      </c>
      <c r="C45" s="58" t="s">
        <v>331</v>
      </c>
      <c r="E45" s="109"/>
      <c r="F45" s="11"/>
      <c r="G45" s="11"/>
      <c r="H45" s="11"/>
      <c r="I45" s="109"/>
      <c r="J45" s="11"/>
      <c r="K45" s="11"/>
      <c r="L45" s="11"/>
      <c r="M45" s="110"/>
      <c r="N45" s="11"/>
      <c r="O45" s="11"/>
      <c r="P45" s="11"/>
      <c r="Q45" s="11"/>
      <c r="R45" s="11"/>
      <c r="S45" s="109"/>
      <c r="T45" s="11"/>
      <c r="U45" s="11"/>
      <c r="V45" s="110"/>
      <c r="W45" s="11"/>
      <c r="X45" s="84">
        <v>243</v>
      </c>
      <c r="Y45" s="11"/>
      <c r="Z45" s="11"/>
      <c r="AA45" s="84"/>
      <c r="AB45" s="11"/>
      <c r="AC45" s="109"/>
      <c r="AD45" s="11"/>
      <c r="AE45" s="11"/>
      <c r="AF45" s="11"/>
      <c r="AG45" s="11"/>
      <c r="AH45" s="11"/>
      <c r="AI45" s="83"/>
      <c r="AJ45" s="94"/>
      <c r="AK45" s="11"/>
      <c r="AL45" s="84"/>
      <c r="AM45" s="111"/>
      <c r="AN45" s="11"/>
      <c r="AO45" s="11"/>
      <c r="AP45" s="11"/>
      <c r="AQ45" s="109"/>
      <c r="AR45" s="11"/>
      <c r="AS45" s="11"/>
      <c r="AT45" s="11"/>
      <c r="AU45" s="11"/>
      <c r="AV45" s="11"/>
      <c r="AW45" s="11"/>
      <c r="AX45" s="11"/>
      <c r="AY45" s="109"/>
      <c r="BA45" s="11"/>
      <c r="BB45" s="11"/>
      <c r="BC45" s="11"/>
      <c r="BD45" s="11"/>
      <c r="BE45" s="84"/>
      <c r="BF45" s="84"/>
      <c r="BG45" s="84"/>
      <c r="BH45" s="84"/>
      <c r="BI45" s="11"/>
      <c r="BJ45" s="11"/>
      <c r="BK45" s="110"/>
      <c r="BL45" s="11"/>
      <c r="BM45" s="11"/>
      <c r="BN45" s="11"/>
      <c r="BO45" s="11"/>
      <c r="BP45" s="11"/>
      <c r="BQ45" s="109"/>
      <c r="BR45" s="11"/>
      <c r="BS45" s="11"/>
      <c r="BT45" s="110"/>
      <c r="BU45" s="109"/>
      <c r="BV45" s="11"/>
      <c r="BW45" s="11"/>
      <c r="BX45" s="11"/>
      <c r="BY45" s="11"/>
      <c r="BZ45" s="110"/>
    </row>
    <row r="46" spans="1:78" s="58" customFormat="1" x14ac:dyDescent="0.2">
      <c r="A46" s="84" t="s">
        <v>328</v>
      </c>
      <c r="B46" s="84">
        <v>2035</v>
      </c>
      <c r="C46" s="58" t="s">
        <v>332</v>
      </c>
      <c r="E46" s="109"/>
      <c r="F46" s="11"/>
      <c r="G46" s="11"/>
      <c r="H46" s="11"/>
      <c r="I46" s="109"/>
      <c r="J46" s="11"/>
      <c r="K46" s="11"/>
      <c r="L46" s="11"/>
      <c r="M46" s="110"/>
      <c r="N46" s="11"/>
      <c r="O46" s="11"/>
      <c r="P46" s="11"/>
      <c r="Q46" s="11"/>
      <c r="R46" s="11"/>
      <c r="S46" s="109"/>
      <c r="T46" s="11"/>
      <c r="U46" s="11"/>
      <c r="V46" s="110"/>
      <c r="W46" s="11"/>
      <c r="X46" s="84">
        <v>228</v>
      </c>
      <c r="Y46" s="11"/>
      <c r="Z46" s="11"/>
      <c r="AA46" s="84"/>
      <c r="AB46" s="11"/>
      <c r="AC46" s="109"/>
      <c r="AD46" s="11"/>
      <c r="AE46" s="11"/>
      <c r="AF46" s="11"/>
      <c r="AG46" s="11"/>
      <c r="AH46" s="11"/>
      <c r="AI46" s="83"/>
      <c r="AJ46" s="94"/>
      <c r="AK46" s="11"/>
      <c r="AL46" s="84"/>
      <c r="AM46" s="111"/>
      <c r="AN46" s="11"/>
      <c r="AO46" s="11"/>
      <c r="AP46" s="11"/>
      <c r="AQ46" s="109"/>
      <c r="AR46" s="11"/>
      <c r="AS46" s="11"/>
      <c r="AT46" s="11"/>
      <c r="AU46" s="11"/>
      <c r="AV46" s="11"/>
      <c r="AW46" s="11"/>
      <c r="AX46" s="11"/>
      <c r="AY46" s="109"/>
      <c r="BA46" s="11"/>
      <c r="BB46" s="11"/>
      <c r="BC46" s="11"/>
      <c r="BD46" s="11"/>
      <c r="BE46" s="84"/>
      <c r="BF46" s="84"/>
      <c r="BG46" s="84"/>
      <c r="BH46" s="84"/>
      <c r="BI46" s="11"/>
      <c r="BJ46" s="11"/>
      <c r="BK46" s="110"/>
      <c r="BL46" s="11"/>
      <c r="BM46" s="11"/>
      <c r="BN46" s="11"/>
      <c r="BO46" s="11"/>
      <c r="BP46" s="11"/>
      <c r="BQ46" s="109"/>
      <c r="BR46" s="11"/>
      <c r="BS46" s="11"/>
      <c r="BT46" s="110"/>
      <c r="BU46" s="109"/>
      <c r="BV46" s="11"/>
      <c r="BW46" s="11"/>
      <c r="BX46" s="11"/>
      <c r="BY46" s="11"/>
      <c r="BZ46" s="110"/>
    </row>
    <row r="47" spans="1:78" s="58" customFormat="1" x14ac:dyDescent="0.2">
      <c r="A47" s="84" t="s">
        <v>328</v>
      </c>
      <c r="B47" s="84">
        <v>2040</v>
      </c>
      <c r="C47" s="58" t="s">
        <v>333</v>
      </c>
      <c r="E47" s="109"/>
      <c r="F47" s="11"/>
      <c r="G47" s="11"/>
      <c r="H47" s="11"/>
      <c r="I47" s="109"/>
      <c r="J47" s="11"/>
      <c r="K47" s="11"/>
      <c r="L47" s="11"/>
      <c r="M47" s="110"/>
      <c r="N47" s="11"/>
      <c r="O47" s="11"/>
      <c r="P47" s="11"/>
      <c r="Q47" s="11"/>
      <c r="R47" s="11"/>
      <c r="S47" s="109"/>
      <c r="T47" s="11"/>
      <c r="U47" s="11"/>
      <c r="V47" s="110"/>
      <c r="W47" s="11"/>
      <c r="X47" s="84">
        <v>218</v>
      </c>
      <c r="Y47" s="11"/>
      <c r="Z47" s="11"/>
      <c r="AA47" s="84"/>
      <c r="AB47" s="11"/>
      <c r="AC47" s="109"/>
      <c r="AD47" s="11"/>
      <c r="AE47" s="11"/>
      <c r="AF47" s="11"/>
      <c r="AG47" s="11"/>
      <c r="AH47" s="11"/>
      <c r="AI47" s="83"/>
      <c r="AJ47" s="94"/>
      <c r="AK47" s="11"/>
      <c r="AL47" s="84"/>
      <c r="AM47" s="111"/>
      <c r="AN47" s="11"/>
      <c r="AO47" s="11"/>
      <c r="AP47" s="11"/>
      <c r="AQ47" s="109"/>
      <c r="AR47" s="11"/>
      <c r="AS47" s="11"/>
      <c r="AT47" s="11"/>
      <c r="AU47" s="11"/>
      <c r="AV47" s="11"/>
      <c r="AW47" s="11"/>
      <c r="AX47" s="11"/>
      <c r="AY47" s="109"/>
      <c r="BA47" s="11"/>
      <c r="BB47" s="11"/>
      <c r="BC47" s="11"/>
      <c r="BD47" s="11"/>
      <c r="BE47" s="84"/>
      <c r="BF47" s="84"/>
      <c r="BG47" s="84"/>
      <c r="BH47" s="84"/>
      <c r="BI47" s="11"/>
      <c r="BJ47" s="11"/>
      <c r="BK47" s="110"/>
      <c r="BL47" s="11"/>
      <c r="BM47" s="11"/>
      <c r="BN47" s="11"/>
      <c r="BO47" s="11"/>
      <c r="BP47" s="11"/>
      <c r="BQ47" s="109"/>
      <c r="BR47" s="11"/>
      <c r="BS47" s="11"/>
      <c r="BT47" s="110"/>
      <c r="BU47" s="109"/>
      <c r="BV47" s="11"/>
      <c r="BW47" s="11"/>
      <c r="BX47" s="11"/>
      <c r="BY47" s="11"/>
      <c r="BZ47" s="110"/>
    </row>
    <row r="48" spans="1:78" s="58" customFormat="1" x14ac:dyDescent="0.2">
      <c r="A48" s="84" t="s">
        <v>334</v>
      </c>
      <c r="B48" s="84">
        <v>2035</v>
      </c>
      <c r="C48" s="58" t="s">
        <v>391</v>
      </c>
      <c r="E48" s="109"/>
      <c r="F48" s="11"/>
      <c r="G48" s="11"/>
      <c r="H48" s="11"/>
      <c r="I48" s="109"/>
      <c r="J48" s="11"/>
      <c r="K48" s="11"/>
      <c r="L48" s="11"/>
      <c r="M48" s="110"/>
      <c r="N48" s="11"/>
      <c r="O48" s="11"/>
      <c r="P48" s="11"/>
      <c r="Q48" s="11"/>
      <c r="R48" s="11"/>
      <c r="S48" s="109"/>
      <c r="T48" s="11"/>
      <c r="U48" s="11"/>
      <c r="V48" s="110"/>
      <c r="W48" s="11"/>
      <c r="X48" s="84">
        <v>125</v>
      </c>
      <c r="Y48" s="11">
        <v>0.03</v>
      </c>
      <c r="Z48" s="11">
        <v>20</v>
      </c>
      <c r="AA48" s="84">
        <v>0.97</v>
      </c>
      <c r="AB48" s="11"/>
      <c r="AC48" s="109"/>
      <c r="AD48" s="84">
        <v>500</v>
      </c>
      <c r="AE48" s="84">
        <v>0.04</v>
      </c>
      <c r="AF48" s="11"/>
      <c r="AG48" s="11">
        <v>10</v>
      </c>
      <c r="AH48" s="11"/>
      <c r="AI48" s="83"/>
      <c r="AJ48" s="94">
        <v>0.72</v>
      </c>
      <c r="AK48" s="11"/>
      <c r="AL48" s="84" t="s">
        <v>392</v>
      </c>
      <c r="AM48" s="117">
        <f>450*constants!C5</f>
        <v>13.513513513513516</v>
      </c>
      <c r="AN48" s="11">
        <v>0.01</v>
      </c>
      <c r="AO48" s="11">
        <v>30</v>
      </c>
      <c r="AP48" s="11"/>
      <c r="AQ48" s="109"/>
      <c r="AR48" s="11">
        <v>730</v>
      </c>
      <c r="AS48" s="11"/>
      <c r="AT48" s="11"/>
      <c r="AU48" s="11">
        <v>0.04</v>
      </c>
      <c r="AV48" s="11"/>
      <c r="AW48" s="11"/>
      <c r="AX48" s="11">
        <v>15</v>
      </c>
      <c r="AY48" s="109"/>
      <c r="BA48" s="11">
        <v>183</v>
      </c>
      <c r="BB48" s="11">
        <v>0.04</v>
      </c>
      <c r="BC48" s="84">
        <v>0.83399999999999996</v>
      </c>
      <c r="BD48" s="11"/>
      <c r="BE48" s="84">
        <v>20</v>
      </c>
      <c r="BF48" s="84"/>
      <c r="BG48" s="122">
        <v>0.3</v>
      </c>
      <c r="BH48" s="84">
        <v>25</v>
      </c>
      <c r="BI48" s="11"/>
      <c r="BJ48" s="11"/>
      <c r="BK48" s="110"/>
      <c r="BL48" s="121" t="s">
        <v>344</v>
      </c>
      <c r="BM48" s="11">
        <v>0.04</v>
      </c>
      <c r="BN48" s="11">
        <v>0.214</v>
      </c>
      <c r="BO48" s="11">
        <v>1.393</v>
      </c>
      <c r="BP48" s="11">
        <v>28</v>
      </c>
      <c r="BQ48" s="109">
        <v>220</v>
      </c>
      <c r="BR48" s="11">
        <v>0.02</v>
      </c>
      <c r="BS48" s="11">
        <v>50</v>
      </c>
      <c r="BT48" s="110"/>
      <c r="BU48" s="120" t="s">
        <v>341</v>
      </c>
      <c r="BV48" s="11"/>
      <c r="BW48" s="11"/>
      <c r="BX48" s="11">
        <v>2.5000000000000001E-2</v>
      </c>
      <c r="BY48" s="11"/>
      <c r="BZ48" s="110">
        <v>30</v>
      </c>
    </row>
    <row r="49" spans="1:78" s="58" customFormat="1" x14ac:dyDescent="0.2">
      <c r="A49" s="84" t="s">
        <v>354</v>
      </c>
      <c r="B49" s="84"/>
      <c r="E49" s="109"/>
      <c r="F49" s="11"/>
      <c r="G49" s="11"/>
      <c r="H49" s="11"/>
      <c r="I49" s="109"/>
      <c r="J49" s="11"/>
      <c r="K49" s="11"/>
      <c r="L49" s="11"/>
      <c r="M49" s="110"/>
      <c r="N49" s="11"/>
      <c r="O49" s="11"/>
      <c r="P49" s="11"/>
      <c r="Q49" s="11"/>
      <c r="R49" s="11"/>
      <c r="S49" s="109"/>
      <c r="T49" s="11"/>
      <c r="U49" s="11"/>
      <c r="V49" s="110"/>
      <c r="W49" s="11"/>
      <c r="X49" s="11"/>
      <c r="Y49" s="11"/>
      <c r="Z49" s="11"/>
      <c r="AA49" s="84"/>
      <c r="AB49" s="11"/>
      <c r="AC49" s="109"/>
      <c r="AD49" s="11">
        <v>800</v>
      </c>
      <c r="AE49" s="11">
        <v>0.02</v>
      </c>
      <c r="AF49" s="11"/>
      <c r="AG49" s="11"/>
      <c r="AH49" s="11"/>
      <c r="AI49" s="83"/>
      <c r="AJ49" s="94"/>
      <c r="AK49" s="11"/>
      <c r="AM49" s="111"/>
      <c r="AN49" s="11">
        <v>0.02</v>
      </c>
      <c r="AO49" s="11"/>
      <c r="AP49" s="11"/>
      <c r="AQ49" s="109"/>
      <c r="AR49" s="11"/>
      <c r="AS49" s="11"/>
      <c r="AT49" s="11"/>
      <c r="AU49" s="11"/>
      <c r="AV49" s="11"/>
      <c r="AW49" s="11"/>
      <c r="AX49" s="11"/>
      <c r="AY49" s="109"/>
      <c r="BA49" s="11"/>
      <c r="BB49" s="11"/>
      <c r="BC49" s="11"/>
      <c r="BD49" s="11"/>
      <c r="BE49" s="84"/>
      <c r="BF49" s="84"/>
      <c r="BG49" s="84"/>
      <c r="BH49" s="84"/>
      <c r="BI49" s="11"/>
      <c r="BJ49" s="11"/>
      <c r="BK49" s="110"/>
      <c r="BL49" s="11"/>
      <c r="BM49" s="11"/>
      <c r="BN49" s="11"/>
      <c r="BO49" s="11"/>
      <c r="BP49" s="11"/>
      <c r="BQ49" s="109"/>
      <c r="BR49" s="11"/>
      <c r="BS49" s="11"/>
      <c r="BT49" s="110"/>
      <c r="BU49" s="109"/>
      <c r="BV49" s="11"/>
      <c r="BW49" s="11"/>
      <c r="BX49" s="11"/>
      <c r="BY49" s="11"/>
      <c r="BZ49" s="110"/>
    </row>
    <row r="50" spans="1:78" s="58" customFormat="1" x14ac:dyDescent="0.2">
      <c r="A50" s="84" t="s">
        <v>355</v>
      </c>
      <c r="B50" s="84">
        <v>2015</v>
      </c>
      <c r="E50" s="109"/>
      <c r="F50" s="11"/>
      <c r="G50" s="11"/>
      <c r="H50" s="11"/>
      <c r="I50" s="109"/>
      <c r="J50" s="11"/>
      <c r="K50" s="11"/>
      <c r="L50" s="11"/>
      <c r="M50" s="110"/>
      <c r="N50" s="11"/>
      <c r="O50" s="11"/>
      <c r="P50" s="11"/>
      <c r="Q50" s="11"/>
      <c r="R50" s="11"/>
      <c r="S50" s="109"/>
      <c r="T50" s="11"/>
      <c r="U50" s="11"/>
      <c r="V50" s="110"/>
      <c r="W50" s="11"/>
      <c r="X50" s="2">
        <v>605</v>
      </c>
      <c r="Y50" s="11"/>
      <c r="Z50" s="11"/>
      <c r="AA50" s="84"/>
      <c r="AB50" s="11"/>
      <c r="AC50" s="109"/>
      <c r="AD50" s="11"/>
      <c r="AE50" s="11"/>
      <c r="AF50" s="11"/>
      <c r="AG50" s="11"/>
      <c r="AH50" s="11"/>
      <c r="AI50" s="83"/>
      <c r="AJ50" s="94"/>
      <c r="AK50" s="11"/>
      <c r="AL50" s="84"/>
      <c r="AM50" s="111"/>
      <c r="AN50" s="11"/>
      <c r="AO50" s="11"/>
      <c r="AP50" s="11"/>
      <c r="AQ50" s="109"/>
      <c r="AR50" s="11"/>
      <c r="AS50" s="11"/>
      <c r="AT50" s="11"/>
      <c r="AU50" s="11"/>
      <c r="AV50" s="11"/>
      <c r="AW50" s="11"/>
      <c r="AX50" s="11"/>
      <c r="AY50" s="109"/>
      <c r="BA50" s="11"/>
      <c r="BB50" s="11"/>
      <c r="BC50" s="11"/>
      <c r="BD50" s="11"/>
      <c r="BE50" s="84"/>
      <c r="BF50" s="84"/>
      <c r="BG50" s="84"/>
      <c r="BH50" s="84"/>
      <c r="BI50" s="11"/>
      <c r="BJ50" s="11"/>
      <c r="BK50" s="110"/>
      <c r="BL50" s="11"/>
      <c r="BM50" s="11"/>
      <c r="BN50" s="11"/>
      <c r="BO50" s="11"/>
      <c r="BP50" s="11"/>
      <c r="BQ50" s="109"/>
      <c r="BR50" s="11"/>
      <c r="BS50" s="11"/>
      <c r="BT50" s="110"/>
      <c r="BU50" s="109"/>
      <c r="BV50" s="11"/>
      <c r="BW50" s="11"/>
      <c r="BX50" s="11"/>
      <c r="BY50" s="11"/>
      <c r="BZ50" s="110"/>
    </row>
    <row r="51" spans="1:78" s="58" customFormat="1" x14ac:dyDescent="0.2">
      <c r="A51" s="84" t="s">
        <v>355</v>
      </c>
      <c r="B51" s="84">
        <v>2020</v>
      </c>
      <c r="E51" s="109"/>
      <c r="F51" s="11"/>
      <c r="G51" s="11"/>
      <c r="H51" s="11"/>
      <c r="I51" s="109"/>
      <c r="J51" s="11"/>
      <c r="K51" s="11"/>
      <c r="L51" s="11"/>
      <c r="M51" s="110"/>
      <c r="N51" s="11"/>
      <c r="O51" s="11"/>
      <c r="P51" s="11"/>
      <c r="Q51" s="11"/>
      <c r="R51" s="11"/>
      <c r="S51" s="109"/>
      <c r="T51" s="11"/>
      <c r="U51" s="11"/>
      <c r="V51" s="110"/>
      <c r="W51" s="11"/>
      <c r="X51" s="2">
        <v>455</v>
      </c>
      <c r="Y51" s="11"/>
      <c r="Z51" s="11"/>
      <c r="AA51" s="84"/>
      <c r="AB51" s="11"/>
      <c r="AC51" s="109"/>
      <c r="AD51" s="11"/>
      <c r="AE51" s="11"/>
      <c r="AF51" s="11"/>
      <c r="AG51" s="11"/>
      <c r="AH51" s="11"/>
      <c r="AI51" s="83"/>
      <c r="AJ51" s="94"/>
      <c r="AK51" s="11"/>
      <c r="AL51" s="84"/>
      <c r="AM51" s="111"/>
      <c r="AN51" s="11"/>
      <c r="AO51" s="11"/>
      <c r="AP51" s="11"/>
      <c r="AQ51" s="109"/>
      <c r="AR51" s="11"/>
      <c r="AS51" s="11"/>
      <c r="AT51" s="11"/>
      <c r="AU51" s="11"/>
      <c r="AV51" s="11"/>
      <c r="AW51" s="11"/>
      <c r="AX51" s="11"/>
      <c r="AY51" s="109"/>
      <c r="BA51" s="11"/>
      <c r="BB51" s="11"/>
      <c r="BC51" s="11"/>
      <c r="BD51" s="11"/>
      <c r="BE51" s="84"/>
      <c r="BF51" s="84"/>
      <c r="BG51" s="84"/>
      <c r="BH51" s="84"/>
      <c r="BI51" s="11"/>
      <c r="BJ51" s="11"/>
      <c r="BK51" s="110"/>
      <c r="BL51" s="11"/>
      <c r="BM51" s="11"/>
      <c r="BN51" s="11"/>
      <c r="BO51" s="11"/>
      <c r="BP51" s="11"/>
      <c r="BQ51" s="109"/>
      <c r="BR51" s="11"/>
      <c r="BS51" s="11"/>
      <c r="BT51" s="110"/>
      <c r="BU51" s="109"/>
      <c r="BV51" s="11"/>
      <c r="BW51" s="11"/>
      <c r="BX51" s="11"/>
      <c r="BY51" s="11"/>
      <c r="BZ51" s="110"/>
    </row>
    <row r="52" spans="1:78" s="58" customFormat="1" x14ac:dyDescent="0.2">
      <c r="A52" s="84" t="s">
        <v>355</v>
      </c>
      <c r="B52" s="84">
        <v>2025</v>
      </c>
      <c r="E52" s="109"/>
      <c r="F52" s="11"/>
      <c r="G52" s="11"/>
      <c r="H52" s="11"/>
      <c r="I52" s="109"/>
      <c r="J52" s="11"/>
      <c r="K52" s="11"/>
      <c r="L52" s="11"/>
      <c r="M52" s="110"/>
      <c r="N52" s="11"/>
      <c r="O52" s="11"/>
      <c r="P52" s="11"/>
      <c r="Q52" s="11"/>
      <c r="R52" s="11"/>
      <c r="S52" s="109"/>
      <c r="T52" s="11"/>
      <c r="U52" s="11"/>
      <c r="V52" s="110"/>
      <c r="W52" s="11"/>
      <c r="X52" s="2">
        <v>345</v>
      </c>
      <c r="Y52" s="11"/>
      <c r="Z52" s="11"/>
      <c r="AA52" s="84"/>
      <c r="AB52" s="11"/>
      <c r="AC52" s="109"/>
      <c r="AD52" s="11"/>
      <c r="AE52" s="11"/>
      <c r="AF52" s="11"/>
      <c r="AG52" s="11"/>
      <c r="AH52" s="11"/>
      <c r="AI52" s="83"/>
      <c r="AJ52" s="94"/>
      <c r="AK52" s="11"/>
      <c r="AL52" s="84"/>
      <c r="AM52" s="111"/>
      <c r="AN52" s="11"/>
      <c r="AO52" s="11"/>
      <c r="AP52" s="11"/>
      <c r="AQ52" s="109"/>
      <c r="AR52" s="11"/>
      <c r="AS52" s="11"/>
      <c r="AT52" s="11"/>
      <c r="AU52" s="11"/>
      <c r="AV52" s="11"/>
      <c r="AW52" s="11"/>
      <c r="AX52" s="11"/>
      <c r="AY52" s="109"/>
      <c r="BA52" s="11"/>
      <c r="BB52" s="11"/>
      <c r="BC52" s="11"/>
      <c r="BD52" s="11"/>
      <c r="BE52" s="84"/>
      <c r="BF52" s="84"/>
      <c r="BG52" s="84"/>
      <c r="BH52" s="84"/>
      <c r="BI52" s="11"/>
      <c r="BJ52" s="11"/>
      <c r="BK52" s="110"/>
      <c r="BL52" s="11"/>
      <c r="BM52" s="11"/>
      <c r="BN52" s="11"/>
      <c r="BO52" s="11"/>
      <c r="BP52" s="11"/>
      <c r="BQ52" s="109"/>
      <c r="BR52" s="11"/>
      <c r="BS52" s="11"/>
      <c r="BT52" s="110"/>
      <c r="BU52" s="109"/>
      <c r="BV52" s="11"/>
      <c r="BW52" s="11"/>
      <c r="BX52" s="11"/>
      <c r="BY52" s="11"/>
      <c r="BZ52" s="110"/>
    </row>
    <row r="53" spans="1:78" s="58" customFormat="1" x14ac:dyDescent="0.2">
      <c r="A53" s="84" t="s">
        <v>355</v>
      </c>
      <c r="B53" s="84">
        <v>2030</v>
      </c>
      <c r="E53" s="109"/>
      <c r="F53" s="11"/>
      <c r="G53" s="11"/>
      <c r="H53" s="11"/>
      <c r="I53" s="109"/>
      <c r="J53" s="11"/>
      <c r="K53" s="11"/>
      <c r="L53" s="11"/>
      <c r="M53" s="110"/>
      <c r="N53" s="11"/>
      <c r="O53" s="11"/>
      <c r="P53" s="11"/>
      <c r="Q53" s="11"/>
      <c r="R53" s="11"/>
      <c r="S53" s="109"/>
      <c r="T53" s="11"/>
      <c r="U53" s="11"/>
      <c r="V53" s="110"/>
      <c r="W53" s="11"/>
      <c r="X53" s="2">
        <v>260</v>
      </c>
      <c r="Y53" s="11"/>
      <c r="Z53" s="11"/>
      <c r="AA53" s="84"/>
      <c r="AB53" s="11"/>
      <c r="AC53" s="109"/>
      <c r="AD53" s="11"/>
      <c r="AE53" s="11"/>
      <c r="AF53" s="11"/>
      <c r="AG53" s="11"/>
      <c r="AH53" s="11"/>
      <c r="AI53" s="83"/>
      <c r="AJ53" s="94"/>
      <c r="AK53" s="11"/>
      <c r="AL53" s="11"/>
      <c r="AM53" s="11"/>
      <c r="AN53" s="11"/>
      <c r="AO53" s="11"/>
      <c r="AP53" s="11"/>
      <c r="AQ53" s="109"/>
      <c r="AR53" s="11"/>
      <c r="AS53" s="11"/>
      <c r="AT53" s="11"/>
      <c r="AU53" s="11"/>
      <c r="AV53" s="11"/>
      <c r="AW53" s="11"/>
      <c r="AX53" s="11"/>
      <c r="AY53" s="109"/>
      <c r="BA53" s="11"/>
      <c r="BB53" s="11"/>
      <c r="BC53" s="11"/>
      <c r="BD53" s="11"/>
      <c r="BE53" s="84"/>
      <c r="BF53" s="84"/>
      <c r="BG53" s="84"/>
      <c r="BH53" s="84"/>
      <c r="BI53" s="11"/>
      <c r="BJ53" s="11"/>
      <c r="BK53" s="110"/>
      <c r="BL53" s="11"/>
      <c r="BM53" s="11"/>
      <c r="BN53" s="11"/>
      <c r="BO53" s="11"/>
      <c r="BP53" s="11"/>
      <c r="BQ53" s="109"/>
      <c r="BR53" s="11"/>
      <c r="BS53" s="11"/>
      <c r="BT53" s="110"/>
      <c r="BU53" s="109"/>
      <c r="BV53" s="11"/>
      <c r="BW53" s="11"/>
      <c r="BX53" s="11"/>
      <c r="BY53" s="11"/>
      <c r="BZ53" s="110"/>
    </row>
    <row r="54" spans="1:78" s="136" customFormat="1" x14ac:dyDescent="0.2">
      <c r="A54" s="135" t="s">
        <v>356</v>
      </c>
      <c r="B54" s="135">
        <v>2018</v>
      </c>
      <c r="C54" s="136" t="s">
        <v>357</v>
      </c>
      <c r="D54" s="136" t="s">
        <v>246</v>
      </c>
      <c r="E54" s="137"/>
      <c r="F54" s="138"/>
      <c r="G54" s="138"/>
      <c r="H54" s="138"/>
      <c r="I54" s="137"/>
      <c r="J54" s="138"/>
      <c r="K54" s="138"/>
      <c r="L54" s="138"/>
      <c r="M54" s="139"/>
      <c r="N54" s="138"/>
      <c r="O54" s="138"/>
      <c r="P54" s="138"/>
      <c r="Q54" s="138"/>
      <c r="R54" s="138"/>
      <c r="S54" s="137"/>
      <c r="T54" s="138"/>
      <c r="U54" s="138"/>
      <c r="V54" s="139"/>
      <c r="W54" s="138"/>
      <c r="X54" s="140">
        <f>271*constants!C4</f>
        <v>243.9</v>
      </c>
      <c r="Y54" s="138"/>
      <c r="Z54" s="138">
        <v>10</v>
      </c>
      <c r="AA54" s="135">
        <v>0.86</v>
      </c>
      <c r="AB54" s="138"/>
      <c r="AC54" s="137"/>
      <c r="AD54" s="138"/>
      <c r="AE54" s="138"/>
      <c r="AF54" s="138"/>
      <c r="AG54" s="138"/>
      <c r="AH54" s="138"/>
      <c r="AI54" s="141"/>
      <c r="AJ54" s="142"/>
      <c r="AK54" s="138"/>
      <c r="AL54" s="138"/>
      <c r="AM54" s="138"/>
      <c r="AN54" s="138"/>
      <c r="AO54" s="138"/>
      <c r="AP54" s="138"/>
      <c r="AQ54" s="137"/>
      <c r="AR54" s="138"/>
      <c r="AS54" s="138"/>
      <c r="AT54" s="138"/>
      <c r="AU54" s="138"/>
      <c r="AV54" s="138"/>
      <c r="AW54" s="138"/>
      <c r="AX54" s="138"/>
      <c r="AY54" s="137"/>
      <c r="BA54" s="138"/>
      <c r="BB54" s="138"/>
      <c r="BC54" s="138"/>
      <c r="BD54" s="138"/>
      <c r="BE54" s="135"/>
      <c r="BF54" s="135"/>
      <c r="BG54" s="135"/>
      <c r="BH54" s="135"/>
      <c r="BI54" s="138"/>
      <c r="BJ54" s="138"/>
      <c r="BK54" s="139"/>
      <c r="BL54" s="138"/>
      <c r="BM54" s="138"/>
      <c r="BN54" s="138"/>
      <c r="BO54" s="138"/>
      <c r="BP54" s="138"/>
      <c r="BQ54" s="137"/>
      <c r="BR54" s="138"/>
      <c r="BS54" s="138"/>
      <c r="BT54" s="139"/>
      <c r="BU54" s="137"/>
      <c r="BV54" s="138"/>
      <c r="BW54" s="138"/>
      <c r="BX54" s="138"/>
      <c r="BY54" s="138"/>
      <c r="BZ54" s="139"/>
    </row>
    <row r="55" spans="1:78" s="136" customFormat="1" x14ac:dyDescent="0.2">
      <c r="A55" s="135" t="s">
        <v>356</v>
      </c>
      <c r="B55" s="135">
        <v>2025</v>
      </c>
      <c r="C55" s="136" t="s">
        <v>357</v>
      </c>
      <c r="D55" s="136" t="s">
        <v>246</v>
      </c>
      <c r="E55" s="137"/>
      <c r="F55" s="138"/>
      <c r="G55" s="138"/>
      <c r="H55" s="138"/>
      <c r="I55" s="137"/>
      <c r="J55" s="138"/>
      <c r="K55" s="138"/>
      <c r="L55" s="138"/>
      <c r="M55" s="139"/>
      <c r="N55" s="138"/>
      <c r="O55" s="138"/>
      <c r="P55" s="138"/>
      <c r="Q55" s="138"/>
      <c r="R55" s="138"/>
      <c r="S55" s="137"/>
      <c r="T55" s="138"/>
      <c r="U55" s="138"/>
      <c r="V55" s="139"/>
      <c r="W55" s="138"/>
      <c r="X55" s="140">
        <f>189*constants!C4</f>
        <v>170.1</v>
      </c>
      <c r="Y55" s="138"/>
      <c r="Z55" s="138"/>
      <c r="AA55" s="135"/>
      <c r="AB55" s="138"/>
      <c r="AC55" s="137"/>
      <c r="AD55" s="138"/>
      <c r="AE55" s="138"/>
      <c r="AF55" s="138"/>
      <c r="AG55" s="138"/>
      <c r="AH55" s="138"/>
      <c r="AI55" s="141"/>
      <c r="AJ55" s="142"/>
      <c r="AK55" s="138"/>
      <c r="AL55" s="138"/>
      <c r="AM55" s="138"/>
      <c r="AN55" s="138"/>
      <c r="AO55" s="138"/>
      <c r="AP55" s="138"/>
      <c r="AQ55" s="137"/>
      <c r="AR55" s="138"/>
      <c r="AS55" s="138"/>
      <c r="AT55" s="138"/>
      <c r="AU55" s="138"/>
      <c r="AV55" s="138"/>
      <c r="AW55" s="138"/>
      <c r="AX55" s="138"/>
      <c r="AY55" s="137"/>
      <c r="BA55" s="138"/>
      <c r="BB55" s="138"/>
      <c r="BC55" s="138"/>
      <c r="BD55" s="138"/>
      <c r="BE55" s="135"/>
      <c r="BF55" s="135"/>
      <c r="BG55" s="135"/>
      <c r="BH55" s="135"/>
      <c r="BI55" s="138"/>
      <c r="BJ55" s="138"/>
      <c r="BK55" s="139"/>
      <c r="BL55" s="138"/>
      <c r="BM55" s="138"/>
      <c r="BN55" s="138"/>
      <c r="BO55" s="138"/>
      <c r="BP55" s="138"/>
      <c r="BQ55" s="137"/>
      <c r="BR55" s="138"/>
      <c r="BS55" s="138"/>
      <c r="BT55" s="139"/>
      <c r="BU55" s="137"/>
      <c r="BV55" s="138"/>
      <c r="BW55" s="138"/>
      <c r="BX55" s="138"/>
      <c r="BY55" s="138"/>
      <c r="BZ55" s="139"/>
    </row>
    <row r="56" spans="1:78" s="58" customFormat="1" x14ac:dyDescent="0.2">
      <c r="A56" s="84" t="s">
        <v>369</v>
      </c>
      <c r="B56" s="84"/>
      <c r="C56" s="58" t="s">
        <v>387</v>
      </c>
      <c r="E56" s="109"/>
      <c r="F56" s="11"/>
      <c r="G56" s="11"/>
      <c r="H56" s="11"/>
      <c r="I56" s="109"/>
      <c r="J56" s="11"/>
      <c r="K56" s="11"/>
      <c r="L56" s="11"/>
      <c r="M56" s="110"/>
      <c r="N56" s="11"/>
      <c r="O56" s="11"/>
      <c r="P56" s="11"/>
      <c r="Q56" s="11"/>
      <c r="R56" s="11"/>
      <c r="S56" s="109"/>
      <c r="T56" s="11"/>
      <c r="U56" s="11"/>
      <c r="V56" s="110"/>
      <c r="W56" s="11"/>
      <c r="X56" s="2"/>
      <c r="Y56" s="11"/>
      <c r="Z56" s="11"/>
      <c r="AA56" s="84"/>
      <c r="AB56" s="11"/>
      <c r="AC56" s="109"/>
      <c r="AD56" s="11"/>
      <c r="AE56" s="11"/>
      <c r="AF56" s="11"/>
      <c r="AG56" s="11"/>
      <c r="AH56" s="11"/>
      <c r="AI56" s="83"/>
      <c r="AJ56" s="94"/>
      <c r="AK56" s="11"/>
      <c r="AL56" s="11" t="s">
        <v>386</v>
      </c>
      <c r="AM56" s="117">
        <f>23/constants!$C$6*constants!$C$5</f>
        <v>7.6743410076743421</v>
      </c>
      <c r="AN56" s="11">
        <v>5.0000000000000001E-3</v>
      </c>
      <c r="AO56" s="11">
        <v>20</v>
      </c>
      <c r="AP56" s="11"/>
      <c r="AQ56" s="109"/>
      <c r="AR56" s="11"/>
      <c r="AS56" s="11"/>
      <c r="AT56" s="11"/>
      <c r="AU56" s="11"/>
      <c r="AV56" s="11"/>
      <c r="AW56" s="11"/>
      <c r="AX56" s="11"/>
      <c r="AY56" s="109"/>
      <c r="BA56" s="11"/>
      <c r="BB56" s="11"/>
      <c r="BC56" s="11"/>
      <c r="BD56" s="11"/>
      <c r="BE56" s="84"/>
      <c r="BF56" s="84"/>
      <c r="BG56" s="84"/>
      <c r="BH56" s="84"/>
      <c r="BI56" s="11"/>
      <c r="BJ56" s="11"/>
      <c r="BK56" s="110"/>
      <c r="BL56" s="11"/>
      <c r="BM56" s="11"/>
      <c r="BN56" s="11"/>
      <c r="BO56" s="11"/>
      <c r="BP56" s="11"/>
      <c r="BQ56" s="109"/>
      <c r="BR56" s="11"/>
      <c r="BS56" s="11"/>
      <c r="BT56" s="110"/>
      <c r="BU56" s="109"/>
      <c r="BV56" s="11"/>
      <c r="BW56" s="11"/>
      <c r="BX56" s="11"/>
      <c r="BY56" s="11"/>
      <c r="BZ56" s="110"/>
    </row>
    <row r="57" spans="1:78" s="58" customFormat="1" x14ac:dyDescent="0.2">
      <c r="A57" s="84" t="s">
        <v>369</v>
      </c>
      <c r="B57" s="84"/>
      <c r="C57" s="58" t="s">
        <v>388</v>
      </c>
      <c r="E57" s="109"/>
      <c r="F57" s="11"/>
      <c r="G57" s="11"/>
      <c r="H57" s="11"/>
      <c r="I57" s="109"/>
      <c r="J57" s="11"/>
      <c r="K57" s="11"/>
      <c r="L57" s="11"/>
      <c r="M57" s="110"/>
      <c r="N57" s="11"/>
      <c r="O57" s="11"/>
      <c r="P57" s="11"/>
      <c r="Q57" s="11"/>
      <c r="R57" s="11"/>
      <c r="S57" s="109"/>
      <c r="T57" s="11"/>
      <c r="U57" s="11"/>
      <c r="V57" s="110"/>
      <c r="W57" s="11"/>
      <c r="X57" s="2"/>
      <c r="Y57" s="11"/>
      <c r="Z57" s="11"/>
      <c r="AA57" s="84"/>
      <c r="AB57" s="11"/>
      <c r="AC57" s="109"/>
      <c r="AD57" s="11"/>
      <c r="AE57" s="11"/>
      <c r="AF57" s="11"/>
      <c r="AG57" s="11"/>
      <c r="AH57" s="11"/>
      <c r="AI57" s="83"/>
      <c r="AJ57" s="94"/>
      <c r="AK57" s="11"/>
      <c r="AL57" s="11" t="s">
        <v>386</v>
      </c>
      <c r="AM57" s="117">
        <f>100/constants!$C$6*constants!$C$5</f>
        <v>33.366700033366705</v>
      </c>
      <c r="AN57" s="11">
        <v>1.4999999999999999E-2</v>
      </c>
      <c r="AO57" s="11">
        <v>25</v>
      </c>
      <c r="AP57" s="11"/>
      <c r="AQ57" s="109"/>
      <c r="AR57" s="11"/>
      <c r="AS57" s="11"/>
      <c r="AT57" s="11"/>
      <c r="AU57" s="11"/>
      <c r="AV57" s="11"/>
      <c r="AW57" s="11"/>
      <c r="AX57" s="11"/>
      <c r="AY57" s="109"/>
      <c r="BA57" s="11"/>
      <c r="BB57" s="11"/>
      <c r="BC57" s="11"/>
      <c r="BD57" s="11"/>
      <c r="BE57" s="84"/>
      <c r="BF57" s="84"/>
      <c r="BG57" s="84"/>
      <c r="BH57" s="84"/>
      <c r="BI57" s="11"/>
      <c r="BJ57" s="11"/>
      <c r="BK57" s="110"/>
      <c r="BL57" s="11"/>
      <c r="BM57" s="11"/>
      <c r="BN57" s="11"/>
      <c r="BO57" s="11"/>
      <c r="BP57" s="11"/>
      <c r="BQ57" s="109"/>
      <c r="BR57" s="11"/>
      <c r="BS57" s="11"/>
      <c r="BT57" s="110"/>
      <c r="BU57" s="109"/>
      <c r="BV57" s="11"/>
      <c r="BW57" s="11"/>
      <c r="BX57" s="11"/>
      <c r="BY57" s="11"/>
      <c r="BZ57" s="110"/>
    </row>
    <row r="58" spans="1:78" s="58" customFormat="1" x14ac:dyDescent="0.2">
      <c r="A58" s="84" t="s">
        <v>369</v>
      </c>
      <c r="B58" s="84"/>
      <c r="C58" s="58" t="s">
        <v>389</v>
      </c>
      <c r="E58" s="109"/>
      <c r="F58" s="11"/>
      <c r="G58" s="11"/>
      <c r="H58" s="11"/>
      <c r="I58" s="109"/>
      <c r="J58" s="11"/>
      <c r="K58" s="11"/>
      <c r="L58" s="11"/>
      <c r="M58" s="110"/>
      <c r="N58" s="11"/>
      <c r="O58" s="11"/>
      <c r="P58" s="11"/>
      <c r="Q58" s="11"/>
      <c r="R58" s="11"/>
      <c r="S58" s="109"/>
      <c r="T58" s="11"/>
      <c r="U58" s="11"/>
      <c r="V58" s="110"/>
      <c r="W58" s="11"/>
      <c r="X58" s="2"/>
      <c r="Y58" s="11"/>
      <c r="Z58" s="11"/>
      <c r="AA58" s="84"/>
      <c r="AB58" s="11"/>
      <c r="AC58" s="109"/>
      <c r="AD58" s="11"/>
      <c r="AE58" s="11"/>
      <c r="AF58" s="11"/>
      <c r="AG58" s="11"/>
      <c r="AH58" s="11"/>
      <c r="AI58" s="83"/>
      <c r="AJ58" s="94"/>
      <c r="AK58" s="11"/>
      <c r="AL58" s="11" t="s">
        <v>386</v>
      </c>
      <c r="AM58" s="117">
        <f>195/constants!$C$6*constants!$C$5</f>
        <v>65.065065065065085</v>
      </c>
      <c r="AN58" s="11">
        <v>2.5000000000000001E-2</v>
      </c>
      <c r="AO58" s="11">
        <v>30</v>
      </c>
      <c r="AP58" s="11"/>
      <c r="AQ58" s="109"/>
      <c r="AR58" s="11"/>
      <c r="AS58" s="11"/>
      <c r="AT58" s="11"/>
      <c r="AU58" s="11"/>
      <c r="AV58" s="11"/>
      <c r="AW58" s="11"/>
      <c r="AX58" s="11"/>
      <c r="AY58" s="109"/>
      <c r="BA58" s="11"/>
      <c r="BB58" s="11"/>
      <c r="BC58" s="11"/>
      <c r="BD58" s="11"/>
      <c r="BE58" s="84"/>
      <c r="BF58" s="84"/>
      <c r="BG58" s="84"/>
      <c r="BH58" s="84"/>
      <c r="BI58" s="11"/>
      <c r="BJ58" s="11"/>
      <c r="BK58" s="110"/>
      <c r="BL58" s="11"/>
      <c r="BM58" s="11"/>
      <c r="BN58" s="11"/>
      <c r="BO58" s="11"/>
      <c r="BP58" s="11"/>
      <c r="BQ58" s="109"/>
      <c r="BR58" s="11"/>
      <c r="BS58" s="11"/>
      <c r="BT58" s="110"/>
      <c r="BU58" s="109"/>
      <c r="BV58" s="11"/>
      <c r="BW58" s="11"/>
      <c r="BX58" s="11"/>
      <c r="BY58" s="11"/>
      <c r="BZ58" s="110"/>
    </row>
    <row r="59" spans="1:78" s="58" customFormat="1" x14ac:dyDescent="0.2">
      <c r="A59" s="84" t="s">
        <v>370</v>
      </c>
      <c r="B59" s="84"/>
      <c r="C59" s="58" t="s">
        <v>387</v>
      </c>
      <c r="E59" s="109"/>
      <c r="F59" s="11"/>
      <c r="G59" s="11"/>
      <c r="H59" s="11"/>
      <c r="I59" s="109"/>
      <c r="J59" s="11"/>
      <c r="K59" s="11"/>
      <c r="L59" s="11"/>
      <c r="M59" s="110"/>
      <c r="N59" s="11"/>
      <c r="O59" s="11"/>
      <c r="P59" s="11"/>
      <c r="Q59" s="11"/>
      <c r="R59" s="11"/>
      <c r="S59" s="109"/>
      <c r="T59" s="11"/>
      <c r="U59" s="11"/>
      <c r="V59" s="110"/>
      <c r="W59" s="11"/>
      <c r="Y59" s="11"/>
      <c r="Z59" s="11"/>
      <c r="AA59" s="84"/>
      <c r="AB59" s="11"/>
      <c r="AC59" s="109"/>
      <c r="AD59" s="11">
        <v>1820</v>
      </c>
      <c r="AE59" s="11"/>
      <c r="AF59" s="11"/>
      <c r="AG59" s="11"/>
      <c r="AH59" s="11"/>
      <c r="AI59" s="83"/>
      <c r="AJ59" s="94"/>
      <c r="AK59" s="11"/>
      <c r="AL59" s="84" t="s">
        <v>390</v>
      </c>
      <c r="AM59" s="117">
        <f>50*constants!C5</f>
        <v>1.5015015015015016</v>
      </c>
      <c r="AN59" s="11"/>
      <c r="AO59" s="84">
        <v>20</v>
      </c>
      <c r="AP59" s="11"/>
      <c r="AQ59" s="109"/>
      <c r="AR59" s="11"/>
      <c r="AS59" s="11"/>
      <c r="AT59" s="11"/>
      <c r="AU59" s="11"/>
      <c r="AV59" s="11"/>
      <c r="AW59" s="11"/>
      <c r="AX59" s="11"/>
      <c r="AY59" s="109"/>
      <c r="BA59" s="11"/>
      <c r="BB59" s="11"/>
      <c r="BC59" s="11"/>
      <c r="BD59" s="11"/>
      <c r="BE59" s="84"/>
      <c r="BF59" s="84"/>
      <c r="BG59" s="84"/>
      <c r="BH59" s="84"/>
      <c r="BI59" s="11"/>
      <c r="BJ59" s="11"/>
      <c r="BK59" s="110"/>
      <c r="BL59" s="11"/>
      <c r="BM59" s="11"/>
      <c r="BN59" s="11"/>
      <c r="BO59" s="11"/>
      <c r="BP59" s="11"/>
      <c r="BQ59" s="109"/>
      <c r="BR59" s="11"/>
      <c r="BS59" s="11"/>
      <c r="BT59" s="110"/>
      <c r="BU59" s="109"/>
      <c r="BV59" s="11"/>
      <c r="BW59" s="11"/>
      <c r="BX59" s="11"/>
      <c r="BY59" s="11"/>
      <c r="BZ59" s="110"/>
    </row>
    <row r="60" spans="1:78" s="58" customFormat="1" x14ac:dyDescent="0.2">
      <c r="A60" s="84" t="s">
        <v>370</v>
      </c>
      <c r="B60" s="84"/>
      <c r="C60" s="58" t="s">
        <v>389</v>
      </c>
      <c r="E60" s="109"/>
      <c r="F60" s="11"/>
      <c r="G60" s="11"/>
      <c r="H60" s="11"/>
      <c r="I60" s="109"/>
      <c r="J60" s="11"/>
      <c r="K60" s="11"/>
      <c r="L60" s="11"/>
      <c r="M60" s="110"/>
      <c r="N60" s="11"/>
      <c r="O60" s="11"/>
      <c r="P60" s="11"/>
      <c r="Q60" s="11"/>
      <c r="R60" s="11"/>
      <c r="S60" s="109"/>
      <c r="T60" s="11"/>
      <c r="U60" s="11"/>
      <c r="V60" s="110"/>
      <c r="W60" s="11"/>
      <c r="Y60" s="11"/>
      <c r="Z60" s="11"/>
      <c r="AA60" s="84"/>
      <c r="AB60" s="11"/>
      <c r="AC60" s="109"/>
      <c r="AD60" s="11">
        <v>182</v>
      </c>
      <c r="AE60" s="11"/>
      <c r="AF60" s="11"/>
      <c r="AG60" s="11"/>
      <c r="AH60" s="11"/>
      <c r="AI60" s="83"/>
      <c r="AJ60" s="94"/>
      <c r="AK60" s="11"/>
      <c r="AL60" s="84" t="s">
        <v>390</v>
      </c>
      <c r="AM60" s="117">
        <f>500*constants!C5</f>
        <v>15.015015015015017</v>
      </c>
      <c r="AN60" s="11"/>
      <c r="AO60" s="84"/>
      <c r="AP60" s="11"/>
      <c r="AQ60" s="109"/>
      <c r="AR60" s="11"/>
      <c r="AS60" s="11"/>
      <c r="AT60" s="11"/>
      <c r="AU60" s="11"/>
      <c r="AV60" s="11"/>
      <c r="AW60" s="11"/>
      <c r="AX60" s="11"/>
      <c r="AY60" s="109"/>
      <c r="BA60" s="11"/>
      <c r="BB60" s="11"/>
      <c r="BC60" s="11"/>
      <c r="BD60" s="11"/>
      <c r="BE60" s="84"/>
      <c r="BF60" s="84"/>
      <c r="BG60" s="84"/>
      <c r="BH60" s="84"/>
      <c r="BI60" s="11"/>
      <c r="BJ60" s="11"/>
      <c r="BK60" s="110"/>
      <c r="BL60" s="11"/>
      <c r="BM60" s="11"/>
      <c r="BN60" s="11"/>
      <c r="BO60" s="11"/>
      <c r="BP60" s="11"/>
      <c r="BQ60" s="109"/>
      <c r="BR60" s="11"/>
      <c r="BS60" s="11"/>
      <c r="BT60" s="110"/>
      <c r="BU60" s="109"/>
      <c r="BV60" s="11"/>
      <c r="BW60" s="11"/>
      <c r="BX60" s="11"/>
      <c r="BY60" s="11"/>
      <c r="BZ60" s="110"/>
    </row>
    <row r="61" spans="1:78" s="58" customFormat="1" x14ac:dyDescent="0.2">
      <c r="A61" s="84" t="s">
        <v>371</v>
      </c>
      <c r="B61" s="84"/>
      <c r="E61" s="109"/>
      <c r="F61" s="11"/>
      <c r="G61" s="11"/>
      <c r="H61" s="11"/>
      <c r="I61" s="109"/>
      <c r="J61" s="11"/>
      <c r="K61" s="11"/>
      <c r="L61" s="11"/>
      <c r="M61" s="110"/>
      <c r="N61" s="11"/>
      <c r="O61" s="11"/>
      <c r="P61" s="11"/>
      <c r="Q61" s="11"/>
      <c r="R61" s="11"/>
      <c r="S61" s="109"/>
      <c r="T61" s="11"/>
      <c r="U61" s="11"/>
      <c r="V61" s="110"/>
      <c r="W61" s="11"/>
      <c r="Y61" s="11"/>
      <c r="Z61" s="11"/>
      <c r="AA61" s="84"/>
      <c r="AB61" s="11"/>
      <c r="AC61" s="109"/>
      <c r="AD61" s="11"/>
      <c r="AE61" s="11"/>
      <c r="AF61" s="11"/>
      <c r="AG61" s="11"/>
      <c r="AH61" s="11"/>
      <c r="AI61" s="83"/>
      <c r="AJ61" s="94"/>
      <c r="AK61" s="11"/>
      <c r="AL61" s="11"/>
      <c r="AM61" s="117"/>
      <c r="AN61" s="11"/>
      <c r="AO61" s="11"/>
      <c r="AP61" s="11"/>
      <c r="AQ61" s="109"/>
      <c r="AR61" s="117">
        <f>450000/257</f>
        <v>1750.9727626459144</v>
      </c>
      <c r="AU61" s="11">
        <v>0.01</v>
      </c>
      <c r="AV61" s="83">
        <v>0.9</v>
      </c>
      <c r="AW61" s="11"/>
      <c r="AX61" s="11">
        <v>15</v>
      </c>
      <c r="AY61" s="109"/>
      <c r="BA61" s="11"/>
      <c r="BB61" s="11"/>
      <c r="BC61" s="11"/>
      <c r="BD61" s="11"/>
      <c r="BE61" s="84"/>
      <c r="BF61" s="84"/>
      <c r="BG61" s="84"/>
      <c r="BH61" s="84"/>
      <c r="BI61" s="11"/>
      <c r="BJ61" s="11"/>
      <c r="BK61" s="110"/>
      <c r="BL61" s="11"/>
      <c r="BM61" s="11"/>
      <c r="BN61" s="11"/>
      <c r="BO61" s="11"/>
      <c r="BP61" s="11"/>
      <c r="BQ61" s="109"/>
      <c r="BR61" s="11"/>
      <c r="BS61" s="11"/>
      <c r="BT61" s="110"/>
      <c r="BU61" s="109"/>
      <c r="BV61" s="11"/>
      <c r="BW61" s="11"/>
      <c r="BX61" s="11"/>
      <c r="BY61" s="11"/>
      <c r="BZ61" s="110"/>
    </row>
    <row r="62" spans="1:78" s="58" customFormat="1" x14ac:dyDescent="0.2">
      <c r="A62" s="84" t="s">
        <v>372</v>
      </c>
      <c r="B62" s="84">
        <v>2025</v>
      </c>
      <c r="E62" s="109"/>
      <c r="F62" s="11"/>
      <c r="G62" s="11"/>
      <c r="H62" s="11"/>
      <c r="I62" s="109"/>
      <c r="J62" s="11"/>
      <c r="K62" s="11"/>
      <c r="L62" s="11"/>
      <c r="M62" s="110"/>
      <c r="N62" s="11"/>
      <c r="O62" s="11"/>
      <c r="P62" s="11"/>
      <c r="Q62" s="11"/>
      <c r="R62" s="11"/>
      <c r="S62" s="109"/>
      <c r="T62" s="11"/>
      <c r="U62" s="11"/>
      <c r="V62" s="110"/>
      <c r="W62" s="11"/>
      <c r="Y62" s="11"/>
      <c r="Z62" s="11"/>
      <c r="AA62" s="84"/>
      <c r="AB62" s="11"/>
      <c r="AC62" s="109"/>
      <c r="AD62" s="11">
        <v>932</v>
      </c>
      <c r="AE62" s="11">
        <v>7.0000000000000007E-2</v>
      </c>
      <c r="AF62" s="11"/>
      <c r="AG62" s="11">
        <v>30</v>
      </c>
      <c r="AH62" s="11"/>
      <c r="AI62" s="83"/>
      <c r="AJ62" s="94">
        <v>0.57999999999999996</v>
      </c>
      <c r="AK62" s="11"/>
      <c r="AL62" s="11"/>
      <c r="AM62" s="117"/>
      <c r="AN62" s="11"/>
      <c r="AO62" s="11"/>
      <c r="AP62" s="11"/>
      <c r="AQ62" s="109"/>
      <c r="AR62" s="11"/>
      <c r="AS62" s="11"/>
      <c r="AT62" s="11">
        <v>300</v>
      </c>
      <c r="AU62" s="11">
        <v>0.04</v>
      </c>
      <c r="AV62" s="11"/>
      <c r="AW62" s="11">
        <v>1</v>
      </c>
      <c r="AX62" s="84">
        <v>15</v>
      </c>
      <c r="AY62" s="109"/>
      <c r="BA62" s="11"/>
      <c r="BB62" s="11"/>
      <c r="BC62" s="11"/>
      <c r="BD62" s="11"/>
      <c r="BE62" s="84"/>
      <c r="BF62" s="84"/>
      <c r="BG62" s="84"/>
      <c r="BH62" s="84"/>
      <c r="BI62" s="11"/>
      <c r="BJ62" s="11"/>
      <c r="BK62" s="110"/>
      <c r="BL62" s="11"/>
      <c r="BM62" s="11"/>
      <c r="BN62" s="11"/>
      <c r="BO62" s="11"/>
      <c r="BP62" s="11"/>
      <c r="BQ62" s="109"/>
      <c r="BR62" s="11"/>
      <c r="BS62" s="11"/>
      <c r="BT62" s="110"/>
      <c r="BU62" s="109"/>
      <c r="BV62" s="11"/>
      <c r="BW62" s="11"/>
      <c r="BX62" s="11"/>
      <c r="BY62" s="11"/>
      <c r="BZ62" s="110"/>
    </row>
    <row r="63" spans="1:78" s="58" customFormat="1" x14ac:dyDescent="0.2">
      <c r="A63" s="84" t="s">
        <v>372</v>
      </c>
      <c r="B63" s="84">
        <v>2050</v>
      </c>
      <c r="E63" s="109"/>
      <c r="F63" s="11"/>
      <c r="G63" s="11"/>
      <c r="H63" s="11"/>
      <c r="I63" s="109"/>
      <c r="J63" s="11"/>
      <c r="K63" s="11"/>
      <c r="L63" s="11"/>
      <c r="M63" s="110"/>
      <c r="N63" s="11"/>
      <c r="O63" s="11"/>
      <c r="P63" s="11"/>
      <c r="Q63" s="11"/>
      <c r="R63" s="11"/>
      <c r="S63" s="109"/>
      <c r="T63" s="11"/>
      <c r="U63" s="11"/>
      <c r="V63" s="110"/>
      <c r="W63" s="11"/>
      <c r="Y63" s="11"/>
      <c r="Z63" s="11"/>
      <c r="AA63" s="84"/>
      <c r="AB63" s="11"/>
      <c r="AC63" s="109"/>
      <c r="AD63" s="84">
        <v>334</v>
      </c>
      <c r="AE63" s="11">
        <v>0.02</v>
      </c>
      <c r="AF63" s="11"/>
      <c r="AG63" s="11">
        <v>30</v>
      </c>
      <c r="AH63" s="11"/>
      <c r="AI63" s="83"/>
      <c r="AJ63" s="94">
        <v>0.7</v>
      </c>
      <c r="AK63" s="11"/>
      <c r="AL63" s="11"/>
      <c r="AM63" s="11"/>
      <c r="AN63" s="11"/>
      <c r="AO63" s="11"/>
      <c r="AP63" s="11"/>
      <c r="AQ63" s="109"/>
      <c r="AR63" s="11"/>
      <c r="AS63" s="11"/>
      <c r="AT63" s="11"/>
      <c r="AU63" s="11"/>
      <c r="AV63" s="11"/>
      <c r="AW63" s="11"/>
      <c r="AX63" s="11"/>
      <c r="AY63" s="109"/>
      <c r="BA63" s="11"/>
      <c r="BB63" s="11"/>
      <c r="BC63" s="11"/>
      <c r="BD63" s="11"/>
      <c r="BE63" s="84"/>
      <c r="BF63" s="84"/>
      <c r="BG63" s="84"/>
      <c r="BH63" s="84"/>
      <c r="BI63" s="11"/>
      <c r="BJ63" s="11"/>
      <c r="BK63" s="110"/>
      <c r="BL63" s="11"/>
      <c r="BM63" s="11"/>
      <c r="BN63" s="11"/>
      <c r="BO63" s="11"/>
      <c r="BP63" s="11"/>
      <c r="BQ63" s="109"/>
      <c r="BR63" s="11"/>
      <c r="BS63" s="11"/>
      <c r="BT63" s="110"/>
      <c r="BU63" s="109"/>
      <c r="BV63" s="11"/>
      <c r="BW63" s="11"/>
      <c r="BX63" s="11"/>
      <c r="BY63" s="11"/>
      <c r="BZ63" s="110"/>
    </row>
    <row r="64" spans="1:78" s="58" customFormat="1" x14ac:dyDescent="0.2">
      <c r="A64" s="84" t="s">
        <v>375</v>
      </c>
      <c r="B64" s="84"/>
      <c r="C64" s="58" t="s">
        <v>376</v>
      </c>
      <c r="E64" s="109"/>
      <c r="F64" s="11"/>
      <c r="G64" s="11"/>
      <c r="H64" s="11"/>
      <c r="I64" s="109"/>
      <c r="J64" s="11"/>
      <c r="K64" s="11"/>
      <c r="L64" s="11"/>
      <c r="M64" s="110"/>
      <c r="N64" s="11"/>
      <c r="O64" s="11"/>
      <c r="P64" s="11"/>
      <c r="Q64" s="11"/>
      <c r="R64" s="11"/>
      <c r="S64" s="109"/>
      <c r="T64" s="11"/>
      <c r="U64" s="11"/>
      <c r="V64" s="110"/>
      <c r="W64" s="11"/>
      <c r="Y64" s="11"/>
      <c r="Z64" s="11"/>
      <c r="AA64" s="84"/>
      <c r="AB64" s="11"/>
      <c r="AC64" s="109"/>
      <c r="AD64" s="84"/>
      <c r="AE64" s="11"/>
      <c r="AF64" s="11"/>
      <c r="AG64" s="11"/>
      <c r="AH64" s="11"/>
      <c r="AI64" s="83"/>
      <c r="AJ64" s="94"/>
      <c r="AK64" s="11"/>
      <c r="AL64" s="181" t="s">
        <v>397</v>
      </c>
      <c r="AM64" s="181"/>
      <c r="AN64" s="181"/>
      <c r="AO64" s="181"/>
      <c r="AP64" s="11"/>
      <c r="AQ64" s="109"/>
      <c r="AR64" s="11"/>
      <c r="AS64" s="11"/>
      <c r="AT64" s="11"/>
      <c r="AU64" s="11"/>
      <c r="AV64" s="11"/>
      <c r="AW64" s="11"/>
      <c r="AX64" s="11"/>
      <c r="AY64" s="109"/>
      <c r="BA64" s="11"/>
      <c r="BB64" s="11"/>
      <c r="BC64" s="11"/>
      <c r="BD64" s="11"/>
      <c r="BE64" s="84"/>
      <c r="BF64" s="84"/>
      <c r="BG64" s="84"/>
      <c r="BH64" s="84"/>
      <c r="BI64" s="11"/>
      <c r="BJ64" s="11"/>
      <c r="BK64" s="110"/>
      <c r="BL64" s="11"/>
      <c r="BM64" s="11"/>
      <c r="BN64" s="11"/>
      <c r="BO64" s="11"/>
      <c r="BP64" s="11"/>
      <c r="BQ64" s="109"/>
      <c r="BR64" s="11"/>
      <c r="BS64" s="11"/>
      <c r="BT64" s="110"/>
      <c r="BU64" s="109"/>
      <c r="BV64" s="11"/>
      <c r="BW64" s="11"/>
      <c r="BX64" s="11"/>
      <c r="BY64" s="11"/>
      <c r="BZ64" s="110"/>
    </row>
    <row r="65" spans="1:78" s="58" customFormat="1" x14ac:dyDescent="0.2">
      <c r="A65" s="84" t="s">
        <v>377</v>
      </c>
      <c r="B65" s="84" t="s">
        <v>380</v>
      </c>
      <c r="C65" s="58" t="s">
        <v>378</v>
      </c>
      <c r="E65" s="109"/>
      <c r="F65" s="11"/>
      <c r="G65" s="11"/>
      <c r="H65" s="11"/>
      <c r="I65" s="109"/>
      <c r="J65" s="11"/>
      <c r="K65" s="11"/>
      <c r="L65" s="11"/>
      <c r="M65" s="110"/>
      <c r="N65" s="11"/>
      <c r="O65" s="11"/>
      <c r="P65" s="11"/>
      <c r="Q65" s="11"/>
      <c r="R65" s="11"/>
      <c r="S65" s="109"/>
      <c r="T65" s="11"/>
      <c r="U65" s="11"/>
      <c r="V65" s="110"/>
      <c r="W65" s="11"/>
      <c r="Y65" s="11"/>
      <c r="Z65" s="11"/>
      <c r="AA65" s="84"/>
      <c r="AB65" s="11"/>
      <c r="AC65" s="109"/>
      <c r="AD65" s="84"/>
      <c r="AE65" s="11"/>
      <c r="AF65" s="11"/>
      <c r="AG65" s="11"/>
      <c r="AH65" s="11"/>
      <c r="AI65" s="83"/>
      <c r="AJ65" s="94"/>
      <c r="AK65" s="11"/>
      <c r="AL65" s="11"/>
      <c r="AM65" s="129">
        <f>11.45*constants!C7</f>
        <v>13.167499999999999</v>
      </c>
      <c r="AN65" s="128">
        <f>0.34/11.45</f>
        <v>2.9694323144104806E-2</v>
      </c>
      <c r="AO65" s="11"/>
      <c r="AP65" s="11"/>
      <c r="AQ65" s="109"/>
      <c r="AR65" s="11"/>
      <c r="AS65" s="11"/>
      <c r="AT65" s="11"/>
      <c r="AU65" s="11"/>
      <c r="AV65" s="11"/>
      <c r="AW65" s="11"/>
      <c r="AX65" s="11"/>
      <c r="AY65" s="109"/>
      <c r="BA65" s="11"/>
      <c r="BB65" s="11"/>
      <c r="BC65" s="11"/>
      <c r="BD65" s="11"/>
      <c r="BE65" s="84"/>
      <c r="BF65" s="84"/>
      <c r="BG65" s="84"/>
      <c r="BH65" s="84"/>
      <c r="BI65" s="11"/>
      <c r="BJ65" s="11"/>
      <c r="BK65" s="110"/>
      <c r="BL65" s="11"/>
      <c r="BM65" s="11"/>
      <c r="BN65" s="11"/>
      <c r="BO65" s="11"/>
      <c r="BP65" s="11"/>
      <c r="BQ65" s="109"/>
      <c r="BR65" s="11"/>
      <c r="BS65" s="11"/>
      <c r="BT65" s="110"/>
      <c r="BU65" s="109"/>
      <c r="BV65" s="11"/>
      <c r="BW65" s="11"/>
      <c r="BX65" s="11"/>
      <c r="BY65" s="11"/>
      <c r="BZ65" s="110"/>
    </row>
    <row r="66" spans="1:78" s="58" customFormat="1" x14ac:dyDescent="0.2">
      <c r="A66" s="84" t="s">
        <v>377</v>
      </c>
      <c r="B66" s="84" t="s">
        <v>380</v>
      </c>
      <c r="C66" s="58" t="s">
        <v>379</v>
      </c>
      <c r="E66" s="109"/>
      <c r="F66" s="11"/>
      <c r="G66" s="11"/>
      <c r="H66" s="11"/>
      <c r="I66" s="109"/>
      <c r="J66" s="11"/>
      <c r="K66" s="11"/>
      <c r="L66" s="11"/>
      <c r="M66" s="110"/>
      <c r="N66" s="11"/>
      <c r="O66" s="11"/>
      <c r="P66" s="11"/>
      <c r="Q66" s="11"/>
      <c r="R66" s="11"/>
      <c r="S66" s="109"/>
      <c r="T66" s="11"/>
      <c r="U66" s="11"/>
      <c r="V66" s="110"/>
      <c r="W66" s="11"/>
      <c r="Y66" s="11"/>
      <c r="Z66" s="11"/>
      <c r="AA66" s="84"/>
      <c r="AB66" s="11"/>
      <c r="AC66" s="109"/>
      <c r="AD66" s="84"/>
      <c r="AE66" s="11"/>
      <c r="AF66" s="11"/>
      <c r="AG66" s="11"/>
      <c r="AH66" s="11"/>
      <c r="AI66" s="83"/>
      <c r="AJ66" s="94"/>
      <c r="AK66" s="11"/>
      <c r="AL66" s="11"/>
      <c r="AM66" s="129">
        <f>55*constants!C7</f>
        <v>63.249999999999993</v>
      </c>
      <c r="AN66" s="128">
        <f>1.06/55</f>
        <v>1.9272727272727275E-2</v>
      </c>
      <c r="AO66" s="11"/>
      <c r="AP66" s="11"/>
      <c r="AQ66" s="109"/>
      <c r="AR66" s="11"/>
      <c r="AS66" s="11"/>
      <c r="AT66" s="11"/>
      <c r="AU66" s="11"/>
      <c r="AV66" s="11"/>
      <c r="AW66" s="11"/>
      <c r="AX66" s="11"/>
      <c r="AY66" s="109"/>
      <c r="BA66" s="11"/>
      <c r="BB66" s="11"/>
      <c r="BC66" s="11"/>
      <c r="BD66" s="11"/>
      <c r="BE66" s="84"/>
      <c r="BF66" s="84"/>
      <c r="BG66" s="84"/>
      <c r="BH66" s="84"/>
      <c r="BI66" s="11"/>
      <c r="BJ66" s="11"/>
      <c r="BK66" s="110"/>
      <c r="BL66" s="11"/>
      <c r="BM66" s="11"/>
      <c r="BN66" s="11"/>
      <c r="BO66" s="11"/>
      <c r="BP66" s="11"/>
      <c r="BQ66" s="109"/>
      <c r="BR66" s="11"/>
      <c r="BS66" s="11"/>
      <c r="BT66" s="110"/>
      <c r="BU66" s="109"/>
      <c r="BV66" s="11"/>
      <c r="BW66" s="11"/>
      <c r="BX66" s="11"/>
      <c r="BY66" s="11"/>
      <c r="BZ66" s="110"/>
    </row>
    <row r="67" spans="1:78" s="58" customFormat="1" x14ac:dyDescent="0.2">
      <c r="A67" s="84" t="s">
        <v>377</v>
      </c>
      <c r="B67" s="84" t="s">
        <v>381</v>
      </c>
      <c r="C67" s="58" t="s">
        <v>379</v>
      </c>
      <c r="E67" s="109"/>
      <c r="F67" s="11"/>
      <c r="G67" s="11"/>
      <c r="H67" s="11"/>
      <c r="I67" s="109"/>
      <c r="J67" s="11"/>
      <c r="K67" s="11"/>
      <c r="L67" s="11"/>
      <c r="M67" s="110"/>
      <c r="N67" s="11"/>
      <c r="O67" s="11"/>
      <c r="P67" s="11"/>
      <c r="Q67" s="11"/>
      <c r="R67" s="11"/>
      <c r="S67" s="109"/>
      <c r="T67" s="11"/>
      <c r="U67" s="11"/>
      <c r="V67" s="110"/>
      <c r="W67" s="11"/>
      <c r="Y67" s="11"/>
      <c r="Z67" s="11"/>
      <c r="AA67" s="84"/>
      <c r="AB67" s="11"/>
      <c r="AC67" s="109"/>
      <c r="AD67" s="84"/>
      <c r="AE67" s="11"/>
      <c r="AF67" s="11"/>
      <c r="AG67" s="11"/>
      <c r="AH67" s="11"/>
      <c r="AI67" s="83"/>
      <c r="AJ67" s="94"/>
      <c r="AK67" s="11"/>
      <c r="AL67" s="11"/>
      <c r="AM67" s="129">
        <f>35*constants!C7</f>
        <v>40.25</v>
      </c>
      <c r="AN67" s="128">
        <f>0.82/35</f>
        <v>2.3428571428571427E-2</v>
      </c>
      <c r="AO67" s="11"/>
      <c r="AP67" s="11"/>
      <c r="AQ67" s="109"/>
      <c r="AR67" s="11"/>
      <c r="AS67" s="11"/>
      <c r="AT67" s="11"/>
      <c r="AU67" s="11"/>
      <c r="AV67" s="11"/>
      <c r="AW67" s="11"/>
      <c r="AX67" s="11"/>
      <c r="AY67" s="109"/>
      <c r="BA67" s="11"/>
      <c r="BB67" s="11"/>
      <c r="BC67" s="11"/>
      <c r="BD67" s="11"/>
      <c r="BE67" s="84"/>
      <c r="BF67" s="84"/>
      <c r="BG67" s="84"/>
      <c r="BH67" s="84"/>
      <c r="BI67" s="11"/>
      <c r="BJ67" s="11"/>
      <c r="BK67" s="110"/>
      <c r="BL67" s="11"/>
      <c r="BM67" s="11"/>
      <c r="BN67" s="11"/>
      <c r="BO67" s="11"/>
      <c r="BP67" s="11"/>
      <c r="BQ67" s="109"/>
      <c r="BR67" s="11"/>
      <c r="BS67" s="11"/>
      <c r="BT67" s="110"/>
      <c r="BU67" s="109"/>
      <c r="BV67" s="11"/>
      <c r="BW67" s="11"/>
      <c r="BX67" s="11"/>
      <c r="BY67" s="11"/>
      <c r="BZ67" s="110"/>
    </row>
    <row r="68" spans="1:78" s="58" customFormat="1" x14ac:dyDescent="0.2">
      <c r="A68" s="84" t="s">
        <v>395</v>
      </c>
      <c r="B68" s="84">
        <v>2018</v>
      </c>
      <c r="C68" s="58" t="s">
        <v>393</v>
      </c>
      <c r="E68" s="109"/>
      <c r="F68" s="11"/>
      <c r="G68" s="11"/>
      <c r="H68" s="11"/>
      <c r="I68" s="109"/>
      <c r="J68" s="11"/>
      <c r="K68" s="11"/>
      <c r="L68" s="11"/>
      <c r="M68" s="110"/>
      <c r="N68" s="11"/>
      <c r="O68" s="11"/>
      <c r="P68" s="11"/>
      <c r="Q68" s="11"/>
      <c r="R68" s="11"/>
      <c r="S68" s="109"/>
      <c r="T68" s="11"/>
      <c r="U68" s="11"/>
      <c r="V68" s="110"/>
      <c r="W68" s="11"/>
      <c r="Y68" s="11"/>
      <c r="Z68" s="11"/>
      <c r="AA68" s="84"/>
      <c r="AB68" s="11"/>
      <c r="AC68" s="109"/>
      <c r="AD68" s="84">
        <v>1900</v>
      </c>
      <c r="AE68" s="11">
        <v>0.02</v>
      </c>
      <c r="AF68" s="11"/>
      <c r="AG68" s="11"/>
      <c r="AH68" s="11"/>
      <c r="AI68" s="83"/>
      <c r="AJ68" s="94">
        <v>0.62</v>
      </c>
      <c r="AK68" s="11"/>
      <c r="AL68" s="11"/>
      <c r="AM68" s="129"/>
      <c r="AN68" s="11"/>
      <c r="AO68" s="11"/>
      <c r="AP68" s="11"/>
      <c r="AQ68" s="109"/>
      <c r="AR68" s="11"/>
      <c r="AS68" s="11"/>
      <c r="AT68" s="11"/>
      <c r="AU68" s="11"/>
      <c r="AV68" s="11"/>
      <c r="AW68" s="11"/>
      <c r="AX68" s="11"/>
      <c r="AY68" s="109"/>
      <c r="BA68" s="11">
        <v>800</v>
      </c>
      <c r="BB68" s="11">
        <v>0.83</v>
      </c>
      <c r="BC68" s="11"/>
      <c r="BD68" s="11"/>
      <c r="BE68" s="84"/>
      <c r="BF68" s="84"/>
      <c r="BG68" s="84"/>
      <c r="BH68" s="84"/>
      <c r="BI68" s="11"/>
      <c r="BJ68" s="11"/>
      <c r="BK68" s="110"/>
      <c r="BL68" s="11"/>
      <c r="BM68" s="11"/>
      <c r="BN68" s="11"/>
      <c r="BO68" s="11"/>
      <c r="BP68" s="11"/>
      <c r="BQ68" s="109"/>
      <c r="BR68" s="11"/>
      <c r="BS68" s="11"/>
      <c r="BT68" s="110"/>
      <c r="BU68" s="109"/>
      <c r="BV68" s="11"/>
      <c r="BW68" s="11"/>
      <c r="BX68" s="11"/>
      <c r="BY68" s="11"/>
      <c r="BZ68" s="110"/>
    </row>
    <row r="69" spans="1:78" s="58" customFormat="1" x14ac:dyDescent="0.2">
      <c r="A69" s="84" t="s">
        <v>395</v>
      </c>
      <c r="B69" s="84">
        <v>2030</v>
      </c>
      <c r="E69" s="109"/>
      <c r="F69" s="11"/>
      <c r="G69" s="11"/>
      <c r="H69" s="11"/>
      <c r="I69" s="109"/>
      <c r="J69" s="11"/>
      <c r="K69" s="11"/>
      <c r="L69" s="11"/>
      <c r="M69" s="110"/>
      <c r="N69" s="11"/>
      <c r="O69" s="11"/>
      <c r="P69" s="11"/>
      <c r="Q69" s="11"/>
      <c r="R69" s="11"/>
      <c r="S69" s="109"/>
      <c r="T69" s="11"/>
      <c r="U69" s="11"/>
      <c r="V69" s="110"/>
      <c r="W69" s="11"/>
      <c r="Y69" s="11"/>
      <c r="Z69" s="11"/>
      <c r="AA69" s="84"/>
      <c r="AB69" s="11"/>
      <c r="AC69" s="109"/>
      <c r="AD69" s="84">
        <v>300</v>
      </c>
      <c r="AE69" s="11">
        <v>0.02</v>
      </c>
      <c r="AF69" s="11"/>
      <c r="AG69" s="11"/>
      <c r="AH69" s="11"/>
      <c r="AI69" s="83"/>
      <c r="AJ69" s="94">
        <v>0.69</v>
      </c>
      <c r="AK69" s="11"/>
      <c r="AL69" s="11"/>
      <c r="AM69" s="129"/>
      <c r="AN69" s="11"/>
      <c r="AO69" s="11"/>
      <c r="AP69" s="11"/>
      <c r="AQ69" s="109"/>
      <c r="AR69" s="11"/>
      <c r="AS69" s="11"/>
      <c r="AT69" s="11"/>
      <c r="AU69" s="11"/>
      <c r="AV69" s="11"/>
      <c r="AW69" s="11"/>
      <c r="AX69" s="11"/>
      <c r="AY69" s="109"/>
      <c r="BA69" s="11"/>
      <c r="BB69" s="11"/>
      <c r="BC69" s="11"/>
      <c r="BD69" s="11"/>
      <c r="BE69" s="84"/>
      <c r="BF69" s="84"/>
      <c r="BG69" s="84"/>
      <c r="BH69" s="84"/>
      <c r="BI69" s="11"/>
      <c r="BJ69" s="11"/>
      <c r="BK69" s="110"/>
      <c r="BL69" s="11"/>
      <c r="BM69" s="11"/>
      <c r="BN69" s="11"/>
      <c r="BO69" s="11"/>
      <c r="BP69" s="11"/>
      <c r="BQ69" s="109"/>
      <c r="BR69" s="11"/>
      <c r="BS69" s="11"/>
      <c r="BT69" s="110"/>
      <c r="BU69" s="109"/>
      <c r="BV69" s="11"/>
      <c r="BW69" s="11"/>
      <c r="BX69" s="11"/>
      <c r="BY69" s="11"/>
      <c r="BZ69" s="110"/>
    </row>
    <row r="70" spans="1:78" s="58" customFormat="1" x14ac:dyDescent="0.2">
      <c r="A70" s="84"/>
      <c r="B70" s="84"/>
      <c r="E70" s="109"/>
      <c r="F70" s="11"/>
      <c r="G70" s="11"/>
      <c r="H70" s="11"/>
      <c r="I70" s="109"/>
      <c r="J70" s="11"/>
      <c r="K70" s="11"/>
      <c r="L70" s="11"/>
      <c r="M70" s="110"/>
      <c r="N70" s="11"/>
      <c r="O70" s="11"/>
      <c r="P70" s="11"/>
      <c r="Q70" s="11"/>
      <c r="R70" s="11"/>
      <c r="S70" s="109"/>
      <c r="T70" s="11"/>
      <c r="U70" s="11"/>
      <c r="V70" s="110"/>
      <c r="W70" s="11"/>
      <c r="Y70" s="11"/>
      <c r="Z70" s="11"/>
      <c r="AA70" s="84"/>
      <c r="AB70" s="11"/>
      <c r="AC70" s="109"/>
      <c r="AD70" s="84"/>
      <c r="AE70" s="11"/>
      <c r="AF70" s="11"/>
      <c r="AG70" s="11"/>
      <c r="AH70" s="11"/>
      <c r="AI70" s="83"/>
      <c r="AJ70" s="94"/>
      <c r="AK70" s="11"/>
      <c r="AL70" s="11"/>
      <c r="AM70" s="129"/>
      <c r="AN70" s="11"/>
      <c r="AO70" s="11"/>
      <c r="AP70" s="11"/>
      <c r="AQ70" s="109"/>
      <c r="AR70" s="11"/>
      <c r="AS70" s="11"/>
      <c r="AT70" s="11"/>
      <c r="AU70" s="11"/>
      <c r="AV70" s="11"/>
      <c r="AW70" s="11"/>
      <c r="AX70" s="11"/>
      <c r="AY70" s="109"/>
      <c r="BA70" s="11"/>
      <c r="BB70" s="11"/>
      <c r="BC70" s="11"/>
      <c r="BD70" s="11"/>
      <c r="BE70" s="84"/>
      <c r="BF70" s="84"/>
      <c r="BG70" s="84"/>
      <c r="BH70" s="84"/>
      <c r="BI70" s="11"/>
      <c r="BJ70" s="11"/>
      <c r="BK70" s="110"/>
      <c r="BL70" s="11"/>
      <c r="BM70" s="11"/>
      <c r="BN70" s="11"/>
      <c r="BO70" s="11"/>
      <c r="BP70" s="11"/>
      <c r="BQ70" s="109"/>
      <c r="BR70" s="11"/>
      <c r="BS70" s="11"/>
      <c r="BT70" s="110"/>
      <c r="BU70" s="109"/>
      <c r="BV70" s="11"/>
      <c r="BW70" s="11"/>
      <c r="BX70" s="11"/>
      <c r="BY70" s="11"/>
      <c r="BZ70" s="110"/>
    </row>
    <row r="71" spans="1:78" s="58" customFormat="1" x14ac:dyDescent="0.2">
      <c r="A71" s="84"/>
      <c r="B71" s="84"/>
      <c r="E71" s="109"/>
      <c r="F71" s="11"/>
      <c r="G71" s="11"/>
      <c r="H71" s="11"/>
      <c r="I71" s="109"/>
      <c r="J71" s="11"/>
      <c r="K71" s="11"/>
      <c r="L71" s="11"/>
      <c r="M71" s="110"/>
      <c r="N71" s="11"/>
      <c r="O71" s="11"/>
      <c r="P71" s="11"/>
      <c r="Q71" s="11"/>
      <c r="R71" s="11"/>
      <c r="S71" s="109"/>
      <c r="T71" s="11"/>
      <c r="U71" s="11"/>
      <c r="V71" s="110"/>
      <c r="W71" s="11"/>
      <c r="Y71" s="11"/>
      <c r="Z71" s="11"/>
      <c r="AA71" s="84"/>
      <c r="AB71" s="11"/>
      <c r="AC71" s="109"/>
      <c r="AD71" s="84"/>
      <c r="AE71" s="11"/>
      <c r="AF71" s="11"/>
      <c r="AG71" s="11"/>
      <c r="AH71" s="11"/>
      <c r="AI71" s="83"/>
      <c r="AJ71" s="94"/>
      <c r="AK71" s="11"/>
      <c r="AL71" s="11"/>
      <c r="AM71" s="129"/>
      <c r="AN71" s="11"/>
      <c r="AO71" s="11"/>
      <c r="AP71" s="11"/>
      <c r="AQ71" s="109"/>
      <c r="AR71" s="11"/>
      <c r="AS71" s="11"/>
      <c r="AT71" s="11"/>
      <c r="AU71" s="11"/>
      <c r="AV71" s="11"/>
      <c r="AW71" s="11"/>
      <c r="AX71" s="11"/>
      <c r="AY71" s="109"/>
      <c r="BA71" s="11"/>
      <c r="BB71" s="11"/>
      <c r="BC71" s="11"/>
      <c r="BD71" s="11"/>
      <c r="BE71" s="84"/>
      <c r="BF71" s="84"/>
      <c r="BG71" s="84"/>
      <c r="BH71" s="84"/>
      <c r="BI71" s="11"/>
      <c r="BJ71" s="11"/>
      <c r="BK71" s="110"/>
      <c r="BL71" s="11"/>
      <c r="BM71" s="11"/>
      <c r="BN71" s="11"/>
      <c r="BO71" s="11"/>
      <c r="BP71" s="11"/>
      <c r="BQ71" s="109"/>
      <c r="BR71" s="11"/>
      <c r="BS71" s="11"/>
      <c r="BT71" s="110"/>
      <c r="BU71" s="109"/>
      <c r="BV71" s="11"/>
      <c r="BW71" s="11"/>
      <c r="BX71" s="11"/>
      <c r="BY71" s="11"/>
      <c r="BZ71" s="110"/>
    </row>
    <row r="72" spans="1:78" s="58" customFormat="1" x14ac:dyDescent="0.2">
      <c r="A72" s="84"/>
      <c r="B72" s="84"/>
      <c r="E72" s="109"/>
      <c r="F72" s="11"/>
      <c r="G72" s="11"/>
      <c r="H72" s="11"/>
      <c r="I72" s="109"/>
      <c r="J72" s="11"/>
      <c r="K72" s="11"/>
      <c r="L72" s="11"/>
      <c r="M72" s="110"/>
      <c r="N72" s="11"/>
      <c r="O72" s="11"/>
      <c r="P72" s="11"/>
      <c r="Q72" s="11"/>
      <c r="R72" s="11"/>
      <c r="S72" s="109"/>
      <c r="T72" s="11"/>
      <c r="U72" s="11"/>
      <c r="V72" s="110"/>
      <c r="W72" s="11"/>
      <c r="Y72" s="11"/>
      <c r="Z72" s="11"/>
      <c r="AA72" s="84"/>
      <c r="AB72" s="11"/>
      <c r="AC72" s="109"/>
      <c r="AD72" s="84"/>
      <c r="AE72" s="11"/>
      <c r="AF72" s="11"/>
      <c r="AG72" s="11"/>
      <c r="AH72" s="11"/>
      <c r="AI72" s="83"/>
      <c r="AJ72" s="94"/>
      <c r="AK72" s="11"/>
      <c r="AL72" s="11"/>
      <c r="AM72" s="129"/>
      <c r="AN72" s="11"/>
      <c r="AO72" s="11"/>
      <c r="AP72" s="11"/>
      <c r="AQ72" s="109"/>
      <c r="AR72" s="11"/>
      <c r="AS72" s="11"/>
      <c r="AT72" s="11"/>
      <c r="AU72" s="11"/>
      <c r="AV72" s="11"/>
      <c r="AW72" s="11"/>
      <c r="AX72" s="11"/>
      <c r="AY72" s="109"/>
      <c r="BA72" s="11"/>
      <c r="BB72" s="11"/>
      <c r="BC72" s="11"/>
      <c r="BD72" s="11"/>
      <c r="BE72" s="84"/>
      <c r="BF72" s="84"/>
      <c r="BG72" s="84"/>
      <c r="BH72" s="84"/>
      <c r="BI72" s="11"/>
      <c r="BJ72" s="11"/>
      <c r="BK72" s="110"/>
      <c r="BL72" s="11"/>
      <c r="BM72" s="11"/>
      <c r="BN72" s="11"/>
      <c r="BO72" s="11"/>
      <c r="BP72" s="11"/>
      <c r="BQ72" s="109"/>
      <c r="BR72" s="11"/>
      <c r="BS72" s="11"/>
      <c r="BT72" s="110"/>
      <c r="BU72" s="109"/>
      <c r="BV72" s="11"/>
      <c r="BW72" s="11"/>
      <c r="BX72" s="11"/>
      <c r="BY72" s="11"/>
      <c r="BZ72" s="110"/>
    </row>
    <row r="73" spans="1:78" s="58" customFormat="1" x14ac:dyDescent="0.2">
      <c r="A73" s="84"/>
      <c r="B73" s="84"/>
      <c r="E73" s="109"/>
      <c r="F73" s="11"/>
      <c r="G73" s="11"/>
      <c r="H73" s="11"/>
      <c r="I73" s="109"/>
      <c r="J73" s="11"/>
      <c r="K73" s="11"/>
      <c r="L73" s="11"/>
      <c r="M73" s="110"/>
      <c r="N73" s="11"/>
      <c r="O73" s="11"/>
      <c r="P73" s="11"/>
      <c r="Q73" s="11"/>
      <c r="R73" s="11"/>
      <c r="S73" s="109"/>
      <c r="T73" s="11"/>
      <c r="U73" s="11"/>
      <c r="V73" s="110"/>
      <c r="W73" s="11"/>
      <c r="Y73" s="11"/>
      <c r="Z73" s="11"/>
      <c r="AA73" s="84"/>
      <c r="AB73" s="11"/>
      <c r="AC73" s="109"/>
      <c r="AD73" s="84"/>
      <c r="AE73" s="11"/>
      <c r="AF73" s="11"/>
      <c r="AG73" s="11"/>
      <c r="AH73" s="11"/>
      <c r="AI73" s="83"/>
      <c r="AJ73" s="94"/>
      <c r="AK73" s="11"/>
      <c r="AL73" s="11"/>
      <c r="AM73" s="129"/>
      <c r="AN73" s="11"/>
      <c r="AO73" s="11"/>
      <c r="AP73" s="11"/>
      <c r="AQ73" s="109"/>
      <c r="AR73" s="11"/>
      <c r="AS73" s="11"/>
      <c r="AT73" s="11"/>
      <c r="AU73" s="11"/>
      <c r="AV73" s="11"/>
      <c r="AW73" s="11"/>
      <c r="AX73" s="11"/>
      <c r="AY73" s="109"/>
      <c r="BA73" s="11"/>
      <c r="BB73" s="11"/>
      <c r="BC73" s="11"/>
      <c r="BD73" s="11"/>
      <c r="BE73" s="84"/>
      <c r="BF73" s="84"/>
      <c r="BG73" s="84"/>
      <c r="BH73" s="84"/>
      <c r="BI73" s="11"/>
      <c r="BJ73" s="11"/>
      <c r="BK73" s="110"/>
      <c r="BL73" s="11"/>
      <c r="BM73" s="11"/>
      <c r="BN73" s="11"/>
      <c r="BO73" s="11"/>
      <c r="BP73" s="11"/>
      <c r="BQ73" s="109"/>
      <c r="BR73" s="11"/>
      <c r="BS73" s="11"/>
      <c r="BT73" s="110"/>
      <c r="BU73" s="109"/>
      <c r="BV73" s="11"/>
      <c r="BW73" s="11"/>
      <c r="BX73" s="11"/>
      <c r="BY73" s="11"/>
      <c r="BZ73" s="110"/>
    </row>
    <row r="74" spans="1:78" s="58" customFormat="1" x14ac:dyDescent="0.2">
      <c r="A74" s="155" t="s">
        <v>407</v>
      </c>
      <c r="B74" s="84"/>
      <c r="E74" s="109"/>
      <c r="F74" s="11"/>
      <c r="G74" s="11"/>
      <c r="H74" s="11"/>
      <c r="I74" s="109"/>
      <c r="J74" s="11"/>
      <c r="K74" s="11"/>
      <c r="L74" s="11"/>
      <c r="M74" s="110"/>
      <c r="N74" s="11"/>
      <c r="O74" s="11"/>
      <c r="P74" s="11"/>
      <c r="Q74" s="11"/>
      <c r="R74" s="11"/>
      <c r="S74" s="109"/>
      <c r="T74" s="11"/>
      <c r="U74" s="11"/>
      <c r="V74" s="110"/>
      <c r="W74" s="11"/>
      <c r="Y74" s="11"/>
      <c r="Z74" s="11"/>
      <c r="AA74" s="84"/>
      <c r="AB74" s="11"/>
      <c r="AC74" s="109"/>
      <c r="AD74" s="84"/>
      <c r="AE74" s="11"/>
      <c r="AF74" s="11"/>
      <c r="AG74" s="11"/>
      <c r="AH74" s="11"/>
      <c r="AI74" s="83"/>
      <c r="AJ74" s="94"/>
      <c r="AK74" s="11"/>
      <c r="AL74" s="11"/>
      <c r="AM74" s="129"/>
      <c r="AN74" s="11"/>
      <c r="AO74" s="11"/>
      <c r="AP74" s="11"/>
      <c r="AQ74" s="109"/>
      <c r="AR74" s="11"/>
      <c r="AS74" s="11"/>
      <c r="AT74" s="11"/>
      <c r="AU74" s="11"/>
      <c r="AV74" s="11"/>
      <c r="AW74" s="11"/>
      <c r="AX74" s="11"/>
      <c r="AY74" s="109"/>
      <c r="BA74" s="11"/>
      <c r="BB74" s="11"/>
      <c r="BC74" s="11"/>
      <c r="BD74" s="11"/>
      <c r="BE74" s="84"/>
      <c r="BF74" s="84"/>
      <c r="BG74" s="84"/>
      <c r="BH74" s="84"/>
      <c r="BI74" s="11"/>
      <c r="BJ74" s="11"/>
      <c r="BK74" s="110"/>
      <c r="BL74" s="11"/>
      <c r="BM74" s="11"/>
      <c r="BN74" s="11"/>
      <c r="BO74" s="11"/>
      <c r="BP74" s="11"/>
      <c r="BQ74" s="109"/>
      <c r="BR74" s="11"/>
      <c r="BS74" s="11"/>
      <c r="BT74" s="110"/>
      <c r="BU74" s="109"/>
      <c r="BV74" s="11"/>
      <c r="BW74" s="11"/>
      <c r="BX74" s="11"/>
      <c r="BY74" s="11"/>
      <c r="BZ74" s="110"/>
    </row>
    <row r="75" spans="1:78" s="58" customFormat="1" x14ac:dyDescent="0.2">
      <c r="A75" s="6" t="s">
        <v>100</v>
      </c>
      <c r="B75" s="13"/>
      <c r="C75" s="154"/>
      <c r="E75" s="109"/>
      <c r="F75" s="11"/>
      <c r="G75" s="11"/>
      <c r="H75" s="11"/>
      <c r="I75" s="109"/>
      <c r="J75" s="11"/>
      <c r="K75" s="11"/>
      <c r="L75" s="11"/>
      <c r="M75" s="110"/>
      <c r="N75" s="11"/>
      <c r="O75" s="11"/>
      <c r="P75" s="11"/>
      <c r="Q75" s="11"/>
      <c r="R75" s="11"/>
      <c r="S75" s="109"/>
      <c r="T75" s="11"/>
      <c r="U75" s="11"/>
      <c r="V75" s="110"/>
      <c r="W75" s="11"/>
      <c r="Y75" s="11"/>
      <c r="Z75" s="11"/>
      <c r="AA75" s="84"/>
      <c r="AB75" s="11"/>
      <c r="AC75" s="109"/>
      <c r="AD75" s="84"/>
      <c r="AE75" s="11"/>
      <c r="AF75" s="11"/>
      <c r="AG75" s="11"/>
      <c r="AH75" s="11"/>
      <c r="AI75" s="83"/>
      <c r="AJ75" s="94"/>
      <c r="AK75" s="11"/>
      <c r="AL75" s="11"/>
      <c r="AM75" s="129"/>
      <c r="AN75" s="11"/>
      <c r="AO75" s="11"/>
      <c r="AP75" s="11"/>
      <c r="AQ75" s="109"/>
      <c r="AR75" s="11"/>
      <c r="AS75" s="11"/>
      <c r="AT75" s="11"/>
      <c r="AU75" s="11"/>
      <c r="AV75" s="11"/>
      <c r="AW75" s="11"/>
      <c r="AX75" s="11"/>
      <c r="AY75" s="109"/>
      <c r="BA75" s="11"/>
      <c r="BB75" s="11"/>
      <c r="BC75" s="11"/>
      <c r="BD75" s="11"/>
      <c r="BE75" s="84"/>
      <c r="BF75" s="84"/>
      <c r="BG75" s="84"/>
      <c r="BH75" s="84"/>
      <c r="BI75" s="11"/>
      <c r="BJ75" s="11"/>
      <c r="BK75" s="110"/>
      <c r="BL75" s="11"/>
      <c r="BM75" s="11"/>
      <c r="BN75" s="11"/>
      <c r="BO75" s="11"/>
      <c r="BP75" s="11"/>
      <c r="BQ75" s="109"/>
      <c r="BR75" s="11"/>
      <c r="BS75" s="11"/>
      <c r="BT75" s="110"/>
      <c r="BU75" s="109"/>
      <c r="BV75" s="11"/>
      <c r="BW75" s="11"/>
      <c r="BX75" s="11"/>
      <c r="BY75" s="11"/>
      <c r="BZ75" s="110"/>
    </row>
    <row r="76" spans="1:78" s="58" customFormat="1" ht="17" thickBot="1" x14ac:dyDescent="0.25">
      <c r="A76"/>
      <c r="B76"/>
      <c r="C76"/>
      <c r="E76" s="114" t="s">
        <v>114</v>
      </c>
      <c r="F76" s="115"/>
      <c r="G76" s="115"/>
      <c r="H76" s="115"/>
      <c r="I76" s="114"/>
      <c r="J76" s="115"/>
      <c r="K76" s="115"/>
      <c r="L76" s="115"/>
      <c r="M76" s="116"/>
      <c r="N76" s="115"/>
      <c r="O76" s="115"/>
      <c r="P76" s="115"/>
      <c r="Q76" s="115"/>
      <c r="R76" s="115"/>
      <c r="S76" s="114"/>
      <c r="T76" s="115"/>
      <c r="U76" s="115"/>
      <c r="V76" s="116"/>
      <c r="W76" s="115"/>
      <c r="X76" s="115"/>
      <c r="Y76" s="115"/>
      <c r="Z76" s="115"/>
      <c r="AA76" s="115"/>
      <c r="AB76" s="115"/>
      <c r="AC76" s="114"/>
      <c r="AD76" s="115"/>
      <c r="AE76" s="115"/>
      <c r="AF76" s="115"/>
      <c r="AG76" s="115"/>
      <c r="AH76" s="115"/>
      <c r="AI76" s="97"/>
      <c r="AJ76" s="98"/>
      <c r="AK76" s="115"/>
      <c r="AL76" s="115"/>
      <c r="AM76" s="115"/>
      <c r="AN76" s="115"/>
      <c r="AO76" s="115"/>
      <c r="AP76" s="115"/>
      <c r="AQ76" s="114"/>
      <c r="AR76" s="115"/>
      <c r="AS76" s="115"/>
      <c r="AT76" s="115"/>
      <c r="AU76" s="115"/>
      <c r="AV76" s="115"/>
      <c r="AW76" s="115"/>
      <c r="AX76" s="115"/>
      <c r="AY76" s="114"/>
      <c r="AZ76" s="115"/>
      <c r="BA76" s="115"/>
      <c r="BB76" s="115"/>
      <c r="BC76" s="115"/>
      <c r="BD76" s="115"/>
      <c r="BE76" s="115"/>
      <c r="BF76" s="115"/>
      <c r="BG76" s="115"/>
      <c r="BH76" s="115"/>
      <c r="BI76" s="115"/>
      <c r="BJ76" s="115"/>
      <c r="BK76" s="116"/>
      <c r="BL76" s="115"/>
      <c r="BM76" s="115"/>
      <c r="BN76" s="115"/>
      <c r="BO76" s="115"/>
      <c r="BP76" s="115"/>
      <c r="BQ76" s="114"/>
      <c r="BR76" s="115"/>
      <c r="BS76" s="115"/>
      <c r="BT76" s="116"/>
      <c r="BU76" s="114"/>
      <c r="BV76" s="115"/>
      <c r="BW76" s="115"/>
      <c r="BX76" s="115"/>
      <c r="BY76" s="115"/>
      <c r="BZ76" s="116"/>
    </row>
    <row r="78" spans="1:78" x14ac:dyDescent="0.2">
      <c r="A78" s="42" t="s">
        <v>185</v>
      </c>
      <c r="B78" s="43"/>
      <c r="C78" s="43"/>
    </row>
    <row r="79" spans="1:78" x14ac:dyDescent="0.2">
      <c r="A79" s="44" t="s">
        <v>168</v>
      </c>
      <c r="B79" s="43"/>
      <c r="C79" s="43"/>
    </row>
    <row r="80" spans="1:78" x14ac:dyDescent="0.2">
      <c r="A80" s="44" t="s">
        <v>169</v>
      </c>
      <c r="B80" s="43"/>
      <c r="C80" s="43"/>
    </row>
    <row r="82" spans="1:3" x14ac:dyDescent="0.2">
      <c r="A82" s="42" t="s">
        <v>313</v>
      </c>
      <c r="B82" s="43"/>
      <c r="C82" s="43"/>
    </row>
    <row r="83" spans="1:3" x14ac:dyDescent="0.2">
      <c r="A83" s="44" t="s">
        <v>236</v>
      </c>
      <c r="B83" s="43"/>
      <c r="C83" s="43"/>
    </row>
    <row r="84" spans="1:3" x14ac:dyDescent="0.2">
      <c r="A84" s="44" t="s">
        <v>235</v>
      </c>
      <c r="B84" s="43"/>
      <c r="C84" s="43"/>
    </row>
    <row r="85" spans="1:3" x14ac:dyDescent="0.2">
      <c r="A85" s="44" t="s">
        <v>314</v>
      </c>
      <c r="B85" s="43"/>
      <c r="C85" s="43"/>
    </row>
    <row r="86" spans="1:3" x14ac:dyDescent="0.2">
      <c r="A86" s="44" t="s">
        <v>359</v>
      </c>
      <c r="B86" s="43"/>
      <c r="C86" s="43"/>
    </row>
    <row r="87" spans="1:3" x14ac:dyDescent="0.2">
      <c r="A87" s="44" t="s">
        <v>408</v>
      </c>
      <c r="B87" s="43"/>
      <c r="C87" s="43"/>
    </row>
    <row r="89" spans="1:3" x14ac:dyDescent="0.2">
      <c r="A89" s="42" t="s">
        <v>382</v>
      </c>
      <c r="B89" s="43"/>
      <c r="C89" s="43"/>
    </row>
    <row r="90" spans="1:3" x14ac:dyDescent="0.2">
      <c r="A90" s="43" t="s">
        <v>383</v>
      </c>
      <c r="B90" s="43"/>
      <c r="C90" s="43"/>
    </row>
    <row r="91" spans="1:3" x14ac:dyDescent="0.2">
      <c r="A91" s="43" t="s">
        <v>384</v>
      </c>
      <c r="B91" s="43"/>
      <c r="C91" s="43"/>
    </row>
    <row r="92" spans="1:3" x14ac:dyDescent="0.2">
      <c r="A92" s="43" t="s">
        <v>385</v>
      </c>
      <c r="B92" s="43"/>
      <c r="C92" s="43"/>
    </row>
  </sheetData>
  <mergeCells count="13">
    <mergeCell ref="BQ1:BT1"/>
    <mergeCell ref="AQ1:AX1"/>
    <mergeCell ref="BU1:BZ1"/>
    <mergeCell ref="BL1:BP1"/>
    <mergeCell ref="AK1:AP1"/>
    <mergeCell ref="AY1:BK1"/>
    <mergeCell ref="AC1:AJ1"/>
    <mergeCell ref="AL64:AO64"/>
    <mergeCell ref="S1:V1"/>
    <mergeCell ref="E1:H1"/>
    <mergeCell ref="I1:M1"/>
    <mergeCell ref="N1:R1"/>
    <mergeCell ref="W1:AB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402</v>
      </c>
      <c r="B1" s="1"/>
      <c r="C1" s="1">
        <v>2020</v>
      </c>
      <c r="D1" s="1">
        <v>2030</v>
      </c>
      <c r="E1" s="1">
        <v>2040</v>
      </c>
      <c r="F1" s="1">
        <v>2050</v>
      </c>
    </row>
    <row r="2" spans="1:6" x14ac:dyDescent="0.2">
      <c r="A2" t="s">
        <v>41</v>
      </c>
      <c r="B2" t="s">
        <v>400</v>
      </c>
      <c r="C2">
        <v>730</v>
      </c>
      <c r="D2">
        <v>338</v>
      </c>
      <c r="E2">
        <v>237</v>
      </c>
      <c r="F2">
        <v>199</v>
      </c>
    </row>
    <row r="3" spans="1:6" x14ac:dyDescent="0.2">
      <c r="A3" t="s">
        <v>42</v>
      </c>
      <c r="B3" t="s">
        <v>174</v>
      </c>
      <c r="C3">
        <v>0.04</v>
      </c>
      <c r="D3">
        <v>0.04</v>
      </c>
      <c r="E3">
        <v>0.04</v>
      </c>
      <c r="F3">
        <v>0.04</v>
      </c>
    </row>
    <row r="4" spans="1:6" x14ac:dyDescent="0.2">
      <c r="A4" t="s">
        <v>71</v>
      </c>
      <c r="B4" t="s">
        <v>4</v>
      </c>
      <c r="C4">
        <v>20</v>
      </c>
      <c r="D4">
        <v>25</v>
      </c>
      <c r="E4">
        <v>30</v>
      </c>
      <c r="F4">
        <v>30</v>
      </c>
    </row>
    <row r="5" spans="1:6" x14ac:dyDescent="0.2">
      <c r="A5" t="s">
        <v>352</v>
      </c>
      <c r="B5" t="s">
        <v>403</v>
      </c>
      <c r="C5">
        <v>250</v>
      </c>
      <c r="D5">
        <v>225</v>
      </c>
      <c r="E5">
        <v>203</v>
      </c>
      <c r="F5">
        <v>182</v>
      </c>
    </row>
    <row r="6" spans="1:6" x14ac:dyDescent="0.2">
      <c r="A6" t="s">
        <v>404</v>
      </c>
      <c r="B6" t="s">
        <v>405</v>
      </c>
      <c r="C6">
        <v>1750</v>
      </c>
      <c r="D6">
        <v>1500</v>
      </c>
      <c r="E6">
        <v>1286</v>
      </c>
      <c r="F6">
        <v>1102</v>
      </c>
    </row>
    <row r="9" spans="1:6" x14ac:dyDescent="0.2">
      <c r="A9" t="s">
        <v>252</v>
      </c>
      <c r="B9" t="s">
        <v>401</v>
      </c>
    </row>
    <row r="11" spans="1:6" x14ac:dyDescent="0.2">
      <c r="A11" t="s">
        <v>406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363</v>
      </c>
      <c r="D1" s="102">
        <v>2018</v>
      </c>
      <c r="E1" s="102">
        <v>2020</v>
      </c>
      <c r="F1" s="102">
        <v>2025</v>
      </c>
      <c r="G1" s="102">
        <v>2030</v>
      </c>
      <c r="H1" s="102">
        <v>2050</v>
      </c>
    </row>
    <row r="2" spans="1:8" s="124" customFormat="1" x14ac:dyDescent="0.2">
      <c r="A2" s="124" t="s">
        <v>361</v>
      </c>
      <c r="B2" s="124" t="s">
        <v>41</v>
      </c>
      <c r="C2" s="124" t="s">
        <v>368</v>
      </c>
      <c r="D2" s="124">
        <v>380</v>
      </c>
      <c r="E2" s="124">
        <v>359</v>
      </c>
      <c r="F2" s="124">
        <v>330</v>
      </c>
      <c r="G2" s="124">
        <v>301</v>
      </c>
      <c r="H2" s="124">
        <v>265</v>
      </c>
    </row>
    <row r="3" spans="1:8" s="124" customFormat="1" x14ac:dyDescent="0.2">
      <c r="A3" s="124" t="s">
        <v>360</v>
      </c>
      <c r="B3" s="124" t="s">
        <v>41</v>
      </c>
      <c r="C3" s="124" t="s">
        <v>368</v>
      </c>
      <c r="D3" s="124">
        <v>380</v>
      </c>
      <c r="E3" s="124">
        <v>330</v>
      </c>
      <c r="F3" s="124">
        <v>248</v>
      </c>
      <c r="G3" s="124">
        <v>207</v>
      </c>
      <c r="H3" s="124">
        <v>158</v>
      </c>
    </row>
    <row r="4" spans="1:8" s="124" customFormat="1" x14ac:dyDescent="0.2">
      <c r="A4" s="124" t="s">
        <v>362</v>
      </c>
      <c r="B4" s="124" t="s">
        <v>41</v>
      </c>
      <c r="C4" s="124" t="s">
        <v>368</v>
      </c>
      <c r="D4" s="124">
        <v>380</v>
      </c>
      <c r="E4" s="124">
        <v>297</v>
      </c>
      <c r="F4" s="124">
        <v>184</v>
      </c>
      <c r="G4" s="124">
        <v>124</v>
      </c>
      <c r="H4" s="124">
        <v>78</v>
      </c>
    </row>
    <row r="5" spans="1:8" x14ac:dyDescent="0.2">
      <c r="A5" t="s">
        <v>361</v>
      </c>
      <c r="B5" s="58" t="s">
        <v>41</v>
      </c>
      <c r="C5" s="58" t="s">
        <v>242</v>
      </c>
      <c r="D5" s="125">
        <f>D2*constants!$C$4</f>
        <v>342</v>
      </c>
      <c r="E5" s="125">
        <f>E2*constants!$C$4</f>
        <v>323.10000000000002</v>
      </c>
      <c r="F5" s="125">
        <f>F2*constants!$C$4</f>
        <v>297</v>
      </c>
      <c r="G5" s="125">
        <f>G2*constants!$C$4</f>
        <v>270.90000000000003</v>
      </c>
      <c r="H5" s="125">
        <f>H2*constants!$C$4</f>
        <v>238.5</v>
      </c>
    </row>
    <row r="6" spans="1:8" x14ac:dyDescent="0.2">
      <c r="A6" s="1" t="s">
        <v>360</v>
      </c>
      <c r="B6" s="1" t="s">
        <v>41</v>
      </c>
      <c r="C6" s="1" t="s">
        <v>242</v>
      </c>
      <c r="D6" s="126">
        <f>D3*constants!$C$4</f>
        <v>342</v>
      </c>
      <c r="E6" s="126">
        <f>E3*constants!$C$4</f>
        <v>297</v>
      </c>
      <c r="F6" s="126">
        <f>F3*constants!$C$4</f>
        <v>223.20000000000002</v>
      </c>
      <c r="G6" s="126">
        <f>G3*constants!$C$4</f>
        <v>186.3</v>
      </c>
      <c r="H6" s="126">
        <f>H3*constants!$C$4</f>
        <v>142.20000000000002</v>
      </c>
    </row>
    <row r="7" spans="1:8" x14ac:dyDescent="0.2">
      <c r="A7" t="s">
        <v>362</v>
      </c>
      <c r="B7" s="58" t="s">
        <v>41</v>
      </c>
      <c r="C7" s="58" t="s">
        <v>242</v>
      </c>
      <c r="D7" s="125">
        <f>D4*constants!$C$4</f>
        <v>342</v>
      </c>
      <c r="E7" s="125">
        <f>E4*constants!$C$4</f>
        <v>267.3</v>
      </c>
      <c r="F7" s="125">
        <f>F4*constants!$C$4</f>
        <v>165.6</v>
      </c>
      <c r="G7" s="125">
        <f>G4*constants!$C$4</f>
        <v>111.60000000000001</v>
      </c>
      <c r="H7" s="125">
        <f>H4*constants!$C$4</f>
        <v>70.2</v>
      </c>
    </row>
    <row r="8" spans="1:8" x14ac:dyDescent="0.2">
      <c r="B8" s="58"/>
      <c r="C8" s="58"/>
    </row>
    <row r="9" spans="1:8" x14ac:dyDescent="0.2">
      <c r="B9" s="58"/>
      <c r="C9" s="58"/>
    </row>
    <row r="10" spans="1:8" ht="17" thickBot="1" x14ac:dyDescent="0.25">
      <c r="B10" s="102" t="s">
        <v>365</v>
      </c>
      <c r="C10" s="102" t="s">
        <v>366</v>
      </c>
      <c r="D10" s="102" t="s">
        <v>367</v>
      </c>
    </row>
    <row r="11" spans="1:8" x14ac:dyDescent="0.2">
      <c r="A11" t="s">
        <v>364</v>
      </c>
      <c r="B11">
        <v>0.8</v>
      </c>
      <c r="C11" s="58">
        <v>0.95</v>
      </c>
      <c r="D11" s="1">
        <v>0.85</v>
      </c>
    </row>
    <row r="12" spans="1:8" x14ac:dyDescent="0.2">
      <c r="A12" t="s">
        <v>71</v>
      </c>
      <c r="B12">
        <v>5</v>
      </c>
      <c r="C12">
        <v>20</v>
      </c>
      <c r="D12" s="1">
        <v>15</v>
      </c>
    </row>
    <row r="13" spans="1:8" x14ac:dyDescent="0.2">
      <c r="A13" t="s">
        <v>42</v>
      </c>
      <c r="B13" s="123">
        <f>5/D2</f>
        <v>1.3157894736842105E-2</v>
      </c>
      <c r="C13" s="123">
        <f>40/D2</f>
        <v>0.10526315789473684</v>
      </c>
      <c r="D13" s="127">
        <f>15/D3</f>
        <v>3.9473684210526314E-2</v>
      </c>
    </row>
    <row r="16" spans="1:8" x14ac:dyDescent="0.2">
      <c r="A16" t="s">
        <v>252</v>
      </c>
      <c r="B16" t="s">
        <v>358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K19"/>
  <sheetViews>
    <sheetView workbookViewId="0">
      <selection activeCell="K11" sqref="K11"/>
    </sheetView>
  </sheetViews>
  <sheetFormatPr baseColWidth="10" defaultRowHeight="16" x14ac:dyDescent="0.2"/>
  <cols>
    <col min="1" max="1" width="83.1640625" bestFit="1" customWidth="1"/>
    <col min="4" max="6" width="12.1640625" bestFit="1" customWidth="1"/>
  </cols>
  <sheetData>
    <row r="1" spans="1:11" x14ac:dyDescent="0.2">
      <c r="D1" s="1">
        <v>2017</v>
      </c>
      <c r="E1" s="1">
        <v>2030</v>
      </c>
      <c r="F1" s="1">
        <v>2050</v>
      </c>
    </row>
    <row r="2" spans="1:11" x14ac:dyDescent="0.2">
      <c r="A2" s="8" t="s">
        <v>317</v>
      </c>
      <c r="B2" s="8" t="s">
        <v>41</v>
      </c>
      <c r="C2" s="8" t="s">
        <v>173</v>
      </c>
      <c r="D2" s="8">
        <v>1180</v>
      </c>
      <c r="E2" s="8">
        <v>470</v>
      </c>
      <c r="F2" s="8">
        <v>245</v>
      </c>
    </row>
    <row r="3" spans="1:11" x14ac:dyDescent="0.2">
      <c r="A3" s="8" t="s">
        <v>309</v>
      </c>
      <c r="B3" s="8" t="s">
        <v>42</v>
      </c>
      <c r="C3" s="8" t="s">
        <v>226</v>
      </c>
      <c r="D3" s="8">
        <v>0.04</v>
      </c>
      <c r="E3" s="8">
        <v>0.03</v>
      </c>
      <c r="F3" s="8">
        <v>0.02</v>
      </c>
    </row>
    <row r="4" spans="1:11" x14ac:dyDescent="0.2">
      <c r="A4" s="8" t="s">
        <v>309</v>
      </c>
      <c r="B4" s="8" t="s">
        <v>197</v>
      </c>
      <c r="C4" s="8" t="s">
        <v>321</v>
      </c>
      <c r="D4" s="8">
        <v>0.64</v>
      </c>
      <c r="E4" s="8">
        <v>0.75</v>
      </c>
      <c r="F4" s="8">
        <v>0.78</v>
      </c>
    </row>
    <row r="5" spans="1:11" x14ac:dyDescent="0.2">
      <c r="A5" s="4" t="s">
        <v>309</v>
      </c>
      <c r="B5" s="4" t="s">
        <v>322</v>
      </c>
      <c r="C5" s="4" t="s">
        <v>4</v>
      </c>
      <c r="D5" s="68">
        <v>10</v>
      </c>
      <c r="E5" s="68">
        <v>10</v>
      </c>
      <c r="F5" s="68">
        <v>10</v>
      </c>
    </row>
    <row r="6" spans="1:11" x14ac:dyDescent="0.2">
      <c r="A6" s="40" t="s">
        <v>310</v>
      </c>
      <c r="B6" s="40" t="s">
        <v>41</v>
      </c>
      <c r="C6" s="40" t="s">
        <v>315</v>
      </c>
      <c r="D6" s="40">
        <v>100</v>
      </c>
      <c r="E6" s="40">
        <v>75</v>
      </c>
      <c r="F6" s="40">
        <v>50</v>
      </c>
    </row>
    <row r="7" spans="1:11" x14ac:dyDescent="0.2">
      <c r="A7" s="8" t="s">
        <v>310</v>
      </c>
      <c r="B7" s="8" t="s">
        <v>41</v>
      </c>
      <c r="C7" s="8" t="s">
        <v>316</v>
      </c>
      <c r="D7" s="69">
        <f>D6/constants!$C$6</f>
        <v>1111.1111111111111</v>
      </c>
      <c r="E7" s="69">
        <f>E6/constants!$C$6</f>
        <v>833.33333333333337</v>
      </c>
      <c r="F7" s="69">
        <f>F6/constants!$C$6</f>
        <v>555.55555555555554</v>
      </c>
      <c r="G7" s="112"/>
    </row>
    <row r="8" spans="1:11" x14ac:dyDescent="0.2">
      <c r="A8" s="8" t="s">
        <v>310</v>
      </c>
      <c r="B8" s="8" t="s">
        <v>42</v>
      </c>
      <c r="C8" s="8" t="s">
        <v>226</v>
      </c>
      <c r="D8" s="4">
        <v>1.4999999999999999E-2</v>
      </c>
      <c r="E8" s="4">
        <v>1.4999999999999999E-2</v>
      </c>
      <c r="F8" s="4">
        <v>1.4999999999999999E-2</v>
      </c>
    </row>
    <row r="9" spans="1:11" x14ac:dyDescent="0.2">
      <c r="A9" s="3" t="s">
        <v>310</v>
      </c>
      <c r="B9" s="3" t="s">
        <v>71</v>
      </c>
      <c r="C9" s="3" t="s">
        <v>4</v>
      </c>
      <c r="D9" s="3">
        <v>20</v>
      </c>
      <c r="E9" s="3">
        <v>20</v>
      </c>
      <c r="F9" s="3">
        <v>20</v>
      </c>
      <c r="H9" t="s">
        <v>545</v>
      </c>
    </row>
    <row r="10" spans="1:11" x14ac:dyDescent="0.2">
      <c r="A10" s="40" t="s">
        <v>311</v>
      </c>
      <c r="B10" s="40" t="s">
        <v>41</v>
      </c>
      <c r="C10" s="40" t="s">
        <v>318</v>
      </c>
      <c r="D10" s="40">
        <v>100</v>
      </c>
      <c r="E10" s="40">
        <v>50</v>
      </c>
      <c r="F10" s="40">
        <v>50</v>
      </c>
      <c r="H10" s="40" t="s">
        <v>522</v>
      </c>
      <c r="I10" s="125">
        <f>D10/constants!$C$8*1000/80</f>
        <v>680.82788671023968</v>
      </c>
      <c r="J10" s="125">
        <f>E10/constants!$C$8*1000/80</f>
        <v>340.41394335511984</v>
      </c>
      <c r="K10" s="125">
        <f>F10/constants!$C$8*1000/80</f>
        <v>340.41394335511984</v>
      </c>
    </row>
    <row r="11" spans="1:11" x14ac:dyDescent="0.2">
      <c r="A11" s="8" t="s">
        <v>311</v>
      </c>
      <c r="B11" s="8" t="s">
        <v>42</v>
      </c>
      <c r="C11" s="8" t="s">
        <v>226</v>
      </c>
      <c r="D11" s="4">
        <v>3.5000000000000003E-2</v>
      </c>
      <c r="E11" s="4">
        <v>1.4999999999999999E-2</v>
      </c>
      <c r="F11" s="4">
        <v>0.01</v>
      </c>
    </row>
    <row r="12" spans="1:11" x14ac:dyDescent="0.2">
      <c r="A12" s="3" t="s">
        <v>311</v>
      </c>
      <c r="B12" s="3" t="s">
        <v>71</v>
      </c>
      <c r="C12" s="3" t="s">
        <v>4</v>
      </c>
      <c r="D12" s="3">
        <v>20</v>
      </c>
      <c r="E12" s="3">
        <v>20</v>
      </c>
      <c r="F12" s="3">
        <v>20</v>
      </c>
    </row>
    <row r="13" spans="1:11" x14ac:dyDescent="0.2">
      <c r="A13" s="40" t="s">
        <v>312</v>
      </c>
      <c r="B13" s="40" t="s">
        <v>41</v>
      </c>
      <c r="C13" s="40" t="s">
        <v>319</v>
      </c>
      <c r="D13" s="40">
        <v>2465</v>
      </c>
      <c r="E13" s="40">
        <v>1233</v>
      </c>
      <c r="F13" s="40">
        <v>750</v>
      </c>
    </row>
    <row r="14" spans="1:11" x14ac:dyDescent="0.2">
      <c r="A14" s="8" t="s">
        <v>312</v>
      </c>
      <c r="B14" s="8" t="s">
        <v>42</v>
      </c>
      <c r="C14" s="8" t="s">
        <v>226</v>
      </c>
      <c r="D14" s="4">
        <v>3.5000000000000003E-2</v>
      </c>
      <c r="E14" s="4">
        <v>3.5000000000000003E-2</v>
      </c>
      <c r="F14" s="4">
        <v>3.5000000000000003E-2</v>
      </c>
    </row>
    <row r="15" spans="1:11" x14ac:dyDescent="0.2">
      <c r="A15" s="3" t="s">
        <v>312</v>
      </c>
      <c r="B15" s="3" t="s">
        <v>71</v>
      </c>
      <c r="C15" s="3" t="s">
        <v>4</v>
      </c>
      <c r="D15" s="3">
        <v>20</v>
      </c>
      <c r="E15" s="3">
        <v>20</v>
      </c>
      <c r="F15" s="3">
        <v>20</v>
      </c>
    </row>
    <row r="17" spans="1:2" x14ac:dyDescent="0.2">
      <c r="A17" t="s">
        <v>252</v>
      </c>
      <c r="B17" t="s">
        <v>306</v>
      </c>
    </row>
    <row r="19" spans="1:2" ht="34" x14ac:dyDescent="0.2">
      <c r="A19" s="26" t="s">
        <v>320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activeCell="G24" sqref="G24"/>
    </sheetView>
  </sheetViews>
  <sheetFormatPr baseColWidth="10" defaultRowHeight="16" x14ac:dyDescent="0.2"/>
  <cols>
    <col min="1" max="1" width="23" bestFit="1" customWidth="1"/>
  </cols>
  <sheetData>
    <row r="1" spans="1:6" x14ac:dyDescent="0.2">
      <c r="A1" s="1" t="s">
        <v>227</v>
      </c>
      <c r="D1" s="1">
        <v>2020</v>
      </c>
      <c r="E1" s="1">
        <v>2030</v>
      </c>
      <c r="F1" s="1">
        <v>2050</v>
      </c>
    </row>
    <row r="2" spans="1:6" x14ac:dyDescent="0.2">
      <c r="A2" s="8" t="s">
        <v>155</v>
      </c>
      <c r="B2" s="8" t="s">
        <v>41</v>
      </c>
      <c r="C2" s="8" t="s">
        <v>173</v>
      </c>
      <c r="D2" s="8">
        <v>908</v>
      </c>
      <c r="E2" s="8">
        <v>718</v>
      </c>
      <c r="F2" s="8">
        <v>486</v>
      </c>
    </row>
    <row r="3" spans="1:6" x14ac:dyDescent="0.2">
      <c r="A3" s="8" t="s">
        <v>155</v>
      </c>
      <c r="B3" s="8" t="s">
        <v>42</v>
      </c>
      <c r="C3" s="8" t="s">
        <v>226</v>
      </c>
      <c r="D3" s="8">
        <v>1.4999999999999999E-2</v>
      </c>
      <c r="E3" s="8">
        <v>1.4999999999999999E-2</v>
      </c>
      <c r="F3" s="8">
        <v>1.4999999999999999E-2</v>
      </c>
    </row>
    <row r="4" spans="1:6" x14ac:dyDescent="0.2">
      <c r="A4" s="3" t="s">
        <v>155</v>
      </c>
      <c r="B4" s="3" t="s">
        <v>71</v>
      </c>
      <c r="C4" s="3" t="s">
        <v>4</v>
      </c>
      <c r="D4" s="3">
        <v>25</v>
      </c>
      <c r="E4" s="3">
        <v>25</v>
      </c>
      <c r="F4" s="3">
        <v>25</v>
      </c>
    </row>
    <row r="5" spans="1:6" x14ac:dyDescent="0.2">
      <c r="A5" s="40" t="s">
        <v>165</v>
      </c>
      <c r="B5" s="40" t="s">
        <v>41</v>
      </c>
      <c r="C5" s="40" t="s">
        <v>173</v>
      </c>
      <c r="D5" s="40">
        <v>1526</v>
      </c>
      <c r="E5" s="40">
        <v>1260</v>
      </c>
      <c r="F5" s="40">
        <v>1078</v>
      </c>
    </row>
    <row r="6" spans="1:6" x14ac:dyDescent="0.2">
      <c r="A6" s="8" t="s">
        <v>165</v>
      </c>
      <c r="B6" s="8" t="s">
        <v>42</v>
      </c>
      <c r="C6" s="8" t="s">
        <v>226</v>
      </c>
      <c r="D6" s="8">
        <v>2.5000000000000001E-2</v>
      </c>
      <c r="E6" s="8">
        <v>2.5000000000000001E-2</v>
      </c>
      <c r="F6" s="8">
        <v>2.5000000000000001E-2</v>
      </c>
    </row>
    <row r="7" spans="1:6" x14ac:dyDescent="0.2">
      <c r="A7" s="3" t="s">
        <v>165</v>
      </c>
      <c r="B7" s="3" t="s">
        <v>71</v>
      </c>
      <c r="C7" s="3" t="s">
        <v>4</v>
      </c>
      <c r="D7" s="3">
        <v>20</v>
      </c>
      <c r="E7" s="3">
        <v>20</v>
      </c>
      <c r="F7" s="3">
        <v>20</v>
      </c>
    </row>
    <row r="8" spans="1:6" x14ac:dyDescent="0.2">
      <c r="A8" s="40" t="s">
        <v>166</v>
      </c>
      <c r="B8" s="40" t="s">
        <v>41</v>
      </c>
      <c r="C8" s="40" t="s">
        <v>173</v>
      </c>
      <c r="D8" s="40">
        <v>2800</v>
      </c>
      <c r="E8" s="40">
        <v>2200</v>
      </c>
      <c r="F8" s="40">
        <v>1600</v>
      </c>
    </row>
    <row r="9" spans="1:6" x14ac:dyDescent="0.2">
      <c r="A9" s="8" t="s">
        <v>166</v>
      </c>
      <c r="B9" s="8" t="s">
        <v>42</v>
      </c>
      <c r="C9" s="8" t="s">
        <v>226</v>
      </c>
      <c r="D9" s="8">
        <v>3.2000000000000001E-2</v>
      </c>
      <c r="E9" s="8">
        <v>3.2000000000000001E-2</v>
      </c>
      <c r="F9" s="8">
        <v>3.2000000000000001E-2</v>
      </c>
    </row>
    <row r="10" spans="1:6" x14ac:dyDescent="0.2">
      <c r="A10" s="3" t="s">
        <v>166</v>
      </c>
      <c r="B10" s="3" t="s">
        <v>71</v>
      </c>
      <c r="C10" s="3" t="s">
        <v>4</v>
      </c>
      <c r="D10" s="3">
        <v>25</v>
      </c>
      <c r="E10" s="3">
        <v>25</v>
      </c>
      <c r="F10" s="3">
        <v>25</v>
      </c>
    </row>
    <row r="11" spans="1:6" x14ac:dyDescent="0.2">
      <c r="A11" s="40" t="s">
        <v>284</v>
      </c>
      <c r="B11" s="40" t="s">
        <v>41</v>
      </c>
      <c r="C11" s="40" t="s">
        <v>228</v>
      </c>
      <c r="D11" s="40">
        <v>737</v>
      </c>
      <c r="E11" s="40">
        <v>625</v>
      </c>
      <c r="F11" s="40">
        <v>450</v>
      </c>
    </row>
    <row r="12" spans="1:6" x14ac:dyDescent="0.2">
      <c r="A12" s="8" t="s">
        <v>284</v>
      </c>
      <c r="B12" s="8" t="s">
        <v>42</v>
      </c>
      <c r="C12" s="8" t="s">
        <v>226</v>
      </c>
      <c r="D12" s="4">
        <v>0.03</v>
      </c>
      <c r="E12" s="4">
        <v>0.03</v>
      </c>
      <c r="F12" s="4">
        <v>0.03</v>
      </c>
    </row>
    <row r="13" spans="1:6" x14ac:dyDescent="0.2">
      <c r="A13" s="3" t="s">
        <v>284</v>
      </c>
      <c r="B13" s="3" t="s">
        <v>229</v>
      </c>
      <c r="C13" s="3"/>
      <c r="D13" s="3">
        <v>0.67</v>
      </c>
      <c r="E13" s="3">
        <v>0.71</v>
      </c>
      <c r="F13" s="3">
        <v>0.8</v>
      </c>
    </row>
    <row r="14" spans="1:6" x14ac:dyDescent="0.2">
      <c r="A14" t="s">
        <v>237</v>
      </c>
      <c r="B14" t="s">
        <v>41</v>
      </c>
      <c r="C14" t="s">
        <v>230</v>
      </c>
      <c r="D14">
        <v>788</v>
      </c>
      <c r="E14">
        <v>677</v>
      </c>
      <c r="F14">
        <v>500</v>
      </c>
    </row>
    <row r="15" spans="1:6" x14ac:dyDescent="0.2">
      <c r="A15" t="s">
        <v>237</v>
      </c>
      <c r="B15" t="s">
        <v>42</v>
      </c>
      <c r="C15" t="s">
        <v>226</v>
      </c>
      <c r="D15">
        <v>0.03</v>
      </c>
      <c r="E15">
        <v>0.03</v>
      </c>
      <c r="F15">
        <v>0.03</v>
      </c>
    </row>
    <row r="16" spans="1:6" x14ac:dyDescent="0.2">
      <c r="A16" t="s">
        <v>237</v>
      </c>
      <c r="B16" t="s">
        <v>197</v>
      </c>
      <c r="C16" t="s">
        <v>269</v>
      </c>
      <c r="D16">
        <v>0.8</v>
      </c>
      <c r="E16">
        <v>0.8</v>
      </c>
      <c r="F16">
        <v>0.8</v>
      </c>
    </row>
    <row r="19" spans="1:2" x14ac:dyDescent="0.2">
      <c r="A19" t="s">
        <v>252</v>
      </c>
      <c r="B19" t="s">
        <v>253</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218</v>
      </c>
      <c r="E1" s="41">
        <v>2015</v>
      </c>
      <c r="F1" s="1">
        <v>2030</v>
      </c>
      <c r="G1" s="1">
        <v>2050</v>
      </c>
    </row>
    <row r="2" spans="1:7" x14ac:dyDescent="0.2">
      <c r="A2" s="40" t="s">
        <v>215</v>
      </c>
      <c r="B2" s="40" t="s">
        <v>231</v>
      </c>
      <c r="C2" s="40" t="s">
        <v>217</v>
      </c>
      <c r="D2" s="40" t="s">
        <v>173</v>
      </c>
      <c r="E2" s="40">
        <v>850</v>
      </c>
      <c r="F2" s="40">
        <v>675</v>
      </c>
      <c r="G2" s="40">
        <v>500</v>
      </c>
    </row>
    <row r="3" spans="1:7" x14ac:dyDescent="0.2">
      <c r="A3" t="s">
        <v>215</v>
      </c>
      <c r="B3" t="s">
        <v>231</v>
      </c>
      <c r="C3" t="s">
        <v>243</v>
      </c>
      <c r="D3" t="s">
        <v>174</v>
      </c>
      <c r="E3">
        <v>0.03</v>
      </c>
      <c r="F3">
        <v>0.03</v>
      </c>
      <c r="G3">
        <v>0.03</v>
      </c>
    </row>
    <row r="4" spans="1:7" x14ac:dyDescent="0.2">
      <c r="A4" t="s">
        <v>215</v>
      </c>
      <c r="B4" t="s">
        <v>231</v>
      </c>
      <c r="C4" t="s">
        <v>197</v>
      </c>
      <c r="D4" t="s">
        <v>216</v>
      </c>
      <c r="E4">
        <v>0.8</v>
      </c>
      <c r="F4">
        <v>0.8</v>
      </c>
      <c r="G4">
        <v>0.8</v>
      </c>
    </row>
    <row r="5" spans="1:7" x14ac:dyDescent="0.2">
      <c r="A5" t="s">
        <v>215</v>
      </c>
      <c r="B5" t="s">
        <v>232</v>
      </c>
      <c r="C5" t="s">
        <v>71</v>
      </c>
      <c r="D5" t="s">
        <v>4</v>
      </c>
      <c r="E5">
        <v>30</v>
      </c>
      <c r="F5">
        <v>30</v>
      </c>
      <c r="G5">
        <v>30</v>
      </c>
    </row>
    <row r="6" spans="1:7" x14ac:dyDescent="0.2">
      <c r="A6" s="1" t="s">
        <v>219</v>
      </c>
    </row>
    <row r="8" spans="1:7" x14ac:dyDescent="0.2">
      <c r="A8" t="s">
        <v>252</v>
      </c>
      <c r="B8" t="s">
        <v>220</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3" sqref="E3"/>
    </sheetView>
  </sheetViews>
  <sheetFormatPr baseColWidth="10" defaultRowHeight="16" x14ac:dyDescent="0.2"/>
  <cols>
    <col min="1" max="1" width="40.6640625" bestFit="1" customWidth="1"/>
    <col min="3" max="3" width="14" bestFit="1" customWidth="1"/>
  </cols>
  <sheetData>
    <row r="1" spans="1:8" x14ac:dyDescent="0.2">
      <c r="D1" s="1">
        <v>2015</v>
      </c>
      <c r="E1" s="41" t="s">
        <v>164</v>
      </c>
      <c r="F1" s="1">
        <v>2030</v>
      </c>
      <c r="G1" s="1">
        <v>2040</v>
      </c>
      <c r="H1" s="1">
        <v>2050</v>
      </c>
    </row>
    <row r="2" spans="1:8" x14ac:dyDescent="0.2">
      <c r="A2" s="40" t="s">
        <v>172</v>
      </c>
      <c r="B2" s="40" t="s">
        <v>41</v>
      </c>
      <c r="C2" s="40" t="s">
        <v>173</v>
      </c>
      <c r="D2" s="40">
        <v>1850</v>
      </c>
      <c r="E2" s="40">
        <v>1760</v>
      </c>
      <c r="F2" s="40">
        <v>1630</v>
      </c>
      <c r="G2" s="40">
        <v>1560</v>
      </c>
      <c r="H2" s="40">
        <v>1520</v>
      </c>
    </row>
    <row r="3" spans="1:8" x14ac:dyDescent="0.2">
      <c r="A3" t="s">
        <v>172</v>
      </c>
      <c r="B3" t="s">
        <v>42</v>
      </c>
      <c r="C3" t="s">
        <v>174</v>
      </c>
      <c r="D3">
        <v>0.03</v>
      </c>
      <c r="E3">
        <v>0.03</v>
      </c>
      <c r="F3">
        <v>0.03</v>
      </c>
      <c r="G3">
        <v>0.03</v>
      </c>
      <c r="H3">
        <v>0.03</v>
      </c>
    </row>
    <row r="4" spans="1:8" x14ac:dyDescent="0.2">
      <c r="A4" t="s">
        <v>175</v>
      </c>
      <c r="B4" t="s">
        <v>41</v>
      </c>
      <c r="C4" t="s">
        <v>173</v>
      </c>
      <c r="D4">
        <v>1350</v>
      </c>
      <c r="E4">
        <v>1290</v>
      </c>
      <c r="F4">
        <v>1190</v>
      </c>
      <c r="G4">
        <v>1140</v>
      </c>
      <c r="H4">
        <v>1110</v>
      </c>
    </row>
    <row r="5" spans="1:8" x14ac:dyDescent="0.2">
      <c r="A5" t="s">
        <v>175</v>
      </c>
      <c r="B5" t="s">
        <v>42</v>
      </c>
      <c r="C5" t="s">
        <v>174</v>
      </c>
      <c r="D5">
        <v>0.03</v>
      </c>
      <c r="E5">
        <v>0.03</v>
      </c>
      <c r="F5">
        <v>0.03</v>
      </c>
      <c r="G5">
        <v>0.03</v>
      </c>
      <c r="H5">
        <v>0.03</v>
      </c>
    </row>
    <row r="6" spans="1:8" x14ac:dyDescent="0.2">
      <c r="A6" t="s">
        <v>176</v>
      </c>
      <c r="B6" t="s">
        <v>41</v>
      </c>
      <c r="C6" t="s">
        <v>173</v>
      </c>
      <c r="D6">
        <v>1090</v>
      </c>
      <c r="E6">
        <v>1040</v>
      </c>
      <c r="F6">
        <v>960</v>
      </c>
      <c r="G6">
        <v>920</v>
      </c>
      <c r="H6">
        <v>890</v>
      </c>
    </row>
    <row r="7" spans="1:8" x14ac:dyDescent="0.2">
      <c r="A7" t="s">
        <v>176</v>
      </c>
      <c r="B7" t="s">
        <v>42</v>
      </c>
      <c r="C7" t="s">
        <v>174</v>
      </c>
      <c r="D7">
        <v>0.03</v>
      </c>
      <c r="E7">
        <v>0.03</v>
      </c>
      <c r="F7">
        <v>0.03</v>
      </c>
      <c r="G7">
        <v>0.03</v>
      </c>
      <c r="H7">
        <v>0.03</v>
      </c>
    </row>
    <row r="8" spans="1:8" x14ac:dyDescent="0.2">
      <c r="A8" s="40" t="s">
        <v>177</v>
      </c>
      <c r="B8" s="40" t="s">
        <v>41</v>
      </c>
      <c r="C8" s="40" t="s">
        <v>173</v>
      </c>
      <c r="D8" s="40">
        <v>3500</v>
      </c>
      <c r="E8" s="40">
        <v>2890</v>
      </c>
      <c r="F8" s="40">
        <v>2310</v>
      </c>
      <c r="G8" s="40">
        <v>2150</v>
      </c>
      <c r="H8" s="40">
        <v>2100</v>
      </c>
    </row>
    <row r="9" spans="1:8" x14ac:dyDescent="0.2">
      <c r="A9" t="s">
        <v>177</v>
      </c>
      <c r="B9" t="s">
        <v>42</v>
      </c>
      <c r="C9" t="s">
        <v>174</v>
      </c>
      <c r="D9">
        <v>0.02</v>
      </c>
      <c r="E9">
        <v>0.02</v>
      </c>
      <c r="F9">
        <v>0.02</v>
      </c>
      <c r="G9">
        <v>0.02</v>
      </c>
      <c r="H9">
        <v>0.02</v>
      </c>
    </row>
    <row r="10" spans="1:8" x14ac:dyDescent="0.2">
      <c r="A10" t="s">
        <v>178</v>
      </c>
      <c r="B10" t="s">
        <v>41</v>
      </c>
      <c r="C10" t="s">
        <v>173</v>
      </c>
      <c r="D10">
        <v>3600</v>
      </c>
      <c r="E10">
        <v>2970</v>
      </c>
      <c r="F10">
        <v>2370</v>
      </c>
      <c r="G10">
        <v>2220</v>
      </c>
      <c r="H10">
        <v>2160</v>
      </c>
    </row>
    <row r="11" spans="1:8" x14ac:dyDescent="0.2">
      <c r="A11" t="s">
        <v>178</v>
      </c>
      <c r="B11" t="s">
        <v>42</v>
      </c>
      <c r="C11" t="s">
        <v>174</v>
      </c>
      <c r="D11">
        <v>0.02</v>
      </c>
      <c r="E11">
        <v>0.02</v>
      </c>
      <c r="F11">
        <v>0.02</v>
      </c>
      <c r="G11">
        <v>0.02</v>
      </c>
      <c r="H11">
        <v>0.02</v>
      </c>
    </row>
    <row r="12" spans="1:8" x14ac:dyDescent="0.2">
      <c r="A12" t="s">
        <v>179</v>
      </c>
      <c r="B12" t="s">
        <v>41</v>
      </c>
      <c r="C12" t="s">
        <v>173</v>
      </c>
      <c r="D12">
        <v>5500</v>
      </c>
      <c r="E12">
        <v>4540</v>
      </c>
      <c r="F12">
        <v>3620</v>
      </c>
      <c r="G12">
        <v>3390</v>
      </c>
      <c r="H12">
        <v>3300</v>
      </c>
    </row>
    <row r="13" spans="1:8" x14ac:dyDescent="0.2">
      <c r="A13" t="s">
        <v>179</v>
      </c>
      <c r="B13" t="s">
        <v>42</v>
      </c>
      <c r="C13" t="s">
        <v>174</v>
      </c>
      <c r="D13">
        <v>0.02</v>
      </c>
      <c r="E13">
        <v>0.02</v>
      </c>
      <c r="F13">
        <v>0.02</v>
      </c>
      <c r="G13">
        <v>0.02</v>
      </c>
      <c r="H13">
        <v>0.02</v>
      </c>
    </row>
    <row r="14" spans="1:8" x14ac:dyDescent="0.2">
      <c r="A14" s="40" t="s">
        <v>180</v>
      </c>
      <c r="B14" s="40" t="s">
        <v>41</v>
      </c>
      <c r="C14" s="40" t="s">
        <v>173</v>
      </c>
      <c r="D14" s="40">
        <v>1120</v>
      </c>
      <c r="E14" s="40">
        <v>760</v>
      </c>
      <c r="F14" s="40">
        <v>490</v>
      </c>
      <c r="G14" s="40">
        <v>400</v>
      </c>
      <c r="H14" s="40">
        <v>350</v>
      </c>
    </row>
    <row r="15" spans="1:8" x14ac:dyDescent="0.2">
      <c r="A15" t="s">
        <v>180</v>
      </c>
      <c r="B15" t="s">
        <v>42</v>
      </c>
      <c r="C15" t="s">
        <v>174</v>
      </c>
      <c r="D15">
        <v>2.3E-2</v>
      </c>
      <c r="E15">
        <v>2.3E-2</v>
      </c>
      <c r="F15">
        <v>2.3E-2</v>
      </c>
      <c r="G15">
        <v>2.3E-2</v>
      </c>
      <c r="H15">
        <v>2.3E-2</v>
      </c>
    </row>
    <row r="16" spans="1:8" x14ac:dyDescent="0.2">
      <c r="A16" t="s">
        <v>181</v>
      </c>
      <c r="B16" t="s">
        <v>41</v>
      </c>
      <c r="C16" t="s">
        <v>173</v>
      </c>
      <c r="D16">
        <v>1020</v>
      </c>
      <c r="E16">
        <v>690</v>
      </c>
      <c r="F16">
        <v>450</v>
      </c>
      <c r="G16">
        <v>370</v>
      </c>
      <c r="H16">
        <v>320</v>
      </c>
    </row>
    <row r="17" spans="1:8" x14ac:dyDescent="0.2">
      <c r="A17" t="s">
        <v>181</v>
      </c>
      <c r="B17" t="s">
        <v>42</v>
      </c>
      <c r="C17" t="s">
        <v>174</v>
      </c>
      <c r="D17">
        <v>1.7000000000000001E-2</v>
      </c>
      <c r="E17">
        <v>1.7000000000000001E-2</v>
      </c>
      <c r="F17">
        <v>1.7000000000000001E-2</v>
      </c>
      <c r="G17">
        <v>1.7000000000000001E-2</v>
      </c>
      <c r="H17">
        <v>1.7000000000000001E-2</v>
      </c>
    </row>
    <row r="18" spans="1:8" x14ac:dyDescent="0.2">
      <c r="A18" t="s">
        <v>182</v>
      </c>
      <c r="B18" t="s">
        <v>41</v>
      </c>
      <c r="C18" t="s">
        <v>173</v>
      </c>
      <c r="D18">
        <v>1140</v>
      </c>
      <c r="E18">
        <v>770</v>
      </c>
      <c r="F18">
        <v>500</v>
      </c>
      <c r="G18">
        <v>410</v>
      </c>
      <c r="H18">
        <v>350</v>
      </c>
    </row>
    <row r="19" spans="1:8" x14ac:dyDescent="0.2">
      <c r="A19" t="s">
        <v>182</v>
      </c>
      <c r="B19" t="s">
        <v>42</v>
      </c>
      <c r="C19" t="s">
        <v>174</v>
      </c>
      <c r="D19">
        <v>2.5000000000000001E-2</v>
      </c>
      <c r="E19">
        <v>2.5000000000000001E-2</v>
      </c>
      <c r="F19">
        <v>2.5000000000000001E-2</v>
      </c>
      <c r="G19">
        <v>2.5000000000000001E-2</v>
      </c>
      <c r="H19">
        <v>2.5000000000000001E-2</v>
      </c>
    </row>
    <row r="20" spans="1:8" x14ac:dyDescent="0.2">
      <c r="A20" s="40" t="s">
        <v>183</v>
      </c>
      <c r="B20" s="40" t="s">
        <v>41</v>
      </c>
      <c r="C20" s="40" t="s">
        <v>173</v>
      </c>
      <c r="D20" s="40">
        <v>6000</v>
      </c>
      <c r="E20" s="40">
        <v>4920</v>
      </c>
      <c r="F20" s="40">
        <v>3760</v>
      </c>
      <c r="G20" s="40">
        <v>3430</v>
      </c>
      <c r="H20" s="40">
        <v>3280</v>
      </c>
    </row>
    <row r="21" spans="1:8" x14ac:dyDescent="0.2">
      <c r="A21" t="s">
        <v>183</v>
      </c>
      <c r="B21" t="s">
        <v>42</v>
      </c>
      <c r="C21" t="s">
        <v>174</v>
      </c>
      <c r="D21">
        <v>1.7000000000000001E-2</v>
      </c>
      <c r="E21">
        <v>1.7000000000000001E-2</v>
      </c>
      <c r="F21">
        <v>1.7000000000000001E-2</v>
      </c>
      <c r="G21">
        <v>1.7000000000000001E-2</v>
      </c>
      <c r="H21">
        <v>1.7000000000000001E-2</v>
      </c>
    </row>
    <row r="22" spans="1:8" x14ac:dyDescent="0.2">
      <c r="A22" t="s">
        <v>184</v>
      </c>
      <c r="B22" t="s">
        <v>41</v>
      </c>
      <c r="C22" t="s">
        <v>173</v>
      </c>
      <c r="D22">
        <v>5280</v>
      </c>
      <c r="E22">
        <v>4330</v>
      </c>
      <c r="F22">
        <v>3310</v>
      </c>
      <c r="G22">
        <v>3010</v>
      </c>
      <c r="H22">
        <v>2880</v>
      </c>
    </row>
    <row r="23" spans="1:8" x14ac:dyDescent="0.2">
      <c r="A23" t="s">
        <v>184</v>
      </c>
      <c r="B23" t="s">
        <v>42</v>
      </c>
      <c r="C23" t="s">
        <v>174</v>
      </c>
      <c r="D23">
        <v>1.7000000000000001E-2</v>
      </c>
      <c r="E23">
        <v>1.7000000000000001E-2</v>
      </c>
      <c r="F23">
        <v>1.7000000000000001E-2</v>
      </c>
      <c r="G23">
        <v>1.7000000000000001E-2</v>
      </c>
      <c r="H23">
        <v>1.7000000000000001E-2</v>
      </c>
    </row>
    <row r="25" spans="1:8" x14ac:dyDescent="0.2">
      <c r="A25" t="s">
        <v>165</v>
      </c>
      <c r="B25" t="s">
        <v>71</v>
      </c>
      <c r="C25" t="s">
        <v>4</v>
      </c>
      <c r="D25">
        <v>25</v>
      </c>
    </row>
    <row r="26" spans="1:8" x14ac:dyDescent="0.2">
      <c r="A26" t="s">
        <v>166</v>
      </c>
      <c r="B26" t="s">
        <v>71</v>
      </c>
      <c r="C26" t="s">
        <v>4</v>
      </c>
      <c r="D26">
        <v>30</v>
      </c>
    </row>
    <row r="27" spans="1:8" x14ac:dyDescent="0.2">
      <c r="A27" t="s">
        <v>155</v>
      </c>
      <c r="B27" t="s">
        <v>71</v>
      </c>
      <c r="C27" t="s">
        <v>4</v>
      </c>
      <c r="D27">
        <v>25</v>
      </c>
    </row>
    <row r="28" spans="1:8" x14ac:dyDescent="0.2">
      <c r="A28" t="s">
        <v>167</v>
      </c>
      <c r="B28" t="s">
        <v>71</v>
      </c>
      <c r="C28" t="s">
        <v>4</v>
      </c>
      <c r="D28">
        <v>30</v>
      </c>
    </row>
    <row r="32" spans="1:8" x14ac:dyDescent="0.2">
      <c r="A32" s="1" t="s">
        <v>252</v>
      </c>
      <c r="B32" t="s">
        <v>256</v>
      </c>
    </row>
    <row r="33" spans="1:7" x14ac:dyDescent="0.2">
      <c r="A33" s="1" t="s">
        <v>170</v>
      </c>
    </row>
    <row r="34" spans="1:7" ht="132" customHeight="1" x14ac:dyDescent="0.2">
      <c r="A34" s="184" t="s">
        <v>171</v>
      </c>
      <c r="B34" s="184"/>
      <c r="C34" s="184"/>
      <c r="D34" s="184"/>
      <c r="E34" s="184"/>
      <c r="F34" s="184"/>
      <c r="G34" s="184"/>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5" t="s">
        <v>154</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1"/>
      <c r="AK1" s="1"/>
      <c r="AL1" s="1"/>
      <c r="AM1" s="1"/>
    </row>
    <row r="2" spans="1:39" s="52" customFormat="1" x14ac:dyDescent="0.2">
      <c r="A2" s="52" t="s">
        <v>239</v>
      </c>
      <c r="B2" s="52" t="s">
        <v>41</v>
      </c>
      <c r="C2" s="52" t="s">
        <v>156</v>
      </c>
      <c r="D2" s="52">
        <v>0.46200000000000002</v>
      </c>
      <c r="E2" s="52">
        <v>0.43099999999999999</v>
      </c>
      <c r="F2" s="52">
        <v>0.40600000000000003</v>
      </c>
      <c r="G2" s="52">
        <v>0.38400000000000001</v>
      </c>
      <c r="H2" s="52">
        <v>0.36499999999999999</v>
      </c>
      <c r="I2" s="52">
        <v>0.34799999999999998</v>
      </c>
      <c r="J2" s="52">
        <v>0.33300000000000002</v>
      </c>
      <c r="K2" s="52">
        <v>0.31900000000000001</v>
      </c>
      <c r="L2" s="52">
        <v>0.307</v>
      </c>
      <c r="M2" s="52">
        <v>0.29599999999999999</v>
      </c>
      <c r="N2" s="52">
        <v>0.28499999999999998</v>
      </c>
      <c r="O2" s="52">
        <v>0.27500000000000002</v>
      </c>
      <c r="P2" s="52">
        <v>0.26600000000000001</v>
      </c>
      <c r="Q2" s="52">
        <v>0.25700000000000001</v>
      </c>
      <c r="R2" s="52">
        <v>0.249</v>
      </c>
      <c r="S2" s="52">
        <v>0.24199999999999999</v>
      </c>
      <c r="T2" s="52">
        <v>0.23499999999999999</v>
      </c>
      <c r="U2" s="52">
        <v>0.22800000000000001</v>
      </c>
      <c r="V2" s="52">
        <v>0.221</v>
      </c>
      <c r="W2" s="52">
        <v>0.215</v>
      </c>
      <c r="X2" s="52">
        <v>0.20899999999999999</v>
      </c>
      <c r="Y2" s="52">
        <v>0.20399999999999999</v>
      </c>
      <c r="Z2" s="52">
        <v>0.19900000000000001</v>
      </c>
      <c r="AA2" s="52">
        <v>0.19400000000000001</v>
      </c>
      <c r="AB2" s="52">
        <v>0.189</v>
      </c>
      <c r="AC2" s="52">
        <v>0.185</v>
      </c>
      <c r="AD2" s="52">
        <v>0.18099999999999999</v>
      </c>
      <c r="AE2" s="52">
        <v>0.17699999999999999</v>
      </c>
      <c r="AF2" s="52">
        <v>0.17399999999999999</v>
      </c>
      <c r="AG2" s="52">
        <v>0.17</v>
      </c>
      <c r="AH2" s="52">
        <v>0.16700000000000001</v>
      </c>
      <c r="AI2" s="52">
        <v>0.16400000000000001</v>
      </c>
    </row>
    <row r="3" spans="1:39" s="58" customFormat="1" x14ac:dyDescent="0.2">
      <c r="A3" s="58" t="s">
        <v>239</v>
      </c>
      <c r="B3" s="58" t="s">
        <v>41</v>
      </c>
      <c r="C3" s="58" t="s">
        <v>241</v>
      </c>
      <c r="D3" s="58">
        <f>D2*1000</f>
        <v>462</v>
      </c>
      <c r="E3" s="58">
        <f t="shared" ref="E3:AG3" si="0">E2*1000</f>
        <v>431</v>
      </c>
      <c r="F3" s="58">
        <f t="shared" si="0"/>
        <v>406</v>
      </c>
      <c r="G3" s="58">
        <f t="shared" si="0"/>
        <v>384</v>
      </c>
      <c r="H3" s="58">
        <f t="shared" si="0"/>
        <v>365</v>
      </c>
      <c r="I3" s="58">
        <f t="shared" si="0"/>
        <v>348</v>
      </c>
      <c r="J3" s="58">
        <f t="shared" si="0"/>
        <v>333</v>
      </c>
      <c r="K3" s="58">
        <f t="shared" si="0"/>
        <v>319</v>
      </c>
      <c r="L3" s="58">
        <f t="shared" si="0"/>
        <v>307</v>
      </c>
      <c r="M3" s="58">
        <f t="shared" si="0"/>
        <v>296</v>
      </c>
      <c r="N3" s="58">
        <f t="shared" si="0"/>
        <v>285</v>
      </c>
      <c r="O3" s="58">
        <f t="shared" si="0"/>
        <v>275</v>
      </c>
      <c r="P3" s="58">
        <f t="shared" si="0"/>
        <v>266</v>
      </c>
      <c r="Q3" s="58">
        <f t="shared" si="0"/>
        <v>257</v>
      </c>
      <c r="R3" s="58">
        <f t="shared" si="0"/>
        <v>249</v>
      </c>
      <c r="S3" s="58">
        <f t="shared" si="0"/>
        <v>242</v>
      </c>
      <c r="T3" s="58">
        <f t="shared" si="0"/>
        <v>235</v>
      </c>
      <c r="U3" s="58">
        <f t="shared" si="0"/>
        <v>228</v>
      </c>
      <c r="V3" s="58">
        <f t="shared" si="0"/>
        <v>221</v>
      </c>
      <c r="W3" s="58">
        <f t="shared" si="0"/>
        <v>215</v>
      </c>
      <c r="X3" s="58">
        <f t="shared" si="0"/>
        <v>209</v>
      </c>
      <c r="Y3" s="58">
        <f t="shared" si="0"/>
        <v>204</v>
      </c>
      <c r="Z3" s="58">
        <f t="shared" si="0"/>
        <v>199</v>
      </c>
      <c r="AA3" s="58">
        <f t="shared" si="0"/>
        <v>194</v>
      </c>
      <c r="AB3" s="58">
        <f t="shared" si="0"/>
        <v>189</v>
      </c>
      <c r="AC3" s="58">
        <f t="shared" si="0"/>
        <v>185</v>
      </c>
      <c r="AD3" s="58">
        <f t="shared" si="0"/>
        <v>181</v>
      </c>
      <c r="AE3" s="58">
        <f t="shared" si="0"/>
        <v>177</v>
      </c>
      <c r="AF3" s="58">
        <f t="shared" si="0"/>
        <v>174</v>
      </c>
      <c r="AG3" s="58">
        <f t="shared" si="0"/>
        <v>170</v>
      </c>
      <c r="AH3" s="58">
        <f>AH2*1000</f>
        <v>167</v>
      </c>
      <c r="AI3" s="58">
        <f t="shared" ref="AI3" si="1">AI2*1000</f>
        <v>164</v>
      </c>
    </row>
    <row r="4" spans="1:39" s="52" customFormat="1" x14ac:dyDescent="0.2">
      <c r="A4" s="52" t="s">
        <v>239</v>
      </c>
      <c r="B4" s="52" t="s">
        <v>42</v>
      </c>
      <c r="C4" s="52" t="s">
        <v>157</v>
      </c>
      <c r="D4" s="52">
        <v>9.1999999999999993</v>
      </c>
      <c r="E4" s="52">
        <v>8.8000000000000007</v>
      </c>
      <c r="F4" s="52">
        <v>8.4</v>
      </c>
      <c r="G4" s="52">
        <v>8.1</v>
      </c>
      <c r="H4" s="52">
        <v>7.8</v>
      </c>
      <c r="I4" s="52">
        <v>7.6</v>
      </c>
      <c r="J4" s="52">
        <v>7.4</v>
      </c>
      <c r="K4" s="52">
        <v>7.1</v>
      </c>
      <c r="L4" s="52">
        <v>6.9</v>
      </c>
      <c r="M4" s="52">
        <v>6.7</v>
      </c>
      <c r="N4" s="52">
        <v>6.6</v>
      </c>
      <c r="O4" s="52">
        <v>6.4</v>
      </c>
      <c r="P4" s="52">
        <v>6.2</v>
      </c>
      <c r="Q4" s="52">
        <v>6.1</v>
      </c>
      <c r="R4" s="52">
        <v>5.9</v>
      </c>
      <c r="S4" s="52">
        <v>5.8</v>
      </c>
      <c r="T4" s="52">
        <v>5.6</v>
      </c>
      <c r="U4" s="52">
        <v>5.5</v>
      </c>
      <c r="V4" s="52">
        <v>5.4</v>
      </c>
      <c r="W4" s="52">
        <v>5.3</v>
      </c>
      <c r="X4" s="52">
        <v>5.0999999999999996</v>
      </c>
      <c r="Y4" s="52">
        <v>5</v>
      </c>
      <c r="Z4" s="52">
        <v>4.9000000000000004</v>
      </c>
      <c r="AA4" s="52">
        <v>4.8</v>
      </c>
      <c r="AB4" s="52">
        <v>4.7</v>
      </c>
      <c r="AC4" s="52">
        <v>4.5999999999999996</v>
      </c>
      <c r="AD4" s="52">
        <v>4.5999999999999996</v>
      </c>
      <c r="AE4" s="52">
        <v>4.5</v>
      </c>
      <c r="AF4" s="52">
        <v>4.4000000000000004</v>
      </c>
      <c r="AG4" s="52">
        <v>4.3</v>
      </c>
      <c r="AH4" s="52">
        <v>4.2</v>
      </c>
      <c r="AI4" s="52">
        <v>4.2</v>
      </c>
    </row>
    <row r="5" spans="1:39" x14ac:dyDescent="0.2">
      <c r="A5" s="3" t="s">
        <v>239</v>
      </c>
      <c r="B5" s="3" t="s">
        <v>42</v>
      </c>
      <c r="C5" s="50" t="s">
        <v>174</v>
      </c>
      <c r="D5" s="50">
        <f>D4/D3</f>
        <v>1.9913419913419911E-2</v>
      </c>
      <c r="E5" s="50">
        <f t="shared" ref="E5:AG5" si="2">E4/E3</f>
        <v>2.0417633410672854E-2</v>
      </c>
      <c r="F5" s="50">
        <f t="shared" si="2"/>
        <v>2.0689655172413793E-2</v>
      </c>
      <c r="G5" s="50">
        <f t="shared" si="2"/>
        <v>2.1093749999999998E-2</v>
      </c>
      <c r="H5" s="50">
        <f t="shared" si="2"/>
        <v>2.1369863013698628E-2</v>
      </c>
      <c r="I5" s="50">
        <f t="shared" si="2"/>
        <v>2.1839080459770115E-2</v>
      </c>
      <c r="J5" s="50">
        <f t="shared" si="2"/>
        <v>2.2222222222222223E-2</v>
      </c>
      <c r="K5" s="50">
        <f t="shared" si="2"/>
        <v>2.2257053291536048E-2</v>
      </c>
      <c r="L5" s="50">
        <f t="shared" si="2"/>
        <v>2.2475570032573292E-2</v>
      </c>
      <c r="M5" s="50">
        <f t="shared" si="2"/>
        <v>2.2635135135135136E-2</v>
      </c>
      <c r="N5" s="50">
        <f t="shared" si="2"/>
        <v>2.3157894736842103E-2</v>
      </c>
      <c r="O5" s="50">
        <f t="shared" si="2"/>
        <v>2.3272727272727275E-2</v>
      </c>
      <c r="P5" s="50">
        <f t="shared" si="2"/>
        <v>2.3308270676691729E-2</v>
      </c>
      <c r="Q5" s="50">
        <f t="shared" si="2"/>
        <v>2.3735408560311283E-2</v>
      </c>
      <c r="R5" s="50">
        <f t="shared" si="2"/>
        <v>2.3694779116465864E-2</v>
      </c>
      <c r="S5" s="50">
        <f t="shared" si="2"/>
        <v>2.3966942148760328E-2</v>
      </c>
      <c r="T5" s="50">
        <f t="shared" si="2"/>
        <v>2.3829787234042551E-2</v>
      </c>
      <c r="U5" s="50">
        <f t="shared" si="2"/>
        <v>2.4122807017543858E-2</v>
      </c>
      <c r="V5" s="50">
        <f t="shared" si="2"/>
        <v>2.4434389140271493E-2</v>
      </c>
      <c r="W5" s="50">
        <f t="shared" si="2"/>
        <v>2.4651162790697675E-2</v>
      </c>
      <c r="X5" s="50">
        <f t="shared" si="2"/>
        <v>2.4401913875598084E-2</v>
      </c>
      <c r="Y5" s="50">
        <f t="shared" si="2"/>
        <v>2.4509803921568627E-2</v>
      </c>
      <c r="Z5" s="50">
        <f t="shared" si="2"/>
        <v>2.4623115577889449E-2</v>
      </c>
      <c r="AA5" s="50">
        <f t="shared" si="2"/>
        <v>2.4742268041237112E-2</v>
      </c>
      <c r="AB5" s="50">
        <f t="shared" si="2"/>
        <v>2.4867724867724868E-2</v>
      </c>
      <c r="AC5" s="50">
        <f t="shared" si="2"/>
        <v>2.4864864864864864E-2</v>
      </c>
      <c r="AD5" s="50">
        <f t="shared" si="2"/>
        <v>2.5414364640883976E-2</v>
      </c>
      <c r="AE5" s="50">
        <f t="shared" si="2"/>
        <v>2.5423728813559324E-2</v>
      </c>
      <c r="AF5" s="50">
        <f t="shared" si="2"/>
        <v>2.5287356321839084E-2</v>
      </c>
      <c r="AG5" s="50">
        <f t="shared" si="2"/>
        <v>2.5294117647058821E-2</v>
      </c>
      <c r="AH5" s="50">
        <f>AH4/AH3</f>
        <v>2.5149700598802397E-2</v>
      </c>
      <c r="AI5" s="50">
        <f t="shared" ref="AI5" si="3">AI4/AI3</f>
        <v>2.5609756097560978E-2</v>
      </c>
    </row>
    <row r="6" spans="1:39" s="52" customFormat="1" x14ac:dyDescent="0.2">
      <c r="A6" s="52" t="s">
        <v>240</v>
      </c>
      <c r="B6" s="52" t="s">
        <v>41</v>
      </c>
      <c r="C6" s="52" t="s">
        <v>158</v>
      </c>
      <c r="D6" s="52">
        <v>0.27500000000000002</v>
      </c>
      <c r="E6" s="52">
        <v>0.251</v>
      </c>
      <c r="F6" s="52">
        <v>0.22900000000000001</v>
      </c>
      <c r="G6" s="52">
        <v>0.20899999999999999</v>
      </c>
      <c r="H6" s="52">
        <v>0.192</v>
      </c>
      <c r="I6" s="52">
        <v>0.17599999999999999</v>
      </c>
      <c r="J6" s="52">
        <v>0.16300000000000001</v>
      </c>
      <c r="K6" s="52">
        <v>0.151</v>
      </c>
      <c r="L6" s="52">
        <v>0.14099999999999999</v>
      </c>
      <c r="M6" s="52">
        <v>0.13200000000000001</v>
      </c>
      <c r="N6" s="52">
        <v>0.124</v>
      </c>
      <c r="O6" s="52">
        <v>0.11700000000000001</v>
      </c>
      <c r="P6" s="52">
        <v>0.112</v>
      </c>
      <c r="Q6" s="52">
        <v>0.106</v>
      </c>
      <c r="R6" s="52">
        <v>0.10199999999999999</v>
      </c>
      <c r="S6" s="52">
        <v>9.8000000000000004E-2</v>
      </c>
      <c r="T6" s="52">
        <v>9.4E-2</v>
      </c>
      <c r="U6" s="52">
        <v>9.0999999999999998E-2</v>
      </c>
      <c r="V6" s="52">
        <v>8.7999999999999995E-2</v>
      </c>
      <c r="W6" s="52">
        <v>8.5000000000000006E-2</v>
      </c>
      <c r="X6" s="52">
        <v>8.2000000000000003E-2</v>
      </c>
      <c r="Y6" s="52">
        <v>0.08</v>
      </c>
      <c r="Z6" s="52">
        <v>7.8E-2</v>
      </c>
      <c r="AA6" s="52">
        <v>7.5999999999999998E-2</v>
      </c>
      <c r="AB6" s="52">
        <v>7.3999999999999996E-2</v>
      </c>
      <c r="AC6" s="52">
        <v>7.2999999999999995E-2</v>
      </c>
      <c r="AD6" s="52">
        <v>7.0999999999999994E-2</v>
      </c>
      <c r="AE6" s="52">
        <v>7.0000000000000007E-2</v>
      </c>
      <c r="AF6" s="52">
        <v>6.9000000000000006E-2</v>
      </c>
      <c r="AG6" s="52">
        <v>6.7000000000000004E-2</v>
      </c>
      <c r="AH6" s="52">
        <v>6.6000000000000003E-2</v>
      </c>
      <c r="AI6" s="52">
        <v>6.5000000000000002E-2</v>
      </c>
    </row>
    <row r="7" spans="1:39" s="58" customFormat="1" x14ac:dyDescent="0.2">
      <c r="A7" s="58" t="s">
        <v>240</v>
      </c>
      <c r="B7" s="58" t="s">
        <v>41</v>
      </c>
      <c r="C7" s="58" t="s">
        <v>242</v>
      </c>
      <c r="D7" s="58">
        <f>D6*1000</f>
        <v>275</v>
      </c>
      <c r="E7" s="58">
        <f t="shared" ref="E7:AI7" si="4">E6*1000</f>
        <v>251</v>
      </c>
      <c r="F7" s="58">
        <f t="shared" si="4"/>
        <v>229</v>
      </c>
      <c r="G7" s="58">
        <f t="shared" si="4"/>
        <v>209</v>
      </c>
      <c r="H7" s="58">
        <f t="shared" si="4"/>
        <v>192</v>
      </c>
      <c r="I7" s="58">
        <f t="shared" si="4"/>
        <v>176</v>
      </c>
      <c r="J7" s="58">
        <f t="shared" si="4"/>
        <v>163</v>
      </c>
      <c r="K7" s="58">
        <f t="shared" si="4"/>
        <v>151</v>
      </c>
      <c r="L7" s="58">
        <f t="shared" si="4"/>
        <v>141</v>
      </c>
      <c r="M7" s="58">
        <f t="shared" si="4"/>
        <v>132</v>
      </c>
      <c r="N7" s="58">
        <f t="shared" si="4"/>
        <v>124</v>
      </c>
      <c r="O7" s="58">
        <f t="shared" si="4"/>
        <v>117</v>
      </c>
      <c r="P7" s="58">
        <f t="shared" si="4"/>
        <v>112</v>
      </c>
      <c r="Q7" s="58">
        <f t="shared" si="4"/>
        <v>106</v>
      </c>
      <c r="R7" s="58">
        <f t="shared" si="4"/>
        <v>102</v>
      </c>
      <c r="S7" s="58">
        <f t="shared" si="4"/>
        <v>98</v>
      </c>
      <c r="T7" s="58">
        <f t="shared" si="4"/>
        <v>94</v>
      </c>
      <c r="U7" s="58">
        <f t="shared" si="4"/>
        <v>91</v>
      </c>
      <c r="V7" s="58">
        <f t="shared" si="4"/>
        <v>88</v>
      </c>
      <c r="W7" s="58">
        <f t="shared" si="4"/>
        <v>85</v>
      </c>
      <c r="X7" s="58">
        <f t="shared" si="4"/>
        <v>82</v>
      </c>
      <c r="Y7" s="58">
        <f t="shared" si="4"/>
        <v>80</v>
      </c>
      <c r="Z7" s="58">
        <f t="shared" si="4"/>
        <v>78</v>
      </c>
      <c r="AA7" s="58">
        <f t="shared" si="4"/>
        <v>76</v>
      </c>
      <c r="AB7" s="58">
        <f t="shared" si="4"/>
        <v>74</v>
      </c>
      <c r="AC7" s="58">
        <f t="shared" si="4"/>
        <v>73</v>
      </c>
      <c r="AD7" s="58">
        <f t="shared" si="4"/>
        <v>71</v>
      </c>
      <c r="AE7" s="58">
        <f t="shared" si="4"/>
        <v>70</v>
      </c>
      <c r="AF7" s="58">
        <f t="shared" si="4"/>
        <v>69</v>
      </c>
      <c r="AG7" s="58">
        <f t="shared" si="4"/>
        <v>67</v>
      </c>
      <c r="AH7" s="58">
        <f t="shared" si="4"/>
        <v>66</v>
      </c>
      <c r="AI7" s="58">
        <f t="shared" si="4"/>
        <v>65</v>
      </c>
    </row>
    <row r="8" spans="1:39" s="52" customFormat="1" x14ac:dyDescent="0.2">
      <c r="A8" s="52" t="s">
        <v>240</v>
      </c>
      <c r="B8" s="52" t="s">
        <v>42</v>
      </c>
      <c r="C8" s="52" t="s">
        <v>159</v>
      </c>
      <c r="D8" s="52">
        <v>4.0999999999999996</v>
      </c>
      <c r="E8" s="52">
        <v>3.9</v>
      </c>
      <c r="F8" s="52">
        <v>3.7</v>
      </c>
      <c r="G8" s="52">
        <v>3.6</v>
      </c>
      <c r="H8" s="52">
        <v>3.4</v>
      </c>
      <c r="I8" s="52">
        <v>3.3</v>
      </c>
      <c r="J8" s="52">
        <v>3.2</v>
      </c>
      <c r="K8" s="52">
        <v>3</v>
      </c>
      <c r="L8" s="52">
        <v>2.9</v>
      </c>
      <c r="M8" s="52">
        <v>2.9</v>
      </c>
      <c r="N8" s="52">
        <v>2.8</v>
      </c>
      <c r="O8" s="52">
        <v>2.7</v>
      </c>
      <c r="P8" s="52">
        <v>2.6</v>
      </c>
      <c r="Q8" s="52">
        <v>2.6</v>
      </c>
      <c r="R8" s="52">
        <v>2.5</v>
      </c>
      <c r="S8" s="52">
        <v>2.5</v>
      </c>
      <c r="T8" s="52">
        <v>2.4</v>
      </c>
      <c r="U8" s="52">
        <v>2.4</v>
      </c>
      <c r="V8" s="52">
        <v>2.2999999999999998</v>
      </c>
      <c r="W8" s="52">
        <v>2.2999999999999998</v>
      </c>
      <c r="X8" s="52">
        <v>2.2999999999999998</v>
      </c>
      <c r="Y8" s="52">
        <v>2.2000000000000002</v>
      </c>
      <c r="Z8" s="52">
        <v>2.2000000000000002</v>
      </c>
      <c r="AA8" s="52">
        <v>2.2000000000000002</v>
      </c>
      <c r="AB8" s="52">
        <v>2.2000000000000002</v>
      </c>
      <c r="AC8" s="52">
        <v>2.1</v>
      </c>
      <c r="AD8" s="52">
        <v>2.1</v>
      </c>
      <c r="AE8" s="52">
        <v>2.1</v>
      </c>
      <c r="AF8" s="52">
        <v>2.1</v>
      </c>
      <c r="AG8" s="52">
        <v>2.1</v>
      </c>
      <c r="AH8" s="57">
        <v>2</v>
      </c>
      <c r="AI8" s="57">
        <v>2</v>
      </c>
    </row>
    <row r="9" spans="1:39" x14ac:dyDescent="0.2">
      <c r="A9" t="s">
        <v>240</v>
      </c>
      <c r="B9" t="s">
        <v>42</v>
      </c>
      <c r="C9" t="s">
        <v>174</v>
      </c>
      <c r="D9" s="49">
        <f>D8/D7</f>
        <v>1.4909090909090908E-2</v>
      </c>
      <c r="E9" s="49">
        <f t="shared" ref="E9:AI9" si="5">E8/E7</f>
        <v>1.5537848605577689E-2</v>
      </c>
      <c r="F9" s="49">
        <f t="shared" si="5"/>
        <v>1.6157205240174673E-2</v>
      </c>
      <c r="G9" s="49">
        <f t="shared" si="5"/>
        <v>1.7224880382775119E-2</v>
      </c>
      <c r="H9" s="49">
        <f t="shared" si="5"/>
        <v>1.7708333333333333E-2</v>
      </c>
      <c r="I9" s="49">
        <f t="shared" si="5"/>
        <v>1.8749999999999999E-2</v>
      </c>
      <c r="J9" s="49">
        <f t="shared" si="5"/>
        <v>1.9631901840490799E-2</v>
      </c>
      <c r="K9" s="49">
        <f t="shared" si="5"/>
        <v>1.9867549668874173E-2</v>
      </c>
      <c r="L9" s="49">
        <f t="shared" si="5"/>
        <v>2.0567375886524821E-2</v>
      </c>
      <c r="M9" s="49">
        <f t="shared" si="5"/>
        <v>2.1969696969696969E-2</v>
      </c>
      <c r="N9" s="49">
        <f t="shared" si="5"/>
        <v>2.2580645161290321E-2</v>
      </c>
      <c r="O9" s="49">
        <f t="shared" si="5"/>
        <v>2.3076923076923078E-2</v>
      </c>
      <c r="P9" s="49">
        <f t="shared" si="5"/>
        <v>2.3214285714285715E-2</v>
      </c>
      <c r="Q9" s="49">
        <f t="shared" si="5"/>
        <v>2.4528301886792454E-2</v>
      </c>
      <c r="R9" s="49">
        <f t="shared" si="5"/>
        <v>2.4509803921568627E-2</v>
      </c>
      <c r="S9" s="49">
        <f t="shared" si="5"/>
        <v>2.5510204081632654E-2</v>
      </c>
      <c r="T9" s="49">
        <f t="shared" si="5"/>
        <v>2.553191489361702E-2</v>
      </c>
      <c r="U9" s="49">
        <f t="shared" si="5"/>
        <v>2.6373626373626374E-2</v>
      </c>
      <c r="V9" s="49">
        <f t="shared" si="5"/>
        <v>2.6136363636363635E-2</v>
      </c>
      <c r="W9" s="49">
        <f t="shared" si="5"/>
        <v>2.7058823529411764E-2</v>
      </c>
      <c r="X9" s="49">
        <f t="shared" si="5"/>
        <v>2.8048780487804875E-2</v>
      </c>
      <c r="Y9" s="49">
        <f t="shared" si="5"/>
        <v>2.7500000000000004E-2</v>
      </c>
      <c r="Z9" s="49">
        <f t="shared" si="5"/>
        <v>2.8205128205128209E-2</v>
      </c>
      <c r="AA9" s="49">
        <f t="shared" si="5"/>
        <v>2.8947368421052635E-2</v>
      </c>
      <c r="AB9" s="49">
        <f t="shared" si="5"/>
        <v>2.9729729729729731E-2</v>
      </c>
      <c r="AC9" s="49">
        <f t="shared" si="5"/>
        <v>2.8767123287671233E-2</v>
      </c>
      <c r="AD9" s="49">
        <f t="shared" si="5"/>
        <v>2.9577464788732397E-2</v>
      </c>
      <c r="AE9" s="49">
        <f t="shared" si="5"/>
        <v>3.0000000000000002E-2</v>
      </c>
      <c r="AF9" s="49">
        <f t="shared" si="5"/>
        <v>3.0434782608695653E-2</v>
      </c>
      <c r="AG9" s="49">
        <f t="shared" si="5"/>
        <v>3.1343283582089557E-2</v>
      </c>
      <c r="AH9" s="49">
        <f t="shared" si="5"/>
        <v>3.0303030303030304E-2</v>
      </c>
      <c r="AI9" s="49">
        <f t="shared" si="5"/>
        <v>3.0769230769230771E-2</v>
      </c>
    </row>
    <row r="11" spans="1:39" x14ac:dyDescent="0.2">
      <c r="A11" t="s">
        <v>239</v>
      </c>
      <c r="B11" t="s">
        <v>71</v>
      </c>
      <c r="C11" t="s">
        <v>4</v>
      </c>
      <c r="D11">
        <v>30</v>
      </c>
    </row>
    <row r="12" spans="1:39" x14ac:dyDescent="0.2">
      <c r="A12" t="s">
        <v>240</v>
      </c>
      <c r="B12" t="s">
        <v>71</v>
      </c>
      <c r="C12" t="s">
        <v>4</v>
      </c>
      <c r="D12">
        <v>15</v>
      </c>
    </row>
    <row r="15" spans="1:39" x14ac:dyDescent="0.2">
      <c r="A15" t="s">
        <v>252</v>
      </c>
      <c r="B15" t="s">
        <v>186</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C32" workbookViewId="0">
      <selection activeCell="C38" sqref="C38"/>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182" t="s">
        <v>254</v>
      </c>
      <c r="C2" s="180"/>
      <c r="D2" s="183"/>
      <c r="E2" s="182" t="s">
        <v>255</v>
      </c>
      <c r="F2" s="180"/>
      <c r="G2" s="180"/>
      <c r="H2" s="185" t="s">
        <v>259</v>
      </c>
      <c r="I2" s="180"/>
      <c r="J2" s="183"/>
    </row>
    <row r="3" spans="1:11" s="8" customFormat="1" x14ac:dyDescent="0.2">
      <c r="A3" s="10" t="s">
        <v>251</v>
      </c>
      <c r="B3" s="72" t="str">
        <f>Vartiainen2020!B15</f>
        <v>Vartiainen, 2020</v>
      </c>
      <c r="C3" s="73" t="str">
        <f>'Tsiropoulos2018 (JRC)'!B32</f>
        <v>Tsiropoulos, 2018 (ProRES scenario)</v>
      </c>
      <c r="D3" s="73" t="str">
        <f>Agora2019!B19</f>
        <v>Agora, 2019 (reference scenario)</v>
      </c>
      <c r="E3" s="72" t="str">
        <f>Vartiainen2020!B15</f>
        <v>Vartiainen, 2020</v>
      </c>
      <c r="F3" s="10" t="str">
        <f>'Tsiropoulos2018 (JRC)'!B32</f>
        <v>Tsiropoulos, 2018 (ProRES scenario)</v>
      </c>
      <c r="G3" s="10" t="str">
        <f>Agora2019!B19</f>
        <v>Agora, 2019 (reference scenario)</v>
      </c>
      <c r="H3" s="72" t="str">
        <f>Vartiainen2020!B15</f>
        <v>Vartiainen, 2020</v>
      </c>
      <c r="I3" s="10" t="str">
        <f>'Tsiropoulos2018 (JRC)'!B32</f>
        <v>Tsiropoulos, 2018 (ProRES scenario)</v>
      </c>
      <c r="J3" s="10" t="str">
        <f>Agora2019!B19</f>
        <v>Agora, 2019 (reference scenario)</v>
      </c>
      <c r="K3" s="10"/>
    </row>
    <row r="4" spans="1:11" s="58" customFormat="1" x14ac:dyDescent="0.2">
      <c r="A4" s="74" t="s">
        <v>260</v>
      </c>
      <c r="B4" s="75"/>
      <c r="C4" s="74" t="str">
        <f>'Tsiropoulos2018 (JRC)'!A16</f>
        <v>utility-scale PV without tracking</v>
      </c>
      <c r="D4" s="74"/>
      <c r="E4" s="75"/>
      <c r="F4" s="74" t="str">
        <f>C4</f>
        <v>utility-scale PV without tracking</v>
      </c>
      <c r="G4" s="74"/>
      <c r="H4" s="75"/>
      <c r="I4" s="74" t="str">
        <f>C4</f>
        <v>utility-scale PV without tracking</v>
      </c>
      <c r="J4" s="74"/>
    </row>
    <row r="5" spans="1:11" x14ac:dyDescent="0.2">
      <c r="A5">
        <v>2015</v>
      </c>
      <c r="B5" s="65"/>
      <c r="C5">
        <f>'Tsiropoulos2018 (JRC)'!D16</f>
        <v>1020</v>
      </c>
      <c r="E5" s="66"/>
      <c r="F5" s="60">
        <f>'Tsiropoulos2018 (JRC)'!D17</f>
        <v>1.7000000000000001E-2</v>
      </c>
      <c r="H5" s="67">
        <f>Vartiainen2020!D11</f>
        <v>30</v>
      </c>
      <c r="I5" s="68">
        <f>'Tsiropoulos2018 (JRC)'!D27</f>
        <v>25</v>
      </c>
      <c r="J5" s="69">
        <f>Agora2019!D4</f>
        <v>25</v>
      </c>
    </row>
    <row r="6" spans="1:11" x14ac:dyDescent="0.2">
      <c r="A6">
        <v>2016</v>
      </c>
      <c r="B6" s="65"/>
      <c r="E6" s="66"/>
      <c r="F6" s="60"/>
      <c r="H6" s="66"/>
      <c r="I6" s="70"/>
      <c r="J6" s="8"/>
    </row>
    <row r="7" spans="1:11" x14ac:dyDescent="0.2">
      <c r="A7">
        <v>2017</v>
      </c>
      <c r="B7" s="65"/>
      <c r="E7" s="66"/>
      <c r="F7" s="60"/>
      <c r="H7" s="65"/>
      <c r="I7" s="8"/>
      <c r="J7" s="8"/>
    </row>
    <row r="8" spans="1:11" x14ac:dyDescent="0.2">
      <c r="A8">
        <v>2018</v>
      </c>
      <c r="B8" s="65"/>
      <c r="E8" s="66"/>
      <c r="F8" s="60"/>
      <c r="H8" s="65"/>
      <c r="I8" s="8"/>
      <c r="J8" s="8"/>
    </row>
    <row r="9" spans="1:11" x14ac:dyDescent="0.2">
      <c r="A9">
        <v>2019</v>
      </c>
      <c r="B9" s="65">
        <f>Vartiainen2020!D3</f>
        <v>462</v>
      </c>
      <c r="E9" s="66">
        <f>Vartiainen2020!D5</f>
        <v>1.9913419913419911E-2</v>
      </c>
      <c r="F9" s="60"/>
      <c r="H9" s="65"/>
      <c r="I9" s="8"/>
      <c r="J9" s="8"/>
    </row>
    <row r="10" spans="1:11" x14ac:dyDescent="0.2">
      <c r="A10">
        <v>2020</v>
      </c>
      <c r="B10" s="65">
        <f>HLOOKUP(A10,Vartiainen2020!$D$1:$AI$5,3,FALSE)</f>
        <v>431</v>
      </c>
      <c r="C10">
        <f>'Tsiropoulos2018 (JRC)'!E16</f>
        <v>690</v>
      </c>
      <c r="D10">
        <f>Agora2019!D2</f>
        <v>908</v>
      </c>
      <c r="E10" s="66">
        <f>HLOOKUP(A10,Vartiainen2020!$D$1:$AI$5,5,FALSE)</f>
        <v>2.0417633410672854E-2</v>
      </c>
      <c r="F10" s="60">
        <f>'Tsiropoulos2018 (JRC)'!E17</f>
        <v>1.7000000000000001E-2</v>
      </c>
      <c r="G10" s="60">
        <f>Agora2019!D3</f>
        <v>1.4999999999999999E-2</v>
      </c>
      <c r="H10" s="65"/>
      <c r="I10" s="8"/>
      <c r="J10" s="8"/>
    </row>
    <row r="11" spans="1:11" x14ac:dyDescent="0.2">
      <c r="A11">
        <v>2021</v>
      </c>
      <c r="B11" s="65">
        <f>HLOOKUP(A11,Vartiainen2020!$D$1:$AI$5,3,FALSE)</f>
        <v>406</v>
      </c>
      <c r="E11" s="66">
        <f>HLOOKUP(A11,Vartiainen2020!$D$1:$AI$5,5,FALSE)</f>
        <v>2.0689655172413793E-2</v>
      </c>
      <c r="F11" s="60"/>
      <c r="G11" s="60"/>
      <c r="H11" s="65"/>
      <c r="I11" s="8"/>
      <c r="J11" s="8"/>
    </row>
    <row r="12" spans="1:11" x14ac:dyDescent="0.2">
      <c r="A12">
        <v>2022</v>
      </c>
      <c r="B12" s="65">
        <f>HLOOKUP(A12,Vartiainen2020!$D$1:$AI$5,3,FALSE)</f>
        <v>384</v>
      </c>
      <c r="E12" s="66">
        <f>HLOOKUP(A12,Vartiainen2020!$D$1:$AI$5,5,FALSE)</f>
        <v>2.1093749999999998E-2</v>
      </c>
      <c r="F12" s="60"/>
      <c r="G12" s="60"/>
      <c r="H12" s="65"/>
      <c r="I12" s="8"/>
      <c r="J12" s="8"/>
    </row>
    <row r="13" spans="1:11" x14ac:dyDescent="0.2">
      <c r="A13">
        <v>2023</v>
      </c>
      <c r="B13" s="65">
        <f>HLOOKUP(A13,Vartiainen2020!$D$1:$AI$5,3,FALSE)</f>
        <v>365</v>
      </c>
      <c r="E13" s="66">
        <f>HLOOKUP(A13,Vartiainen2020!$D$1:$AI$5,5,FALSE)</f>
        <v>2.1369863013698628E-2</v>
      </c>
      <c r="F13" s="60"/>
      <c r="G13" s="60"/>
      <c r="H13" s="65"/>
      <c r="I13" s="8"/>
      <c r="J13" s="8"/>
    </row>
    <row r="14" spans="1:11" x14ac:dyDescent="0.2">
      <c r="A14">
        <v>2024</v>
      </c>
      <c r="B14" s="65">
        <f>HLOOKUP(A14,Vartiainen2020!$D$1:$AI$5,3,FALSE)</f>
        <v>348</v>
      </c>
      <c r="E14" s="66">
        <f>HLOOKUP(A14,Vartiainen2020!$D$1:$AI$5,5,FALSE)</f>
        <v>2.1839080459770115E-2</v>
      </c>
      <c r="F14" s="60"/>
      <c r="G14" s="60"/>
      <c r="H14" s="65"/>
      <c r="I14" s="8"/>
      <c r="J14" s="8"/>
    </row>
    <row r="15" spans="1:11" x14ac:dyDescent="0.2">
      <c r="A15">
        <v>2025</v>
      </c>
      <c r="B15" s="65">
        <f>HLOOKUP(A15,Vartiainen2020!$D$1:$AI$5,3,FALSE)</f>
        <v>333</v>
      </c>
      <c r="E15" s="66">
        <f>HLOOKUP(A15,Vartiainen2020!$D$1:$AI$5,5,FALSE)</f>
        <v>2.2222222222222223E-2</v>
      </c>
      <c r="F15" s="60"/>
      <c r="G15" s="60"/>
      <c r="H15" s="65"/>
      <c r="I15" s="8"/>
      <c r="J15" s="8"/>
    </row>
    <row r="16" spans="1:11" x14ac:dyDescent="0.2">
      <c r="A16">
        <v>2026</v>
      </c>
      <c r="B16" s="65">
        <f>HLOOKUP(A16,Vartiainen2020!$D$1:$AI$5,3,FALSE)</f>
        <v>319</v>
      </c>
      <c r="E16" s="66">
        <f>HLOOKUP(A16,Vartiainen2020!$D$1:$AI$5,5,FALSE)</f>
        <v>2.2257053291536048E-2</v>
      </c>
      <c r="F16" s="60"/>
      <c r="G16" s="60"/>
      <c r="H16" s="65"/>
      <c r="I16" s="8"/>
      <c r="J16" s="8"/>
    </row>
    <row r="17" spans="1:10" x14ac:dyDescent="0.2">
      <c r="A17">
        <v>2027</v>
      </c>
      <c r="B17" s="65">
        <f>HLOOKUP(A17,Vartiainen2020!$D$1:$AI$5,3,FALSE)</f>
        <v>307</v>
      </c>
      <c r="E17" s="66">
        <f>HLOOKUP(A17,Vartiainen2020!$D$1:$AI$5,5,FALSE)</f>
        <v>2.2475570032573292E-2</v>
      </c>
      <c r="F17" s="60"/>
      <c r="G17" s="60"/>
      <c r="H17" s="65"/>
      <c r="I17" s="8"/>
      <c r="J17" s="8"/>
    </row>
    <row r="18" spans="1:10" x14ac:dyDescent="0.2">
      <c r="A18">
        <v>2028</v>
      </c>
      <c r="B18" s="65">
        <f>HLOOKUP(A18,Vartiainen2020!$D$1:$AI$5,3,FALSE)</f>
        <v>296</v>
      </c>
      <c r="E18" s="66">
        <f>HLOOKUP(A18,Vartiainen2020!$D$1:$AI$5,5,FALSE)</f>
        <v>2.2635135135135136E-2</v>
      </c>
      <c r="F18" s="60"/>
      <c r="G18" s="60"/>
      <c r="H18" s="65"/>
      <c r="I18" s="8"/>
      <c r="J18" s="8"/>
    </row>
    <row r="19" spans="1:10" x14ac:dyDescent="0.2">
      <c r="A19">
        <v>2029</v>
      </c>
      <c r="B19" s="65">
        <f>HLOOKUP(A19,Vartiainen2020!$D$1:$AI$5,3,FALSE)</f>
        <v>285</v>
      </c>
      <c r="E19" s="66">
        <f>HLOOKUP(A19,Vartiainen2020!$D$1:$AI$5,5,FALSE)</f>
        <v>2.3157894736842103E-2</v>
      </c>
      <c r="F19" s="60"/>
      <c r="G19" s="60"/>
      <c r="H19" s="65"/>
      <c r="I19" s="8"/>
      <c r="J19" s="8"/>
    </row>
    <row r="20" spans="1:10" x14ac:dyDescent="0.2">
      <c r="A20">
        <v>2030</v>
      </c>
      <c r="B20" s="65">
        <f>HLOOKUP(A20,Vartiainen2020!$D$1:$AI$5,3,FALSE)</f>
        <v>275</v>
      </c>
      <c r="C20">
        <f>'Tsiropoulos2018 (JRC)'!F16</f>
        <v>450</v>
      </c>
      <c r="D20">
        <f>Agora2019!E2</f>
        <v>718</v>
      </c>
      <c r="E20" s="66">
        <f>HLOOKUP(A20,Vartiainen2020!$D$1:$AI$5,5,FALSE)</f>
        <v>2.3272727272727275E-2</v>
      </c>
      <c r="F20" s="60"/>
      <c r="G20" s="60"/>
      <c r="H20" s="65"/>
      <c r="I20" s="8"/>
      <c r="J20" s="8"/>
    </row>
    <row r="21" spans="1:10" x14ac:dyDescent="0.2">
      <c r="A21">
        <v>2031</v>
      </c>
      <c r="B21" s="65">
        <f>HLOOKUP(A21,Vartiainen2020!$D$1:$AI$5,3,FALSE)</f>
        <v>266</v>
      </c>
      <c r="E21" s="66">
        <f>HLOOKUP(A21,Vartiainen2020!$D$1:$AI$5,5,FALSE)</f>
        <v>2.3308270676691729E-2</v>
      </c>
      <c r="F21" s="60">
        <f>'Tsiropoulos2018 (JRC)'!F17</f>
        <v>1.7000000000000001E-2</v>
      </c>
      <c r="G21" s="60">
        <f>Agora2019!E3</f>
        <v>1.4999999999999999E-2</v>
      </c>
      <c r="H21" s="65"/>
      <c r="I21" s="8"/>
      <c r="J21" s="8"/>
    </row>
    <row r="22" spans="1:10" x14ac:dyDescent="0.2">
      <c r="A22">
        <v>2032</v>
      </c>
      <c r="B22" s="65">
        <f>HLOOKUP(A22,Vartiainen2020!$D$1:$AI$5,3,FALSE)</f>
        <v>257</v>
      </c>
      <c r="E22" s="66">
        <f>HLOOKUP(A22,Vartiainen2020!$D$1:$AI$5,5,FALSE)</f>
        <v>2.3735408560311283E-2</v>
      </c>
      <c r="F22" s="60"/>
      <c r="G22" s="60"/>
      <c r="H22" s="65"/>
      <c r="I22" s="8"/>
      <c r="J22" s="8"/>
    </row>
    <row r="23" spans="1:10" x14ac:dyDescent="0.2">
      <c r="A23">
        <v>2033</v>
      </c>
      <c r="B23" s="65">
        <f>HLOOKUP(A23,Vartiainen2020!$D$1:$AI$5,3,FALSE)</f>
        <v>249</v>
      </c>
      <c r="E23" s="66">
        <f>HLOOKUP(A23,Vartiainen2020!$D$1:$AI$5,5,FALSE)</f>
        <v>2.3694779116465864E-2</v>
      </c>
      <c r="F23" s="60"/>
      <c r="G23" s="60"/>
      <c r="H23" s="65"/>
      <c r="I23" s="8"/>
      <c r="J23" s="8"/>
    </row>
    <row r="24" spans="1:10" x14ac:dyDescent="0.2">
      <c r="A24">
        <v>2034</v>
      </c>
      <c r="B24" s="65">
        <f>HLOOKUP(A24,Vartiainen2020!$D$1:$AI$5,3,FALSE)</f>
        <v>242</v>
      </c>
      <c r="E24" s="66">
        <f>HLOOKUP(A24,Vartiainen2020!$D$1:$AI$5,5,FALSE)</f>
        <v>2.3966942148760328E-2</v>
      </c>
      <c r="F24" s="60"/>
      <c r="G24" s="60"/>
      <c r="H24" s="65"/>
      <c r="I24" s="8"/>
      <c r="J24" s="8"/>
    </row>
    <row r="25" spans="1:10" x14ac:dyDescent="0.2">
      <c r="A25">
        <v>2035</v>
      </c>
      <c r="B25" s="65">
        <f>HLOOKUP(A25,Vartiainen2020!$D$1:$AI$5,3,FALSE)</f>
        <v>235</v>
      </c>
      <c r="E25" s="66">
        <f>HLOOKUP(A25,Vartiainen2020!$D$1:$AI$5,5,FALSE)</f>
        <v>2.3829787234042551E-2</v>
      </c>
      <c r="F25" s="60"/>
      <c r="G25" s="60"/>
      <c r="H25" s="65"/>
      <c r="I25" s="8"/>
      <c r="J25" s="8"/>
    </row>
    <row r="26" spans="1:10" x14ac:dyDescent="0.2">
      <c r="A26">
        <v>2036</v>
      </c>
      <c r="B26" s="65">
        <f>HLOOKUP(A26,Vartiainen2020!$D$1:$AI$5,3,FALSE)</f>
        <v>228</v>
      </c>
      <c r="E26" s="66">
        <f>HLOOKUP(A26,Vartiainen2020!$D$1:$AI$5,5,FALSE)</f>
        <v>2.4122807017543858E-2</v>
      </c>
      <c r="F26" s="60"/>
      <c r="G26" s="60"/>
      <c r="H26" s="65"/>
      <c r="I26" s="8"/>
      <c r="J26" s="8"/>
    </row>
    <row r="27" spans="1:10" x14ac:dyDescent="0.2">
      <c r="A27">
        <v>2037</v>
      </c>
      <c r="B27" s="65">
        <f>HLOOKUP(A27,Vartiainen2020!$D$1:$AI$5,3,FALSE)</f>
        <v>221</v>
      </c>
      <c r="E27" s="66">
        <f>HLOOKUP(A27,Vartiainen2020!$D$1:$AI$5,5,FALSE)</f>
        <v>2.4434389140271493E-2</v>
      </c>
      <c r="F27" s="60"/>
      <c r="G27" s="60"/>
      <c r="H27" s="65"/>
      <c r="I27" s="8"/>
      <c r="J27" s="8"/>
    </row>
    <row r="28" spans="1:10" x14ac:dyDescent="0.2">
      <c r="A28">
        <v>2038</v>
      </c>
      <c r="B28" s="65">
        <f>HLOOKUP(A28,Vartiainen2020!$D$1:$AI$5,3,FALSE)</f>
        <v>215</v>
      </c>
      <c r="E28" s="66">
        <f>HLOOKUP(A28,Vartiainen2020!$D$1:$AI$5,5,FALSE)</f>
        <v>2.4651162790697675E-2</v>
      </c>
      <c r="F28" s="60"/>
      <c r="G28" s="60"/>
      <c r="H28" s="65"/>
      <c r="I28" s="8"/>
      <c r="J28" s="8"/>
    </row>
    <row r="29" spans="1:10" x14ac:dyDescent="0.2">
      <c r="A29">
        <v>2039</v>
      </c>
      <c r="B29" s="65">
        <f>HLOOKUP(A29,Vartiainen2020!$D$1:$AI$5,3,FALSE)</f>
        <v>209</v>
      </c>
      <c r="E29" s="66">
        <f>HLOOKUP(A29,Vartiainen2020!$D$1:$AI$5,5,FALSE)</f>
        <v>2.4401913875598084E-2</v>
      </c>
      <c r="F29" s="60"/>
      <c r="G29" s="60"/>
      <c r="H29" s="65"/>
      <c r="I29" s="8"/>
      <c r="J29" s="8"/>
    </row>
    <row r="30" spans="1:10" x14ac:dyDescent="0.2">
      <c r="A30">
        <v>2040</v>
      </c>
      <c r="B30" s="65">
        <f>HLOOKUP(A30,Vartiainen2020!$D$1:$AI$5,3,FALSE)</f>
        <v>204</v>
      </c>
      <c r="C30">
        <f>'Tsiropoulos2018 (JRC)'!G16</f>
        <v>370</v>
      </c>
      <c r="E30" s="66">
        <f>HLOOKUP(A30,Vartiainen2020!$D$1:$AI$5,5,FALSE)</f>
        <v>2.4509803921568627E-2</v>
      </c>
      <c r="F30" s="60">
        <f>'Tsiropoulos2018 (JRC)'!G17</f>
        <v>1.7000000000000001E-2</v>
      </c>
      <c r="G30" s="60"/>
      <c r="H30" s="65"/>
      <c r="I30" s="8"/>
      <c r="J30" s="8"/>
    </row>
    <row r="31" spans="1:10" x14ac:dyDescent="0.2">
      <c r="A31">
        <v>2041</v>
      </c>
      <c r="B31" s="65">
        <f>HLOOKUP(A31,Vartiainen2020!$D$1:$AI$5,3,FALSE)</f>
        <v>199</v>
      </c>
      <c r="E31" s="66">
        <f>HLOOKUP(A31,Vartiainen2020!$D$1:$AI$5,5,FALSE)</f>
        <v>2.4623115577889449E-2</v>
      </c>
      <c r="F31" s="60"/>
      <c r="G31" s="60"/>
      <c r="H31" s="65"/>
      <c r="I31" s="8"/>
      <c r="J31" s="8"/>
    </row>
    <row r="32" spans="1:10" x14ac:dyDescent="0.2">
      <c r="A32">
        <v>2042</v>
      </c>
      <c r="B32" s="65">
        <f>HLOOKUP(A32,Vartiainen2020!$D$1:$AI$5,3,FALSE)</f>
        <v>194</v>
      </c>
      <c r="E32" s="66">
        <f>HLOOKUP(A32,Vartiainen2020!$D$1:$AI$5,5,FALSE)</f>
        <v>2.4742268041237112E-2</v>
      </c>
      <c r="F32" s="60"/>
      <c r="G32" s="60"/>
      <c r="H32" s="65"/>
      <c r="I32" s="8"/>
      <c r="J32" s="8"/>
    </row>
    <row r="33" spans="1:10" x14ac:dyDescent="0.2">
      <c r="A33">
        <v>2043</v>
      </c>
      <c r="B33" s="65">
        <f>HLOOKUP(A33,Vartiainen2020!$D$1:$AI$5,3,FALSE)</f>
        <v>189</v>
      </c>
      <c r="E33" s="66">
        <f>HLOOKUP(A33,Vartiainen2020!$D$1:$AI$5,5,FALSE)</f>
        <v>2.4867724867724868E-2</v>
      </c>
      <c r="F33" s="60"/>
      <c r="G33" s="60"/>
      <c r="H33" s="65"/>
      <c r="I33" s="8"/>
      <c r="J33" s="8"/>
    </row>
    <row r="34" spans="1:10" x14ac:dyDescent="0.2">
      <c r="A34">
        <v>2044</v>
      </c>
      <c r="B34" s="65">
        <f>HLOOKUP(A34,Vartiainen2020!$D$1:$AI$5,3,FALSE)</f>
        <v>185</v>
      </c>
      <c r="E34" s="66">
        <f>HLOOKUP(A34,Vartiainen2020!$D$1:$AI$5,5,FALSE)</f>
        <v>2.4864864864864864E-2</v>
      </c>
      <c r="F34" s="60"/>
      <c r="G34" s="60"/>
      <c r="H34" s="65"/>
      <c r="I34" s="8"/>
      <c r="J34" s="8"/>
    </row>
    <row r="35" spans="1:10" x14ac:dyDescent="0.2">
      <c r="A35">
        <v>2045</v>
      </c>
      <c r="B35" s="65">
        <f>HLOOKUP(A35,Vartiainen2020!$D$1:$AI$5,3,FALSE)</f>
        <v>181</v>
      </c>
      <c r="E35" s="66">
        <f>HLOOKUP(A35,Vartiainen2020!$D$1:$AI$5,5,FALSE)</f>
        <v>2.5414364640883976E-2</v>
      </c>
      <c r="F35" s="60"/>
      <c r="G35" s="60"/>
      <c r="H35" s="65"/>
      <c r="I35" s="8"/>
      <c r="J35" s="8"/>
    </row>
    <row r="36" spans="1:10" x14ac:dyDescent="0.2">
      <c r="A36">
        <v>2046</v>
      </c>
      <c r="B36" s="65">
        <f>HLOOKUP(A36,Vartiainen2020!$D$1:$AI$5,3,FALSE)</f>
        <v>177</v>
      </c>
      <c r="E36" s="66">
        <f>HLOOKUP(A36,Vartiainen2020!$D$1:$AI$5,5,FALSE)</f>
        <v>2.5423728813559324E-2</v>
      </c>
      <c r="F36" s="60"/>
      <c r="G36" s="60"/>
      <c r="H36" s="65"/>
      <c r="I36" s="8"/>
      <c r="J36" s="8"/>
    </row>
    <row r="37" spans="1:10" x14ac:dyDescent="0.2">
      <c r="A37">
        <v>2047</v>
      </c>
      <c r="B37" s="65">
        <f>HLOOKUP(A37,Vartiainen2020!$D$1:$AI$5,3,FALSE)</f>
        <v>174</v>
      </c>
      <c r="E37" s="66">
        <f>HLOOKUP(A37,Vartiainen2020!$D$1:$AI$5,5,FALSE)</f>
        <v>2.5287356321839084E-2</v>
      </c>
      <c r="F37" s="60"/>
      <c r="G37" s="60"/>
      <c r="H37" s="65"/>
      <c r="I37" s="8"/>
      <c r="J37" s="8"/>
    </row>
    <row r="38" spans="1:10" x14ac:dyDescent="0.2">
      <c r="A38">
        <v>2048</v>
      </c>
      <c r="B38" s="65">
        <f>HLOOKUP(A38,Vartiainen2020!$D$1:$AI$5,3,FALSE)</f>
        <v>170</v>
      </c>
      <c r="E38" s="66">
        <f>HLOOKUP(A38,Vartiainen2020!$D$1:$AI$5,5,FALSE)</f>
        <v>2.5294117647058821E-2</v>
      </c>
      <c r="F38" s="60"/>
      <c r="G38" s="60"/>
      <c r="H38" s="65"/>
      <c r="I38" s="8"/>
      <c r="J38" s="8"/>
    </row>
    <row r="39" spans="1:10" x14ac:dyDescent="0.2">
      <c r="A39">
        <v>2049</v>
      </c>
      <c r="B39" s="65">
        <f>HLOOKUP(A39,Vartiainen2020!$D$1:$AI$5,3,FALSE)</f>
        <v>167</v>
      </c>
      <c r="E39" s="66">
        <f>HLOOKUP(A39,Vartiainen2020!$D$1:$AI$5,5,FALSE)</f>
        <v>2.5149700598802397E-2</v>
      </c>
      <c r="F39" s="60"/>
      <c r="G39" s="60"/>
      <c r="H39" s="65"/>
      <c r="I39" s="8"/>
      <c r="J39" s="8"/>
    </row>
    <row r="40" spans="1:10" x14ac:dyDescent="0.2">
      <c r="A40">
        <v>2050</v>
      </c>
      <c r="B40" s="65">
        <f>HLOOKUP(A40,Vartiainen2020!$D$1:$AI$5,3,FALSE)</f>
        <v>164</v>
      </c>
      <c r="C40">
        <f>'Tsiropoulos2018 (JRC)'!H16</f>
        <v>320</v>
      </c>
      <c r="D40">
        <f>Agora2019!F2</f>
        <v>486</v>
      </c>
      <c r="E40" s="66">
        <f>HLOOKUP(A40,Vartiainen2020!$D$1:$AI$5,5,FALSE)</f>
        <v>2.5609756097560978E-2</v>
      </c>
      <c r="F40" s="60">
        <f>'Tsiropoulos2018 (JRC)'!H17</f>
        <v>1.7000000000000001E-2</v>
      </c>
      <c r="G40" s="60">
        <f>Agora2019!F3</f>
        <v>1.4999999999999999E-2</v>
      </c>
      <c r="H40" s="65"/>
      <c r="I40" s="8"/>
      <c r="J40" s="8"/>
    </row>
    <row r="41" spans="1:10" x14ac:dyDescent="0.2">
      <c r="G41" s="60"/>
    </row>
    <row r="42" spans="1:10" x14ac:dyDescent="0.2">
      <c r="G42" s="60"/>
    </row>
    <row r="43" spans="1:10" x14ac:dyDescent="0.2">
      <c r="G43" s="60"/>
    </row>
    <row r="44" spans="1:10" x14ac:dyDescent="0.2">
      <c r="G44" s="60"/>
    </row>
    <row r="63" spans="2:7" ht="17" thickBot="1" x14ac:dyDescent="0.25"/>
    <row r="64" spans="2:7" ht="22" thickBot="1" x14ac:dyDescent="0.3">
      <c r="B64" s="186" t="s">
        <v>261</v>
      </c>
      <c r="C64" s="187"/>
      <c r="D64" s="187"/>
      <c r="E64" s="187"/>
      <c r="F64" s="187"/>
      <c r="G64" s="188"/>
    </row>
    <row r="65" spans="2:7" ht="7" customHeight="1" thickBot="1" x14ac:dyDescent="0.25"/>
    <row r="66" spans="2:7" x14ac:dyDescent="0.2">
      <c r="B66" s="76" t="s">
        <v>262</v>
      </c>
      <c r="C66" s="22"/>
      <c r="D66" s="22"/>
      <c r="E66" s="23"/>
      <c r="G66" s="77" t="s">
        <v>263</v>
      </c>
    </row>
    <row r="67" spans="2:7" ht="51" customHeight="1" thickBot="1" x14ac:dyDescent="0.25">
      <c r="B67" s="189" t="s">
        <v>264</v>
      </c>
      <c r="C67" s="190"/>
      <c r="D67" s="190"/>
      <c r="E67" s="191"/>
      <c r="G67" s="78"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182" t="s">
        <v>254</v>
      </c>
      <c r="C2" s="180"/>
      <c r="D2" s="182" t="s">
        <v>255</v>
      </c>
      <c r="E2" s="180"/>
      <c r="F2" s="185" t="s">
        <v>259</v>
      </c>
      <c r="G2" s="180"/>
      <c r="H2" s="1"/>
    </row>
    <row r="3" spans="1:8" s="8" customFormat="1" x14ac:dyDescent="0.2">
      <c r="A3" s="10" t="s">
        <v>251</v>
      </c>
      <c r="B3" s="72" t="str">
        <f>'Tsiropoulos2018 (JRC)'!B32</f>
        <v>Tsiropoulos, 2018 (ProRES scenario)</v>
      </c>
      <c r="C3" s="73" t="str">
        <f>Agora2019!B19</f>
        <v>Agora, 2019 (reference scenario)</v>
      </c>
      <c r="D3" s="72" t="str">
        <f>'Tsiropoulos2018 (JRC)'!B32</f>
        <v>Tsiropoulos, 2018 (ProRES scenario)</v>
      </c>
      <c r="E3" s="10" t="str">
        <f>Agora2019!B19</f>
        <v>Agora, 2019 (reference scenario)</v>
      </c>
      <c r="F3" s="72" t="str">
        <f>'Tsiropoulos2018 (JRC)'!B32</f>
        <v>Tsiropoulos, 2018 (ProRES scenario)</v>
      </c>
      <c r="G3" s="10" t="str">
        <f>Agora2019!B19</f>
        <v>Agora, 2019 (reference scenario)</v>
      </c>
      <c r="H3" s="10"/>
    </row>
    <row r="4" spans="1:8" s="58" customFormat="1" x14ac:dyDescent="0.2">
      <c r="A4" s="74" t="s">
        <v>260</v>
      </c>
      <c r="B4" s="107" t="str">
        <f>'Tsiropoulos2018 (JRC)'!A4</f>
        <v>on-shore, medium specific capacity, medium hub height</v>
      </c>
      <c r="C4" s="74"/>
      <c r="D4" s="75" t="str">
        <f>'Tsiropoulos2018 (JRC)'!A4</f>
        <v>on-shore, medium specific capacity, medium hub height</v>
      </c>
      <c r="E4" s="74"/>
      <c r="F4" s="75" t="str">
        <f>'Tsiropoulos2018 (JRC)'!A4</f>
        <v>on-shore, medium specific capacity, medium hub height</v>
      </c>
      <c r="G4" s="74"/>
    </row>
    <row r="5" spans="1:8" x14ac:dyDescent="0.2">
      <c r="A5">
        <v>2015</v>
      </c>
      <c r="B5" s="65">
        <f>'Tsiropoulos2018 (JRC)'!D4</f>
        <v>1350</v>
      </c>
      <c r="D5" s="66">
        <f>'Tsiropoulos2018 (JRC)'!D5</f>
        <v>0.03</v>
      </c>
      <c r="E5" s="60"/>
      <c r="F5" s="67">
        <f>'Tsiropoulos2018 (JRC)'!D25</f>
        <v>25</v>
      </c>
      <c r="G5" s="68">
        <f>Agora2019!D7</f>
        <v>20</v>
      </c>
    </row>
    <row r="6" spans="1:8" x14ac:dyDescent="0.2">
      <c r="A6">
        <v>2016</v>
      </c>
      <c r="B6" s="65"/>
      <c r="D6" s="66"/>
      <c r="E6" s="60"/>
      <c r="F6" s="66"/>
      <c r="G6" s="70"/>
    </row>
    <row r="7" spans="1:8" x14ac:dyDescent="0.2">
      <c r="A7">
        <v>2017</v>
      </c>
      <c r="B7" s="65"/>
      <c r="D7" s="66"/>
      <c r="E7" s="60"/>
      <c r="F7" s="65"/>
      <c r="G7" s="8"/>
    </row>
    <row r="8" spans="1:8" x14ac:dyDescent="0.2">
      <c r="A8">
        <v>2018</v>
      </c>
      <c r="B8" s="65"/>
      <c r="D8" s="66"/>
      <c r="E8" s="60"/>
      <c r="F8" s="65"/>
      <c r="G8" s="8"/>
    </row>
    <row r="9" spans="1:8" x14ac:dyDescent="0.2">
      <c r="A9">
        <v>2019</v>
      </c>
      <c r="B9" s="65"/>
      <c r="D9" s="66"/>
      <c r="E9" s="60"/>
      <c r="F9" s="65"/>
      <c r="G9" s="8"/>
    </row>
    <row r="10" spans="1:8" x14ac:dyDescent="0.2">
      <c r="A10">
        <v>2020</v>
      </c>
      <c r="B10" s="65">
        <f>'Tsiropoulos2018 (JRC)'!E4</f>
        <v>1290</v>
      </c>
      <c r="C10">
        <f>Agora2019!D5</f>
        <v>1526</v>
      </c>
      <c r="D10" s="66">
        <f>'Tsiropoulos2018 (JRC)'!E5</f>
        <v>0.03</v>
      </c>
      <c r="E10" s="60">
        <f>Agora2019!D6</f>
        <v>2.5000000000000001E-2</v>
      </c>
      <c r="F10" s="65"/>
      <c r="G10" s="8"/>
    </row>
    <row r="11" spans="1:8" x14ac:dyDescent="0.2">
      <c r="A11">
        <v>2021</v>
      </c>
      <c r="B11" s="65"/>
      <c r="D11" s="66"/>
      <c r="E11" s="60"/>
      <c r="F11" s="65"/>
      <c r="G11" s="8"/>
    </row>
    <row r="12" spans="1:8" x14ac:dyDescent="0.2">
      <c r="A12">
        <v>2022</v>
      </c>
      <c r="B12" s="65"/>
      <c r="D12" s="66"/>
      <c r="E12" s="60"/>
      <c r="F12" s="65"/>
      <c r="G12" s="8"/>
    </row>
    <row r="13" spans="1:8" x14ac:dyDescent="0.2">
      <c r="A13">
        <v>2023</v>
      </c>
      <c r="B13" s="65"/>
      <c r="D13" s="66"/>
      <c r="E13" s="60"/>
      <c r="F13" s="65"/>
      <c r="G13" s="8"/>
    </row>
    <row r="14" spans="1:8" x14ac:dyDescent="0.2">
      <c r="A14">
        <v>2024</v>
      </c>
      <c r="B14" s="65"/>
      <c r="D14" s="66"/>
      <c r="E14" s="60"/>
      <c r="F14" s="65"/>
      <c r="G14" s="8"/>
    </row>
    <row r="15" spans="1:8" x14ac:dyDescent="0.2">
      <c r="A15">
        <v>2025</v>
      </c>
      <c r="B15" s="65"/>
      <c r="D15" s="66"/>
      <c r="E15" s="60"/>
      <c r="F15" s="65"/>
      <c r="G15" s="8"/>
    </row>
    <row r="16" spans="1:8" x14ac:dyDescent="0.2">
      <c r="A16">
        <v>2026</v>
      </c>
      <c r="B16" s="65"/>
      <c r="D16" s="66"/>
      <c r="E16" s="60"/>
      <c r="F16" s="65"/>
      <c r="G16" s="8"/>
    </row>
    <row r="17" spans="1:7" x14ac:dyDescent="0.2">
      <c r="A17">
        <v>2027</v>
      </c>
      <c r="B17" s="65"/>
      <c r="D17" s="66"/>
      <c r="E17" s="60"/>
      <c r="F17" s="65"/>
      <c r="G17" s="8"/>
    </row>
    <row r="18" spans="1:7" x14ac:dyDescent="0.2">
      <c r="A18">
        <v>2028</v>
      </c>
      <c r="B18" s="65"/>
      <c r="D18" s="66"/>
      <c r="E18" s="60"/>
      <c r="F18" s="65"/>
      <c r="G18" s="8"/>
    </row>
    <row r="19" spans="1:7" x14ac:dyDescent="0.2">
      <c r="A19">
        <v>2029</v>
      </c>
      <c r="B19" s="65"/>
      <c r="D19" s="66"/>
      <c r="E19" s="60"/>
      <c r="F19" s="65"/>
      <c r="G19" s="8"/>
    </row>
    <row r="20" spans="1:7" x14ac:dyDescent="0.2">
      <c r="A20">
        <v>2030</v>
      </c>
      <c r="B20" s="65">
        <f>'Tsiropoulos2018 (JRC)'!F4</f>
        <v>1190</v>
      </c>
      <c r="C20">
        <f>Agora2019!E5</f>
        <v>1260</v>
      </c>
      <c r="D20" s="66">
        <f>'Tsiropoulos2018 (JRC)'!F5</f>
        <v>0.03</v>
      </c>
      <c r="E20" s="60">
        <f>Agora2019!E6</f>
        <v>2.5000000000000001E-2</v>
      </c>
      <c r="F20" s="65"/>
      <c r="G20" s="8"/>
    </row>
    <row r="21" spans="1:7" x14ac:dyDescent="0.2">
      <c r="A21">
        <v>2031</v>
      </c>
      <c r="B21" s="65"/>
      <c r="D21" s="66"/>
      <c r="E21" s="60"/>
      <c r="F21" s="65"/>
      <c r="G21" s="8"/>
    </row>
    <row r="22" spans="1:7" x14ac:dyDescent="0.2">
      <c r="A22">
        <v>2032</v>
      </c>
      <c r="B22" s="65"/>
      <c r="D22" s="66"/>
      <c r="E22" s="60"/>
      <c r="F22" s="65"/>
      <c r="G22" s="8"/>
    </row>
    <row r="23" spans="1:7" x14ac:dyDescent="0.2">
      <c r="A23">
        <v>2033</v>
      </c>
      <c r="B23" s="65"/>
      <c r="D23" s="66"/>
      <c r="E23" s="60"/>
      <c r="F23" s="65"/>
      <c r="G23" s="8"/>
    </row>
    <row r="24" spans="1:7" x14ac:dyDescent="0.2">
      <c r="A24">
        <v>2034</v>
      </c>
      <c r="B24" s="65"/>
      <c r="D24" s="66"/>
      <c r="E24" s="60"/>
      <c r="F24" s="65"/>
      <c r="G24" s="8"/>
    </row>
    <row r="25" spans="1:7" x14ac:dyDescent="0.2">
      <c r="A25">
        <v>2035</v>
      </c>
      <c r="B25" s="65"/>
      <c r="D25" s="66"/>
      <c r="E25" s="60"/>
      <c r="F25" s="65"/>
      <c r="G25" s="8"/>
    </row>
    <row r="26" spans="1:7" x14ac:dyDescent="0.2">
      <c r="A26">
        <v>2036</v>
      </c>
      <c r="B26" s="65"/>
      <c r="D26" s="66"/>
      <c r="E26" s="60"/>
      <c r="F26" s="65"/>
      <c r="G26" s="8"/>
    </row>
    <row r="27" spans="1:7" x14ac:dyDescent="0.2">
      <c r="A27">
        <v>2037</v>
      </c>
      <c r="B27" s="65"/>
      <c r="D27" s="66"/>
      <c r="E27" s="60"/>
      <c r="F27" s="65"/>
      <c r="G27" s="8"/>
    </row>
    <row r="28" spans="1:7" x14ac:dyDescent="0.2">
      <c r="A28">
        <v>2038</v>
      </c>
      <c r="B28" s="65"/>
      <c r="D28" s="66"/>
      <c r="E28" s="60"/>
      <c r="F28" s="65"/>
      <c r="G28" s="8"/>
    </row>
    <row r="29" spans="1:7" x14ac:dyDescent="0.2">
      <c r="A29">
        <v>2039</v>
      </c>
      <c r="B29" s="65"/>
      <c r="D29" s="66"/>
      <c r="E29" s="60"/>
      <c r="F29" s="65"/>
      <c r="G29" s="8"/>
    </row>
    <row r="30" spans="1:7" x14ac:dyDescent="0.2">
      <c r="A30">
        <v>2040</v>
      </c>
      <c r="B30" s="65">
        <f>'Tsiropoulos2018 (JRC)'!G4</f>
        <v>1140</v>
      </c>
      <c r="D30" s="66">
        <f>'Tsiropoulos2018 (JRC)'!G5</f>
        <v>0.03</v>
      </c>
      <c r="E30" s="60"/>
      <c r="F30" s="65"/>
      <c r="G30" s="8"/>
    </row>
    <row r="31" spans="1:7" x14ac:dyDescent="0.2">
      <c r="A31">
        <v>2041</v>
      </c>
      <c r="B31" s="65"/>
      <c r="D31" s="66"/>
      <c r="E31" s="60"/>
      <c r="F31" s="65"/>
      <c r="G31" s="8"/>
    </row>
    <row r="32" spans="1:7" x14ac:dyDescent="0.2">
      <c r="A32">
        <v>2042</v>
      </c>
      <c r="B32" s="65"/>
      <c r="D32" s="66"/>
      <c r="E32" s="60"/>
      <c r="F32" s="65"/>
      <c r="G32" s="8"/>
    </row>
    <row r="33" spans="1:7" x14ac:dyDescent="0.2">
      <c r="A33">
        <v>2043</v>
      </c>
      <c r="B33" s="65"/>
      <c r="D33" s="66"/>
      <c r="E33" s="60"/>
      <c r="F33" s="65"/>
      <c r="G33" s="8"/>
    </row>
    <row r="34" spans="1:7" x14ac:dyDescent="0.2">
      <c r="A34">
        <v>2044</v>
      </c>
      <c r="B34" s="65"/>
      <c r="D34" s="66"/>
      <c r="E34" s="60"/>
      <c r="F34" s="65"/>
      <c r="G34" s="8"/>
    </row>
    <row r="35" spans="1:7" x14ac:dyDescent="0.2">
      <c r="A35">
        <v>2045</v>
      </c>
      <c r="B35" s="65"/>
      <c r="D35" s="66"/>
      <c r="E35" s="60"/>
      <c r="F35" s="65"/>
      <c r="G35" s="8"/>
    </row>
    <row r="36" spans="1:7" x14ac:dyDescent="0.2">
      <c r="A36">
        <v>2046</v>
      </c>
      <c r="B36" s="65"/>
      <c r="D36" s="66"/>
      <c r="E36" s="60"/>
      <c r="F36" s="65"/>
      <c r="G36" s="8"/>
    </row>
    <row r="37" spans="1:7" x14ac:dyDescent="0.2">
      <c r="A37">
        <v>2047</v>
      </c>
      <c r="B37" s="65"/>
      <c r="D37" s="66"/>
      <c r="E37" s="60"/>
      <c r="F37" s="65"/>
      <c r="G37" s="8"/>
    </row>
    <row r="38" spans="1:7" x14ac:dyDescent="0.2">
      <c r="A38">
        <v>2048</v>
      </c>
      <c r="B38" s="65"/>
      <c r="D38" s="66"/>
      <c r="E38" s="60"/>
      <c r="F38" s="65"/>
      <c r="G38" s="8"/>
    </row>
    <row r="39" spans="1:7" x14ac:dyDescent="0.2">
      <c r="A39">
        <v>2049</v>
      </c>
      <c r="B39" s="65"/>
      <c r="D39" s="66"/>
      <c r="E39" s="60"/>
      <c r="F39" s="65"/>
      <c r="G39" s="8"/>
    </row>
    <row r="40" spans="1:7" x14ac:dyDescent="0.2">
      <c r="A40">
        <v>2050</v>
      </c>
      <c r="B40" s="65">
        <f>'Tsiropoulos2018 (JRC)'!H4</f>
        <v>1110</v>
      </c>
      <c r="C40">
        <f>Agora2019!F5</f>
        <v>1078</v>
      </c>
      <c r="D40" s="66">
        <f>'Tsiropoulos2018 (JRC)'!H5</f>
        <v>0.03</v>
      </c>
      <c r="E40" s="60">
        <f>Agora2019!F6</f>
        <v>2.5000000000000001E-2</v>
      </c>
      <c r="F40" s="65"/>
      <c r="G40" s="8"/>
    </row>
    <row r="62" spans="2:7" ht="17" thickBot="1" x14ac:dyDescent="0.25"/>
    <row r="63" spans="2:7" ht="22" thickBot="1" x14ac:dyDescent="0.3">
      <c r="B63" s="186" t="s">
        <v>261</v>
      </c>
      <c r="C63" s="187"/>
      <c r="D63" s="187"/>
      <c r="E63" s="187"/>
      <c r="F63" s="187"/>
      <c r="G63" s="188"/>
    </row>
    <row r="64" spans="2:7" ht="7" customHeight="1" thickBot="1" x14ac:dyDescent="0.25"/>
    <row r="65" spans="2:7" x14ac:dyDescent="0.2">
      <c r="B65" s="76" t="s">
        <v>262</v>
      </c>
      <c r="C65" s="22"/>
      <c r="D65" s="22"/>
      <c r="E65" s="23"/>
      <c r="G65" s="77" t="s">
        <v>263</v>
      </c>
    </row>
    <row r="66" spans="2:7" ht="37" customHeight="1" thickBot="1" x14ac:dyDescent="0.25">
      <c r="B66" s="189" t="s">
        <v>265</v>
      </c>
      <c r="C66" s="190"/>
      <c r="D66" s="190"/>
      <c r="E66" s="191"/>
      <c r="G66" s="78"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182" t="s">
        <v>254</v>
      </c>
      <c r="C2" s="180"/>
      <c r="D2" s="182" t="s">
        <v>255</v>
      </c>
      <c r="E2" s="180"/>
      <c r="F2" s="185" t="s">
        <v>259</v>
      </c>
      <c r="G2" s="180"/>
      <c r="H2" s="1"/>
    </row>
    <row r="3" spans="1:8" x14ac:dyDescent="0.2">
      <c r="A3" s="10" t="s">
        <v>251</v>
      </c>
      <c r="B3" s="72" t="str">
        <f>'Tsiropoulos2018 (JRC)'!B32</f>
        <v>Tsiropoulos, 2018 (ProRES scenario)</v>
      </c>
      <c r="C3" s="73" t="str">
        <f>Agora2019!B19</f>
        <v>Agora, 2019 (reference scenario)</v>
      </c>
      <c r="D3" s="72" t="str">
        <f>'Tsiropoulos2018 (JRC)'!B32</f>
        <v>Tsiropoulos, 2018 (ProRES scenario)</v>
      </c>
      <c r="E3" s="10" t="str">
        <f>Agora2019!B19</f>
        <v>Agora, 2019 (reference scenario)</v>
      </c>
      <c r="F3" s="72" t="str">
        <f>'Tsiropoulos2018 (JRC)'!B32</f>
        <v>Tsiropoulos, 2018 (ProRES scenario)</v>
      </c>
      <c r="G3" s="10" t="str">
        <f>Agora2019!B19</f>
        <v>Agora, 2019 (reference scenario)</v>
      </c>
      <c r="H3" s="10"/>
    </row>
    <row r="4" spans="1:8" x14ac:dyDescent="0.2">
      <c r="A4" s="74" t="s">
        <v>260</v>
      </c>
      <c r="B4" s="75" t="str">
        <f>'Tsiropoulos2018 (JRC)'!A10</f>
        <v>off-shore, jacket, medium distance to shore</v>
      </c>
      <c r="C4" s="74"/>
      <c r="D4" s="75" t="str">
        <f>B4</f>
        <v>off-shore, jacket, medium distance to shore</v>
      </c>
      <c r="E4" s="74"/>
      <c r="F4" s="75" t="str">
        <f>B4</f>
        <v>off-shore, jacket, medium distance to shore</v>
      </c>
      <c r="G4" s="74"/>
      <c r="H4" s="58"/>
    </row>
    <row r="5" spans="1:8" x14ac:dyDescent="0.2">
      <c r="A5">
        <v>2015</v>
      </c>
      <c r="B5" s="65">
        <f>'Tsiropoulos2018 (JRC)'!D10</f>
        <v>3600</v>
      </c>
      <c r="D5" s="66">
        <f>'Tsiropoulos2018 (JRC)'!D11</f>
        <v>0.02</v>
      </c>
      <c r="E5" s="60"/>
      <c r="F5" s="67">
        <f>'Tsiropoulos2018 (JRC)'!D26</f>
        <v>30</v>
      </c>
      <c r="G5" s="68">
        <f>Agora2019!D10</f>
        <v>25</v>
      </c>
    </row>
    <row r="6" spans="1:8" x14ac:dyDescent="0.2">
      <c r="A6">
        <v>2016</v>
      </c>
      <c r="B6" s="65"/>
      <c r="D6" s="66"/>
      <c r="E6" s="60"/>
      <c r="F6" s="66"/>
      <c r="G6" s="70"/>
    </row>
    <row r="7" spans="1:8" x14ac:dyDescent="0.2">
      <c r="A7">
        <v>2017</v>
      </c>
      <c r="B7" s="65"/>
      <c r="D7" s="66"/>
      <c r="E7" s="60"/>
      <c r="F7" s="65"/>
      <c r="G7" s="8"/>
    </row>
    <row r="8" spans="1:8" x14ac:dyDescent="0.2">
      <c r="A8">
        <v>2018</v>
      </c>
      <c r="B8" s="65"/>
      <c r="D8" s="66"/>
      <c r="E8" s="60"/>
      <c r="F8" s="65"/>
      <c r="G8" s="8"/>
    </row>
    <row r="9" spans="1:8" x14ac:dyDescent="0.2">
      <c r="A9">
        <v>2019</v>
      </c>
      <c r="B9" s="65"/>
      <c r="D9" s="66"/>
      <c r="E9" s="60"/>
      <c r="F9" s="65"/>
      <c r="G9" s="8"/>
    </row>
    <row r="10" spans="1:8" x14ac:dyDescent="0.2">
      <c r="A10">
        <v>2020</v>
      </c>
      <c r="B10" s="65">
        <f>'Tsiropoulos2018 (JRC)'!E10</f>
        <v>2970</v>
      </c>
      <c r="C10">
        <f>Agora2019!D8</f>
        <v>2800</v>
      </c>
      <c r="D10" s="66">
        <f>'Tsiropoulos2018 (JRC)'!E11</f>
        <v>0.02</v>
      </c>
      <c r="E10" s="60">
        <f>Agora2019!D9</f>
        <v>3.2000000000000001E-2</v>
      </c>
      <c r="F10" s="65"/>
      <c r="G10" s="8"/>
    </row>
    <row r="11" spans="1:8" x14ac:dyDescent="0.2">
      <c r="A11">
        <v>2021</v>
      </c>
      <c r="B11" s="65"/>
      <c r="D11" s="66"/>
      <c r="E11" s="60"/>
      <c r="F11" s="65"/>
      <c r="G11" s="8"/>
    </row>
    <row r="12" spans="1:8" x14ac:dyDescent="0.2">
      <c r="A12">
        <v>2022</v>
      </c>
      <c r="B12" s="65"/>
      <c r="D12" s="66"/>
      <c r="E12" s="60"/>
      <c r="F12" s="65"/>
      <c r="G12" s="8"/>
    </row>
    <row r="13" spans="1:8" x14ac:dyDescent="0.2">
      <c r="A13">
        <v>2023</v>
      </c>
      <c r="B13" s="65"/>
      <c r="D13" s="66"/>
      <c r="E13" s="60"/>
      <c r="F13" s="65"/>
      <c r="G13" s="8"/>
    </row>
    <row r="14" spans="1:8" x14ac:dyDescent="0.2">
      <c r="A14">
        <v>2024</v>
      </c>
      <c r="B14" s="65"/>
      <c r="D14" s="66"/>
      <c r="E14" s="60"/>
      <c r="F14" s="65"/>
      <c r="G14" s="8"/>
    </row>
    <row r="15" spans="1:8" x14ac:dyDescent="0.2">
      <c r="A15">
        <v>2025</v>
      </c>
      <c r="B15" s="65"/>
      <c r="D15" s="66"/>
      <c r="E15" s="60"/>
      <c r="F15" s="65"/>
      <c r="G15" s="8"/>
    </row>
    <row r="16" spans="1:8" x14ac:dyDescent="0.2">
      <c r="A16">
        <v>2026</v>
      </c>
      <c r="B16" s="65"/>
      <c r="D16" s="66"/>
      <c r="E16" s="60"/>
      <c r="F16" s="65"/>
      <c r="G16" s="8"/>
    </row>
    <row r="17" spans="1:7" x14ac:dyDescent="0.2">
      <c r="A17">
        <v>2027</v>
      </c>
      <c r="B17" s="65"/>
      <c r="D17" s="66"/>
      <c r="E17" s="60"/>
      <c r="F17" s="65"/>
      <c r="G17" s="8"/>
    </row>
    <row r="18" spans="1:7" x14ac:dyDescent="0.2">
      <c r="A18">
        <v>2028</v>
      </c>
      <c r="B18" s="65"/>
      <c r="D18" s="66"/>
      <c r="E18" s="60"/>
      <c r="F18" s="65"/>
      <c r="G18" s="8"/>
    </row>
    <row r="19" spans="1:7" x14ac:dyDescent="0.2">
      <c r="A19">
        <v>2029</v>
      </c>
      <c r="B19" s="65"/>
      <c r="D19" s="66"/>
      <c r="E19" s="60"/>
      <c r="F19" s="65"/>
      <c r="G19" s="8"/>
    </row>
    <row r="20" spans="1:7" x14ac:dyDescent="0.2">
      <c r="A20">
        <v>2030</v>
      </c>
      <c r="B20" s="65">
        <f>'Tsiropoulos2018 (JRC)'!F10</f>
        <v>2370</v>
      </c>
      <c r="C20">
        <f>Agora2019!E8</f>
        <v>2200</v>
      </c>
      <c r="D20" s="66">
        <f>'Tsiropoulos2018 (JRC)'!F11</f>
        <v>0.02</v>
      </c>
      <c r="E20" s="60">
        <f>Agora2019!E9</f>
        <v>3.2000000000000001E-2</v>
      </c>
      <c r="F20" s="65"/>
      <c r="G20" s="8"/>
    </row>
    <row r="21" spans="1:7" x14ac:dyDescent="0.2">
      <c r="A21">
        <v>2031</v>
      </c>
      <c r="B21" s="65"/>
      <c r="D21" s="66"/>
      <c r="E21" s="60"/>
      <c r="F21" s="65"/>
      <c r="G21" s="8"/>
    </row>
    <row r="22" spans="1:7" x14ac:dyDescent="0.2">
      <c r="A22">
        <v>2032</v>
      </c>
      <c r="B22" s="65"/>
      <c r="D22" s="66"/>
      <c r="E22" s="60"/>
      <c r="F22" s="65"/>
      <c r="G22" s="8"/>
    </row>
    <row r="23" spans="1:7" x14ac:dyDescent="0.2">
      <c r="A23">
        <v>2033</v>
      </c>
      <c r="B23" s="65"/>
      <c r="D23" s="66"/>
      <c r="E23" s="60"/>
      <c r="F23" s="65"/>
      <c r="G23" s="8"/>
    </row>
    <row r="24" spans="1:7" x14ac:dyDescent="0.2">
      <c r="A24">
        <v>2034</v>
      </c>
      <c r="B24" s="65"/>
      <c r="D24" s="66"/>
      <c r="E24" s="60"/>
      <c r="F24" s="65"/>
      <c r="G24" s="8"/>
    </row>
    <row r="25" spans="1:7" x14ac:dyDescent="0.2">
      <c r="A25">
        <v>2035</v>
      </c>
      <c r="B25" s="65"/>
      <c r="D25" s="66"/>
      <c r="E25" s="60"/>
      <c r="F25" s="65"/>
      <c r="G25" s="8"/>
    </row>
    <row r="26" spans="1:7" x14ac:dyDescent="0.2">
      <c r="A26">
        <v>2036</v>
      </c>
      <c r="B26" s="65"/>
      <c r="D26" s="66"/>
      <c r="E26" s="60"/>
      <c r="F26" s="65"/>
      <c r="G26" s="8"/>
    </row>
    <row r="27" spans="1:7" x14ac:dyDescent="0.2">
      <c r="A27">
        <v>2037</v>
      </c>
      <c r="B27" s="65"/>
      <c r="D27" s="66"/>
      <c r="E27" s="60"/>
      <c r="F27" s="65"/>
      <c r="G27" s="8"/>
    </row>
    <row r="28" spans="1:7" x14ac:dyDescent="0.2">
      <c r="A28">
        <v>2038</v>
      </c>
      <c r="B28" s="65"/>
      <c r="D28" s="66"/>
      <c r="E28" s="60"/>
      <c r="F28" s="65"/>
      <c r="G28" s="8"/>
    </row>
    <row r="29" spans="1:7" x14ac:dyDescent="0.2">
      <c r="A29">
        <v>2039</v>
      </c>
      <c r="B29" s="65"/>
      <c r="D29" s="66"/>
      <c r="E29" s="60"/>
      <c r="F29" s="65"/>
      <c r="G29" s="8"/>
    </row>
    <row r="30" spans="1:7" x14ac:dyDescent="0.2">
      <c r="A30">
        <v>2040</v>
      </c>
      <c r="B30" s="65">
        <f>'Tsiropoulos2018 (JRC)'!G10</f>
        <v>2220</v>
      </c>
      <c r="D30" s="66">
        <f>'Tsiropoulos2018 (JRC)'!G11</f>
        <v>0.02</v>
      </c>
      <c r="E30" s="60"/>
      <c r="F30" s="65"/>
      <c r="G30" s="8"/>
    </row>
    <row r="31" spans="1:7" x14ac:dyDescent="0.2">
      <c r="A31">
        <v>2041</v>
      </c>
      <c r="B31" s="65"/>
      <c r="D31" s="66"/>
      <c r="E31" s="60"/>
      <c r="F31" s="65"/>
      <c r="G31" s="8"/>
    </row>
    <row r="32" spans="1:7" x14ac:dyDescent="0.2">
      <c r="A32">
        <v>2042</v>
      </c>
      <c r="B32" s="65"/>
      <c r="D32" s="66"/>
      <c r="E32" s="60"/>
      <c r="F32" s="65"/>
      <c r="G32" s="8"/>
    </row>
    <row r="33" spans="1:7" x14ac:dyDescent="0.2">
      <c r="A33">
        <v>2043</v>
      </c>
      <c r="B33" s="65"/>
      <c r="D33" s="66"/>
      <c r="E33" s="60"/>
      <c r="F33" s="65"/>
      <c r="G33" s="8"/>
    </row>
    <row r="34" spans="1:7" x14ac:dyDescent="0.2">
      <c r="A34">
        <v>2044</v>
      </c>
      <c r="B34" s="65"/>
      <c r="D34" s="66"/>
      <c r="E34" s="60"/>
      <c r="F34" s="65"/>
      <c r="G34" s="8"/>
    </row>
    <row r="35" spans="1:7" x14ac:dyDescent="0.2">
      <c r="A35">
        <v>2045</v>
      </c>
      <c r="B35" s="65"/>
      <c r="D35" s="66"/>
      <c r="E35" s="60"/>
      <c r="F35" s="65"/>
      <c r="G35" s="8"/>
    </row>
    <row r="36" spans="1:7" x14ac:dyDescent="0.2">
      <c r="A36">
        <v>2046</v>
      </c>
      <c r="B36" s="65"/>
      <c r="D36" s="66"/>
      <c r="E36" s="60"/>
      <c r="F36" s="65"/>
      <c r="G36" s="8"/>
    </row>
    <row r="37" spans="1:7" x14ac:dyDescent="0.2">
      <c r="A37">
        <v>2047</v>
      </c>
      <c r="B37" s="65"/>
      <c r="D37" s="66"/>
      <c r="E37" s="60"/>
      <c r="F37" s="65"/>
      <c r="G37" s="8"/>
    </row>
    <row r="38" spans="1:7" x14ac:dyDescent="0.2">
      <c r="A38">
        <v>2048</v>
      </c>
      <c r="B38" s="65"/>
      <c r="D38" s="66"/>
      <c r="E38" s="60"/>
      <c r="F38" s="65"/>
      <c r="G38" s="8"/>
    </row>
    <row r="39" spans="1:7" x14ac:dyDescent="0.2">
      <c r="A39">
        <v>2049</v>
      </c>
      <c r="B39" s="65"/>
      <c r="D39" s="66"/>
      <c r="E39" s="60"/>
      <c r="F39" s="65"/>
      <c r="G39" s="8"/>
    </row>
    <row r="40" spans="1:7" x14ac:dyDescent="0.2">
      <c r="A40">
        <v>2050</v>
      </c>
      <c r="B40" s="65">
        <f>'Tsiropoulos2018 (JRC)'!H10</f>
        <v>2160</v>
      </c>
      <c r="C40">
        <f>Agora2019!F8</f>
        <v>1600</v>
      </c>
      <c r="D40" s="66">
        <f>'Tsiropoulos2018 (JRC)'!H11</f>
        <v>0.02</v>
      </c>
      <c r="E40" s="60">
        <f>Agora2019!F9</f>
        <v>3.2000000000000001E-2</v>
      </c>
      <c r="F40" s="65"/>
      <c r="G40" s="8"/>
    </row>
    <row r="62" spans="2:7" ht="17" thickBot="1" x14ac:dyDescent="0.25"/>
    <row r="63" spans="2:7" ht="22" thickBot="1" x14ac:dyDescent="0.3">
      <c r="B63" s="186" t="s">
        <v>261</v>
      </c>
      <c r="C63" s="187"/>
      <c r="D63" s="187"/>
      <c r="E63" s="187"/>
      <c r="F63" s="187"/>
      <c r="G63" s="188"/>
    </row>
    <row r="64" spans="2:7" ht="17" thickBot="1" x14ac:dyDescent="0.25"/>
    <row r="65" spans="2:7" x14ac:dyDescent="0.2">
      <c r="B65" s="76" t="s">
        <v>262</v>
      </c>
      <c r="C65" s="22"/>
      <c r="D65" s="22"/>
      <c r="E65" s="23"/>
      <c r="G65" s="77" t="s">
        <v>263</v>
      </c>
    </row>
    <row r="66" spans="2:7" ht="35" thickBot="1" x14ac:dyDescent="0.25">
      <c r="B66" s="189" t="s">
        <v>265</v>
      </c>
      <c r="C66" s="190"/>
      <c r="D66" s="190"/>
      <c r="E66" s="191"/>
      <c r="G66" s="78"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H45" sqref="H45"/>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182" t="s">
        <v>287</v>
      </c>
      <c r="C2" s="180"/>
      <c r="D2" s="180"/>
      <c r="E2" s="180"/>
      <c r="F2" s="180"/>
      <c r="G2" s="180"/>
      <c r="H2" s="183"/>
      <c r="I2" s="182" t="s">
        <v>255</v>
      </c>
      <c r="J2" s="180"/>
      <c r="K2" s="180"/>
      <c r="L2" s="182" t="s">
        <v>259</v>
      </c>
      <c r="M2" s="180"/>
      <c r="N2" s="113"/>
      <c r="O2" s="182" t="s">
        <v>396</v>
      </c>
      <c r="P2" s="180"/>
      <c r="Q2" s="144"/>
    </row>
    <row r="3" spans="1:17" x14ac:dyDescent="0.2">
      <c r="A3" s="10" t="s">
        <v>251</v>
      </c>
      <c r="B3" s="72" t="str">
        <f>Vartiainen2020!B15</f>
        <v>Vartiainen, 2020</v>
      </c>
      <c r="C3" s="73" t="str">
        <f>lit_review_raw!A43</f>
        <v>﻿IEA, 2019b</v>
      </c>
      <c r="D3" s="73" t="str">
        <f>lit_review_raw!A50</f>
        <v>BATSTROM, 2018</v>
      </c>
      <c r="E3" s="73" t="str">
        <f>lit_review_raw!A48</f>
        <v>Runge, 2020</v>
      </c>
      <c r="F3" s="73" t="str">
        <f>'Cole, 2019'!B16</f>
        <v>Cole, 2019</v>
      </c>
      <c r="G3" s="73" t="str">
        <f>F3</f>
        <v>Cole, 2019</v>
      </c>
      <c r="H3" s="73" t="str">
        <f>G3</f>
        <v>Cole, 2019</v>
      </c>
      <c r="I3" s="72" t="str">
        <f>B3</f>
        <v>Vartiainen, 2020</v>
      </c>
      <c r="J3" s="73" t="str">
        <f>lit_review_raw!A48</f>
        <v>Runge, 2020</v>
      </c>
      <c r="K3" s="73" t="str">
        <f>F3</f>
        <v>Cole, 2019</v>
      </c>
      <c r="L3" s="72" t="str">
        <f>B3</f>
        <v>Vartiainen, 2020</v>
      </c>
      <c r="M3" s="73" t="str">
        <f>J3</f>
        <v>Runge, 2020</v>
      </c>
      <c r="N3" s="73" t="str">
        <f>K3</f>
        <v>Cole, 2019</v>
      </c>
      <c r="O3" s="72" t="str">
        <f>M3</f>
        <v>Runge, 2020</v>
      </c>
      <c r="P3" s="131" t="str">
        <f>N3</f>
        <v>Cole, 2019</v>
      </c>
      <c r="Q3" s="10"/>
    </row>
    <row r="4" spans="1:17" x14ac:dyDescent="0.2">
      <c r="A4" s="74" t="s">
        <v>260</v>
      </c>
      <c r="B4" s="75"/>
      <c r="C4" s="74"/>
      <c r="D4" s="74"/>
      <c r="E4" s="74"/>
      <c r="F4" s="74" t="str">
        <f>'Cole, 2019'!A6</f>
        <v>mid cost</v>
      </c>
      <c r="G4" s="74" t="str">
        <f>'Cole, 2019'!A5</f>
        <v>high cost</v>
      </c>
      <c r="H4" s="74" t="str">
        <f>'Cole, 2019'!A7</f>
        <v>low cost</v>
      </c>
      <c r="I4" s="75"/>
      <c r="J4" s="74"/>
      <c r="K4" s="74" t="s">
        <v>398</v>
      </c>
      <c r="L4" s="75"/>
      <c r="M4" s="74"/>
      <c r="N4" s="74"/>
      <c r="O4" s="75"/>
      <c r="P4" s="132"/>
      <c r="Q4" s="11"/>
    </row>
    <row r="5" spans="1:17" x14ac:dyDescent="0.2">
      <c r="A5">
        <v>2015</v>
      </c>
      <c r="B5" s="65"/>
      <c r="C5" s="8"/>
      <c r="D5" s="8">
        <f>lit_review_raw!X50</f>
        <v>605</v>
      </c>
      <c r="E5" s="8"/>
      <c r="F5" s="8"/>
      <c r="G5" s="8"/>
      <c r="H5" s="8"/>
      <c r="I5" s="65"/>
      <c r="J5" s="8"/>
      <c r="K5" s="8"/>
      <c r="L5" s="65">
        <f>Vartiainen2020!D12</f>
        <v>15</v>
      </c>
      <c r="M5" s="8"/>
      <c r="N5" s="8"/>
      <c r="O5" s="65"/>
      <c r="P5" s="133"/>
      <c r="Q5" s="8"/>
    </row>
    <row r="6" spans="1:17" x14ac:dyDescent="0.2">
      <c r="A6">
        <v>2016</v>
      </c>
      <c r="B6" s="65"/>
      <c r="C6" s="8"/>
      <c r="D6" s="8"/>
      <c r="E6" s="8"/>
      <c r="F6" s="8"/>
      <c r="G6" s="8"/>
      <c r="H6" s="8"/>
      <c r="I6" s="65"/>
      <c r="J6" s="8"/>
      <c r="K6" s="8"/>
      <c r="L6" s="65"/>
      <c r="M6" s="8"/>
      <c r="N6" s="8"/>
      <c r="O6" s="65"/>
      <c r="P6" s="133"/>
      <c r="Q6" s="8"/>
    </row>
    <row r="7" spans="1:17" x14ac:dyDescent="0.2">
      <c r="A7">
        <v>2017</v>
      </c>
      <c r="B7" s="65"/>
      <c r="C7" s="8">
        <f>lit_review_raw!X43</f>
        <v>402</v>
      </c>
      <c r="D7" s="8"/>
      <c r="E7" s="8"/>
      <c r="F7" s="8"/>
      <c r="G7" s="8"/>
      <c r="H7" s="8"/>
      <c r="I7" s="65"/>
      <c r="J7" s="8"/>
      <c r="K7" s="8"/>
      <c r="L7" s="65"/>
      <c r="M7" s="8"/>
      <c r="N7" s="8"/>
      <c r="O7" s="65"/>
      <c r="P7" s="133"/>
      <c r="Q7" s="8"/>
    </row>
    <row r="8" spans="1:17" x14ac:dyDescent="0.2">
      <c r="A8">
        <v>2018</v>
      </c>
      <c r="B8" s="65"/>
      <c r="C8" s="8"/>
      <c r="D8" s="8"/>
      <c r="E8" s="8"/>
      <c r="F8" s="69">
        <f>'Cole, 2019'!D6</f>
        <v>342</v>
      </c>
      <c r="G8" s="69">
        <f>'Cole, 2019'!D5</f>
        <v>342</v>
      </c>
      <c r="H8" s="69">
        <f>'Cole, 2019'!D7</f>
        <v>342</v>
      </c>
      <c r="I8" s="65"/>
      <c r="J8" s="8"/>
      <c r="K8" s="152">
        <f>K9</f>
        <v>3.9473684210526314E-2</v>
      </c>
      <c r="L8" s="65"/>
      <c r="M8" s="8"/>
      <c r="N8" s="153"/>
      <c r="O8" s="65"/>
      <c r="P8" s="133"/>
      <c r="Q8" s="8"/>
    </row>
    <row r="9" spans="1:17" x14ac:dyDescent="0.2">
      <c r="A9">
        <v>2019</v>
      </c>
      <c r="B9" s="65">
        <f>Vartiainen2020!D7</f>
        <v>275</v>
      </c>
      <c r="C9" s="8"/>
      <c r="D9" s="8"/>
      <c r="E9" s="8"/>
      <c r="F9" s="8"/>
      <c r="G9" s="8"/>
      <c r="H9" s="8"/>
      <c r="I9" s="65">
        <f>Vartiainen2020!D9</f>
        <v>1.4909090909090908E-2</v>
      </c>
      <c r="J9" s="8"/>
      <c r="K9" s="118">
        <f>'Cole, 2019'!D13</f>
        <v>3.9473684210526314E-2</v>
      </c>
      <c r="L9" s="65"/>
      <c r="M9" s="8"/>
      <c r="N9" s="69">
        <f>'Cole, 2019'!D12</f>
        <v>15</v>
      </c>
      <c r="O9" s="65"/>
      <c r="P9" s="133">
        <f>'Cole, 2019'!D11</f>
        <v>0.85</v>
      </c>
      <c r="Q9" s="8"/>
    </row>
    <row r="10" spans="1:17" x14ac:dyDescent="0.2">
      <c r="A10">
        <v>2020</v>
      </c>
      <c r="B10" s="65">
        <f>HLOOKUP(A10,Vartiainen2020!$D$1:$AI$9,7,FALSE)</f>
        <v>251</v>
      </c>
      <c r="C10" s="8"/>
      <c r="D10" s="8">
        <f>lit_review_raw!X51</f>
        <v>455</v>
      </c>
      <c r="E10" s="8"/>
      <c r="F10" s="69">
        <f>'Cole, 2019'!E6</f>
        <v>297</v>
      </c>
      <c r="G10" s="69">
        <f>'Cole, 2019'!E5</f>
        <v>323.10000000000002</v>
      </c>
      <c r="H10" s="69">
        <f>'Cole, 2019'!E7</f>
        <v>267.3</v>
      </c>
      <c r="I10" s="65">
        <f>HLOOKUP(A10,Vartiainen2020!$D$1:$AI$9,9,FALSE)</f>
        <v>1.5537848605577689E-2</v>
      </c>
      <c r="J10" s="8"/>
      <c r="K10" s="8"/>
      <c r="L10" s="65"/>
      <c r="M10" s="8"/>
      <c r="N10" s="8"/>
      <c r="O10" s="65"/>
      <c r="P10" s="133"/>
      <c r="Q10" s="8"/>
    </row>
    <row r="11" spans="1:17" x14ac:dyDescent="0.2">
      <c r="A11">
        <v>2021</v>
      </c>
      <c r="B11" s="65">
        <f>HLOOKUP(A11,Vartiainen2020!$D$1:$AI$9,7,FALSE)</f>
        <v>229</v>
      </c>
      <c r="C11" s="8"/>
      <c r="D11" s="8"/>
      <c r="E11" s="8"/>
      <c r="F11" s="8"/>
      <c r="G11" s="8"/>
      <c r="H11" s="8"/>
      <c r="I11" s="65">
        <f>HLOOKUP(A11,Vartiainen2020!$D$1:$AI$9,9,FALSE)</f>
        <v>1.6157205240174673E-2</v>
      </c>
      <c r="J11" s="8"/>
      <c r="K11" s="8"/>
      <c r="L11" s="65"/>
      <c r="M11" s="8"/>
      <c r="N11" s="8"/>
      <c r="O11" s="65"/>
      <c r="P11" s="133"/>
      <c r="Q11" s="8"/>
    </row>
    <row r="12" spans="1:17" x14ac:dyDescent="0.2">
      <c r="A12">
        <v>2022</v>
      </c>
      <c r="B12" s="65">
        <f>HLOOKUP(A12,Vartiainen2020!$D$1:$AI$9,7,FALSE)</f>
        <v>209</v>
      </c>
      <c r="C12" s="8"/>
      <c r="D12" s="8"/>
      <c r="E12" s="8"/>
      <c r="F12" s="8"/>
      <c r="G12" s="8"/>
      <c r="H12" s="8"/>
      <c r="I12" s="65">
        <f>HLOOKUP(A12,Vartiainen2020!$D$1:$AI$9,9,FALSE)</f>
        <v>1.7224880382775119E-2</v>
      </c>
      <c r="J12" s="8"/>
      <c r="K12" s="8"/>
      <c r="L12" s="65"/>
      <c r="M12" s="8"/>
      <c r="N12" s="8"/>
      <c r="O12" s="65"/>
      <c r="P12" s="133"/>
      <c r="Q12" s="8"/>
    </row>
    <row r="13" spans="1:17" x14ac:dyDescent="0.2">
      <c r="A13">
        <v>2023</v>
      </c>
      <c r="B13" s="65">
        <f>HLOOKUP(A13,Vartiainen2020!$D$1:$AI$9,7,FALSE)</f>
        <v>192</v>
      </c>
      <c r="C13" s="8"/>
      <c r="D13" s="8"/>
      <c r="E13" s="8"/>
      <c r="F13" s="8"/>
      <c r="G13" s="8"/>
      <c r="H13" s="8"/>
      <c r="I13" s="65">
        <f>HLOOKUP(A13,Vartiainen2020!$D$1:$AI$9,9,FALSE)</f>
        <v>1.7708333333333333E-2</v>
      </c>
      <c r="J13" s="8"/>
      <c r="K13" s="8"/>
      <c r="L13" s="65"/>
      <c r="M13" s="8"/>
      <c r="N13" s="8"/>
      <c r="O13" s="65"/>
      <c r="P13" s="133"/>
      <c r="Q13" s="8"/>
    </row>
    <row r="14" spans="1:17" x14ac:dyDescent="0.2">
      <c r="A14">
        <v>2024</v>
      </c>
      <c r="B14" s="65">
        <f>HLOOKUP(A14,Vartiainen2020!$D$1:$AI$9,7,FALSE)</f>
        <v>176</v>
      </c>
      <c r="C14" s="8"/>
      <c r="D14" s="8"/>
      <c r="E14" s="8"/>
      <c r="F14" s="8"/>
      <c r="G14" s="8"/>
      <c r="H14" s="8"/>
      <c r="I14" s="65">
        <f>HLOOKUP(A14,Vartiainen2020!$D$1:$AI$9,9,FALSE)</f>
        <v>1.8749999999999999E-2</v>
      </c>
      <c r="J14" s="8"/>
      <c r="K14" s="8"/>
      <c r="L14" s="65"/>
      <c r="M14" s="8"/>
      <c r="N14" s="8"/>
      <c r="O14" s="65"/>
      <c r="P14" s="133"/>
      <c r="Q14" s="8"/>
    </row>
    <row r="15" spans="1:17" x14ac:dyDescent="0.2">
      <c r="A15">
        <v>2025</v>
      </c>
      <c r="B15" s="65">
        <f>HLOOKUP(A15,Vartiainen2020!$D$1:$AI$9,7,FALSE)</f>
        <v>163</v>
      </c>
      <c r="C15" s="8">
        <f>lit_review_raw!X44</f>
        <v>268</v>
      </c>
      <c r="D15" s="8">
        <f>lit_review_raw!X52</f>
        <v>345</v>
      </c>
      <c r="E15" s="8"/>
      <c r="F15" s="69">
        <f>'Cole, 2019'!F6</f>
        <v>223.20000000000002</v>
      </c>
      <c r="G15" s="69">
        <f>'Cole, 2019'!F5</f>
        <v>297</v>
      </c>
      <c r="H15" s="69">
        <f>'Cole, 2019'!F7</f>
        <v>165.6</v>
      </c>
      <c r="I15" s="65">
        <f>HLOOKUP(A15,Vartiainen2020!$D$1:$AI$9,9,FALSE)</f>
        <v>1.9631901840490799E-2</v>
      </c>
      <c r="J15" s="8"/>
      <c r="K15" s="8"/>
      <c r="L15" s="65"/>
      <c r="M15" s="8"/>
      <c r="N15" s="8"/>
      <c r="O15" s="65"/>
      <c r="P15" s="133"/>
      <c r="Q15" s="8"/>
    </row>
    <row r="16" spans="1:17" x14ac:dyDescent="0.2">
      <c r="A16">
        <v>2026</v>
      </c>
      <c r="B16" s="65">
        <f>HLOOKUP(A16,Vartiainen2020!$D$1:$AI$9,7,FALSE)</f>
        <v>151</v>
      </c>
      <c r="C16" s="8"/>
      <c r="D16" s="8"/>
      <c r="E16" s="8"/>
      <c r="F16" s="8"/>
      <c r="G16" s="8"/>
      <c r="H16" s="8"/>
      <c r="I16" s="65">
        <f>HLOOKUP(A16,Vartiainen2020!$D$1:$AI$9,9,FALSE)</f>
        <v>1.9867549668874173E-2</v>
      </c>
      <c r="J16" s="8"/>
      <c r="K16" s="8"/>
      <c r="L16" s="65"/>
      <c r="M16" s="8"/>
      <c r="N16" s="8"/>
      <c r="O16" s="65"/>
      <c r="P16" s="133"/>
      <c r="Q16" s="8"/>
    </row>
    <row r="17" spans="1:17" x14ac:dyDescent="0.2">
      <c r="A17">
        <v>2027</v>
      </c>
      <c r="B17" s="65">
        <f>HLOOKUP(A17,Vartiainen2020!$D$1:$AI$9,7,FALSE)</f>
        <v>141</v>
      </c>
      <c r="C17" s="8"/>
      <c r="D17" s="8"/>
      <c r="E17" s="8"/>
      <c r="F17" s="8"/>
      <c r="G17" s="8"/>
      <c r="H17" s="8"/>
      <c r="I17" s="65">
        <f>HLOOKUP(A17,Vartiainen2020!$D$1:$AI$9,9,FALSE)</f>
        <v>2.0567375886524821E-2</v>
      </c>
      <c r="J17" s="8"/>
      <c r="K17" s="8"/>
      <c r="L17" s="65"/>
      <c r="M17" s="8"/>
      <c r="N17" s="8"/>
      <c r="O17" s="65"/>
      <c r="P17" s="133"/>
      <c r="Q17" s="8"/>
    </row>
    <row r="18" spans="1:17" x14ac:dyDescent="0.2">
      <c r="A18">
        <v>2028</v>
      </c>
      <c r="B18" s="65">
        <f>HLOOKUP(A18,Vartiainen2020!$D$1:$AI$9,7,FALSE)</f>
        <v>132</v>
      </c>
      <c r="C18" s="8"/>
      <c r="D18" s="8"/>
      <c r="E18" s="8"/>
      <c r="F18" s="8"/>
      <c r="G18" s="8"/>
      <c r="H18" s="8"/>
      <c r="I18" s="65">
        <f>HLOOKUP(A18,Vartiainen2020!$D$1:$AI$9,9,FALSE)</f>
        <v>2.1969696969696969E-2</v>
      </c>
      <c r="J18" s="8"/>
      <c r="K18" s="8"/>
      <c r="L18" s="65"/>
      <c r="M18" s="8"/>
      <c r="N18" s="8"/>
      <c r="O18" s="65"/>
      <c r="P18" s="133"/>
      <c r="Q18" s="8"/>
    </row>
    <row r="19" spans="1:17" x14ac:dyDescent="0.2">
      <c r="A19">
        <v>2029</v>
      </c>
      <c r="B19" s="65">
        <f>HLOOKUP(A19,Vartiainen2020!$D$1:$AI$9,7,FALSE)</f>
        <v>124</v>
      </c>
      <c r="C19" s="8"/>
      <c r="D19" s="8"/>
      <c r="E19" s="8"/>
      <c r="F19" s="8"/>
      <c r="G19" s="8"/>
      <c r="H19" s="8"/>
      <c r="I19" s="65">
        <f>HLOOKUP(A19,Vartiainen2020!$D$1:$AI$9,9,FALSE)</f>
        <v>2.2580645161290321E-2</v>
      </c>
      <c r="J19" s="8"/>
      <c r="K19" s="8"/>
      <c r="L19" s="65"/>
      <c r="M19" s="8"/>
      <c r="N19" s="8"/>
      <c r="O19" s="65"/>
      <c r="P19" s="133"/>
      <c r="Q19" s="8"/>
    </row>
    <row r="20" spans="1:17" x14ac:dyDescent="0.2">
      <c r="A20">
        <v>2030</v>
      </c>
      <c r="B20" s="65">
        <f>HLOOKUP(A20,Vartiainen2020!$D$1:$AI$9,7,FALSE)</f>
        <v>117</v>
      </c>
      <c r="C20" s="8">
        <f>lit_review_raw!X45</f>
        <v>243</v>
      </c>
      <c r="D20" s="8">
        <f>lit_review_raw!X53</f>
        <v>260</v>
      </c>
      <c r="E20" s="8"/>
      <c r="F20" s="69">
        <f>'Cole, 2019'!G6</f>
        <v>186.3</v>
      </c>
      <c r="G20" s="69">
        <f>'Cole, 2019'!G5</f>
        <v>270.90000000000003</v>
      </c>
      <c r="H20" s="69">
        <f>'Cole, 2019'!G7</f>
        <v>111.60000000000001</v>
      </c>
      <c r="I20" s="65">
        <f>HLOOKUP(A20,Vartiainen2020!$D$1:$AI$9,9,FALSE)</f>
        <v>2.3076923076923078E-2</v>
      </c>
      <c r="J20" s="8"/>
      <c r="K20" s="8"/>
      <c r="L20" s="65"/>
      <c r="M20" s="8"/>
      <c r="N20" s="8"/>
      <c r="O20" s="65"/>
      <c r="P20" s="133"/>
      <c r="Q20" s="8"/>
    </row>
    <row r="21" spans="1:17" x14ac:dyDescent="0.2">
      <c r="A21">
        <v>2031</v>
      </c>
      <c r="B21" s="65">
        <f>HLOOKUP(A21,Vartiainen2020!$D$1:$AI$9,7,FALSE)</f>
        <v>112</v>
      </c>
      <c r="C21" s="8"/>
      <c r="D21" s="8"/>
      <c r="E21" s="8"/>
      <c r="F21" s="8"/>
      <c r="G21" s="8"/>
      <c r="H21" s="8"/>
      <c r="I21" s="65">
        <f>HLOOKUP(A21,Vartiainen2020!$D$1:$AI$9,9,FALSE)</f>
        <v>2.3214285714285715E-2</v>
      </c>
      <c r="J21" s="8"/>
      <c r="K21" s="8"/>
      <c r="L21" s="65"/>
      <c r="M21" s="8"/>
      <c r="N21" s="8"/>
      <c r="O21" s="65"/>
      <c r="P21" s="133"/>
      <c r="Q21" s="8"/>
    </row>
    <row r="22" spans="1:17" x14ac:dyDescent="0.2">
      <c r="A22">
        <v>2032</v>
      </c>
      <c r="B22" s="65">
        <f>HLOOKUP(A22,Vartiainen2020!$D$1:$AI$9,7,FALSE)</f>
        <v>106</v>
      </c>
      <c r="C22" s="8"/>
      <c r="D22" s="8"/>
      <c r="E22" s="8"/>
      <c r="F22" s="8"/>
      <c r="G22" s="8"/>
      <c r="H22" s="8"/>
      <c r="I22" s="65">
        <f>HLOOKUP(A22,Vartiainen2020!$D$1:$AI$9,9,FALSE)</f>
        <v>2.4528301886792454E-2</v>
      </c>
      <c r="J22" s="8"/>
      <c r="K22" s="8"/>
      <c r="L22" s="65"/>
      <c r="M22" s="8"/>
      <c r="N22" s="8"/>
      <c r="O22" s="65"/>
      <c r="P22" s="133"/>
      <c r="Q22" s="8"/>
    </row>
    <row r="23" spans="1:17" x14ac:dyDescent="0.2">
      <c r="A23">
        <v>2033</v>
      </c>
      <c r="B23" s="65">
        <f>HLOOKUP(A23,Vartiainen2020!$D$1:$AI$9,7,FALSE)</f>
        <v>102</v>
      </c>
      <c r="C23" s="8"/>
      <c r="D23" s="8"/>
      <c r="E23" s="8"/>
      <c r="F23" s="8"/>
      <c r="G23" s="8"/>
      <c r="H23" s="8"/>
      <c r="I23" s="65">
        <f>HLOOKUP(A23,Vartiainen2020!$D$1:$AI$9,9,FALSE)</f>
        <v>2.4509803921568627E-2</v>
      </c>
      <c r="J23" s="8"/>
      <c r="K23" s="8"/>
      <c r="L23" s="65"/>
      <c r="M23" s="8"/>
      <c r="N23" s="8"/>
      <c r="O23" s="65"/>
      <c r="P23" s="133"/>
      <c r="Q23" s="8"/>
    </row>
    <row r="24" spans="1:17" x14ac:dyDescent="0.2">
      <c r="A24">
        <v>2034</v>
      </c>
      <c r="B24" s="65">
        <f>HLOOKUP(A24,Vartiainen2020!$D$1:$AI$9,7,FALSE)</f>
        <v>98</v>
      </c>
      <c r="C24" s="8"/>
      <c r="D24" s="8"/>
      <c r="E24" s="80">
        <f>E25</f>
        <v>125</v>
      </c>
      <c r="F24" s="80"/>
      <c r="G24" s="80"/>
      <c r="H24" s="80"/>
      <c r="I24" s="65">
        <f>HLOOKUP(A24,Vartiainen2020!$D$1:$AI$9,9,FALSE)</f>
        <v>2.5510204081632654E-2</v>
      </c>
      <c r="J24" s="80">
        <f>J25</f>
        <v>0.03</v>
      </c>
      <c r="K24" s="80"/>
      <c r="L24" s="65"/>
      <c r="M24" s="80">
        <f>M25</f>
        <v>20</v>
      </c>
      <c r="N24" s="80"/>
      <c r="O24" s="145">
        <f>O25</f>
        <v>0.97</v>
      </c>
      <c r="P24" s="143"/>
      <c r="Q24" s="80"/>
    </row>
    <row r="25" spans="1:17" x14ac:dyDescent="0.2">
      <c r="A25">
        <v>2035</v>
      </c>
      <c r="B25" s="65">
        <f>HLOOKUP(A25,Vartiainen2020!$D$1:$AI$9,7,FALSE)</f>
        <v>94</v>
      </c>
      <c r="C25" s="8">
        <f>lit_review_raw!X46</f>
        <v>228</v>
      </c>
      <c r="D25" s="8"/>
      <c r="E25" s="8">
        <f>lit_review_raw!X48</f>
        <v>125</v>
      </c>
      <c r="F25" s="8"/>
      <c r="G25" s="8"/>
      <c r="H25" s="8"/>
      <c r="I25" s="65">
        <f>HLOOKUP(A25,Vartiainen2020!$D$1:$AI$9,9,FALSE)</f>
        <v>2.553191489361702E-2</v>
      </c>
      <c r="J25" s="8">
        <f>lit_review_raw!Y48</f>
        <v>0.03</v>
      </c>
      <c r="K25" s="8"/>
      <c r="L25" s="65"/>
      <c r="M25" s="8">
        <f>lit_review_raw!Z48</f>
        <v>20</v>
      </c>
      <c r="N25" s="8"/>
      <c r="O25" s="65">
        <f>lit_review_raw!AA48</f>
        <v>0.97</v>
      </c>
      <c r="P25" s="133"/>
      <c r="Q25" s="8"/>
    </row>
    <row r="26" spans="1:17" x14ac:dyDescent="0.2">
      <c r="A26">
        <v>2036</v>
      </c>
      <c r="B26" s="65">
        <f>HLOOKUP(A26,Vartiainen2020!$D$1:$AI$9,7,FALSE)</f>
        <v>91</v>
      </c>
      <c r="C26" s="8"/>
      <c r="D26" s="8"/>
      <c r="E26" s="8"/>
      <c r="F26" s="8"/>
      <c r="G26" s="8"/>
      <c r="H26" s="8"/>
      <c r="I26" s="65">
        <f>HLOOKUP(A26,Vartiainen2020!$D$1:$AI$9,9,FALSE)</f>
        <v>2.6373626373626374E-2</v>
      </c>
      <c r="J26" s="8"/>
      <c r="K26" s="8"/>
      <c r="L26" s="65"/>
      <c r="M26" s="8"/>
      <c r="N26" s="8"/>
      <c r="O26" s="65"/>
      <c r="P26" s="133"/>
      <c r="Q26" s="8"/>
    </row>
    <row r="27" spans="1:17" x14ac:dyDescent="0.2">
      <c r="A27">
        <v>2037</v>
      </c>
      <c r="B27" s="65">
        <f>HLOOKUP(A27,Vartiainen2020!$D$1:$AI$9,7,FALSE)</f>
        <v>88</v>
      </c>
      <c r="C27" s="8"/>
      <c r="D27" s="8"/>
      <c r="E27" s="8"/>
      <c r="F27" s="8"/>
      <c r="G27" s="8"/>
      <c r="H27" s="8"/>
      <c r="I27" s="65">
        <f>HLOOKUP(A27,Vartiainen2020!$D$1:$AI$9,9,FALSE)</f>
        <v>2.6136363636363635E-2</v>
      </c>
      <c r="J27" s="8"/>
      <c r="K27" s="8"/>
      <c r="L27" s="65"/>
      <c r="M27" s="8"/>
      <c r="N27" s="8"/>
      <c r="O27" s="65"/>
      <c r="P27" s="133"/>
      <c r="Q27" s="8"/>
    </row>
    <row r="28" spans="1:17" x14ac:dyDescent="0.2">
      <c r="A28">
        <v>2038</v>
      </c>
      <c r="B28" s="65">
        <f>HLOOKUP(A28,Vartiainen2020!$D$1:$AI$9,7,FALSE)</f>
        <v>85</v>
      </c>
      <c r="C28" s="8"/>
      <c r="D28" s="8"/>
      <c r="E28" s="8"/>
      <c r="F28" s="8"/>
      <c r="G28" s="8"/>
      <c r="H28" s="8"/>
      <c r="I28" s="65">
        <f>HLOOKUP(A28,Vartiainen2020!$D$1:$AI$9,9,FALSE)</f>
        <v>2.7058823529411764E-2</v>
      </c>
      <c r="J28" s="8"/>
      <c r="K28" s="8"/>
      <c r="L28" s="65"/>
      <c r="M28" s="8"/>
      <c r="N28" s="8"/>
      <c r="O28" s="65"/>
      <c r="P28" s="133"/>
      <c r="Q28" s="8"/>
    </row>
    <row r="29" spans="1:17" x14ac:dyDescent="0.2">
      <c r="A29">
        <v>2039</v>
      </c>
      <c r="B29" s="65">
        <f>HLOOKUP(A29,Vartiainen2020!$D$1:$AI$9,7,FALSE)</f>
        <v>82</v>
      </c>
      <c r="C29" s="8"/>
      <c r="D29" s="8"/>
      <c r="E29" s="8"/>
      <c r="F29" s="8"/>
      <c r="G29" s="8"/>
      <c r="H29" s="8"/>
      <c r="I29" s="65">
        <f>HLOOKUP(A29,Vartiainen2020!$D$1:$AI$9,9,FALSE)</f>
        <v>2.8048780487804875E-2</v>
      </c>
      <c r="J29" s="8"/>
      <c r="K29" s="8"/>
      <c r="L29" s="65"/>
      <c r="M29" s="8"/>
      <c r="N29" s="8"/>
      <c r="O29" s="65"/>
      <c r="P29" s="133"/>
      <c r="Q29" s="8"/>
    </row>
    <row r="30" spans="1:17" x14ac:dyDescent="0.2">
      <c r="A30">
        <v>2040</v>
      </c>
      <c r="B30" s="65">
        <f>HLOOKUP(A30,Vartiainen2020!$D$1:$AI$9,7,FALSE)</f>
        <v>80</v>
      </c>
      <c r="C30" s="8">
        <f>lit_review_raw!X47</f>
        <v>218</v>
      </c>
      <c r="D30" s="8"/>
      <c r="E30" s="8"/>
      <c r="F30" s="8"/>
      <c r="G30" s="8"/>
      <c r="H30" s="8"/>
      <c r="I30" s="65">
        <f>HLOOKUP(A30,Vartiainen2020!$D$1:$AI$9,9,FALSE)</f>
        <v>2.7500000000000004E-2</v>
      </c>
      <c r="J30" s="8"/>
      <c r="K30" s="8"/>
      <c r="L30" s="65"/>
      <c r="M30" s="8"/>
      <c r="N30" s="8"/>
      <c r="O30" s="65"/>
      <c r="P30" s="133"/>
      <c r="Q30" s="8"/>
    </row>
    <row r="31" spans="1:17" x14ac:dyDescent="0.2">
      <c r="A31">
        <v>2041</v>
      </c>
      <c r="B31" s="65">
        <f>HLOOKUP(A31,Vartiainen2020!$D$1:$AI$9,7,FALSE)</f>
        <v>78</v>
      </c>
      <c r="C31" s="8"/>
      <c r="D31" s="8"/>
      <c r="E31" s="8"/>
      <c r="F31" s="8"/>
      <c r="G31" s="8"/>
      <c r="H31" s="8"/>
      <c r="I31" s="65">
        <f>HLOOKUP(A31,Vartiainen2020!$D$1:$AI$9,9,FALSE)</f>
        <v>2.8205128205128209E-2</v>
      </c>
      <c r="J31" s="8"/>
      <c r="K31" s="8"/>
      <c r="L31" s="65"/>
      <c r="M31" s="8"/>
      <c r="N31" s="8"/>
      <c r="O31" s="65"/>
      <c r="P31" s="133"/>
      <c r="Q31" s="8"/>
    </row>
    <row r="32" spans="1:17" x14ac:dyDescent="0.2">
      <c r="A32">
        <v>2042</v>
      </c>
      <c r="B32" s="65">
        <f>HLOOKUP(A32,Vartiainen2020!$D$1:$AI$9,7,FALSE)</f>
        <v>76</v>
      </c>
      <c r="C32" s="8"/>
      <c r="D32" s="8"/>
      <c r="E32" s="8"/>
      <c r="F32" s="8"/>
      <c r="G32" s="8"/>
      <c r="H32" s="8"/>
      <c r="I32" s="65">
        <f>HLOOKUP(A32,Vartiainen2020!$D$1:$AI$9,9,FALSE)</f>
        <v>2.8947368421052635E-2</v>
      </c>
      <c r="J32" s="8"/>
      <c r="K32" s="8"/>
      <c r="L32" s="65"/>
      <c r="M32" s="8"/>
      <c r="N32" s="8"/>
      <c r="O32" s="65"/>
      <c r="P32" s="133"/>
      <c r="Q32" s="8"/>
    </row>
    <row r="33" spans="1:17" x14ac:dyDescent="0.2">
      <c r="A33">
        <v>2043</v>
      </c>
      <c r="B33" s="65">
        <f>HLOOKUP(A33,Vartiainen2020!$D$1:$AI$9,7,FALSE)</f>
        <v>74</v>
      </c>
      <c r="C33" s="8"/>
      <c r="D33" s="8"/>
      <c r="E33" s="8"/>
      <c r="F33" s="8"/>
      <c r="G33" s="8"/>
      <c r="H33" s="8"/>
      <c r="I33" s="65">
        <f>HLOOKUP(A33,Vartiainen2020!$D$1:$AI$9,9,FALSE)</f>
        <v>2.9729729729729731E-2</v>
      </c>
      <c r="J33" s="8"/>
      <c r="K33" s="8"/>
      <c r="L33" s="65"/>
      <c r="M33" s="8"/>
      <c r="N33" s="8"/>
      <c r="O33" s="65"/>
      <c r="P33" s="133"/>
      <c r="Q33" s="8"/>
    </row>
    <row r="34" spans="1:17" x14ac:dyDescent="0.2">
      <c r="A34">
        <v>2044</v>
      </c>
      <c r="B34" s="65">
        <f>HLOOKUP(A34,Vartiainen2020!$D$1:$AI$9,7,FALSE)</f>
        <v>73</v>
      </c>
      <c r="C34" s="8"/>
      <c r="D34" s="8"/>
      <c r="E34" s="8"/>
      <c r="F34" s="8"/>
      <c r="G34" s="8"/>
      <c r="H34" s="8"/>
      <c r="I34" s="65">
        <f>HLOOKUP(A34,Vartiainen2020!$D$1:$AI$9,9,FALSE)</f>
        <v>2.8767123287671233E-2</v>
      </c>
      <c r="J34" s="8"/>
      <c r="K34" s="8"/>
      <c r="L34" s="65"/>
      <c r="M34" s="8"/>
      <c r="N34" s="8"/>
      <c r="O34" s="65"/>
      <c r="P34" s="133"/>
      <c r="Q34" s="8"/>
    </row>
    <row r="35" spans="1:17" x14ac:dyDescent="0.2">
      <c r="A35">
        <v>2045</v>
      </c>
      <c r="B35" s="65">
        <f>HLOOKUP(A35,Vartiainen2020!$D$1:$AI$9,7,FALSE)</f>
        <v>71</v>
      </c>
      <c r="C35" s="8"/>
      <c r="D35" s="8"/>
      <c r="E35" s="8"/>
      <c r="F35" s="8"/>
      <c r="G35" s="8"/>
      <c r="H35" s="8"/>
      <c r="I35" s="65">
        <f>HLOOKUP(A35,Vartiainen2020!$D$1:$AI$9,9,FALSE)</f>
        <v>2.9577464788732397E-2</v>
      </c>
      <c r="J35" s="8"/>
      <c r="K35" s="8"/>
      <c r="L35" s="65"/>
      <c r="M35" s="8"/>
      <c r="N35" s="8"/>
      <c r="O35" s="65"/>
      <c r="P35" s="133"/>
      <c r="Q35" s="8"/>
    </row>
    <row r="36" spans="1:17" x14ac:dyDescent="0.2">
      <c r="A36">
        <v>2046</v>
      </c>
      <c r="B36" s="65">
        <f>HLOOKUP(A36,Vartiainen2020!$D$1:$AI$9,7,FALSE)</f>
        <v>70</v>
      </c>
      <c r="C36" s="8"/>
      <c r="D36" s="8"/>
      <c r="E36" s="8"/>
      <c r="F36" s="8"/>
      <c r="G36" s="8"/>
      <c r="H36" s="8"/>
      <c r="I36" s="65">
        <f>HLOOKUP(A36,Vartiainen2020!$D$1:$AI$9,9,FALSE)</f>
        <v>3.0000000000000002E-2</v>
      </c>
      <c r="J36" s="8"/>
      <c r="K36" s="8"/>
      <c r="L36" s="65"/>
      <c r="M36" s="8"/>
      <c r="N36" s="8"/>
      <c r="O36" s="65"/>
      <c r="P36" s="133"/>
      <c r="Q36" s="8"/>
    </row>
    <row r="37" spans="1:17" x14ac:dyDescent="0.2">
      <c r="A37">
        <v>2047</v>
      </c>
      <c r="B37" s="65">
        <f>HLOOKUP(A37,Vartiainen2020!$D$1:$AI$9,7,FALSE)</f>
        <v>69</v>
      </c>
      <c r="C37" s="8"/>
      <c r="D37" s="8"/>
      <c r="E37" s="8"/>
      <c r="F37" s="8"/>
      <c r="G37" s="8"/>
      <c r="H37" s="8"/>
      <c r="I37" s="65">
        <f>HLOOKUP(A37,Vartiainen2020!$D$1:$AI$9,9,FALSE)</f>
        <v>3.0434782608695653E-2</v>
      </c>
      <c r="J37" s="8"/>
      <c r="K37" s="8"/>
      <c r="L37" s="65"/>
      <c r="M37" s="8"/>
      <c r="N37" s="8"/>
      <c r="O37" s="65"/>
      <c r="P37" s="133"/>
      <c r="Q37" s="8"/>
    </row>
    <row r="38" spans="1:17" x14ac:dyDescent="0.2">
      <c r="A38">
        <v>2048</v>
      </c>
      <c r="B38" s="65">
        <f>HLOOKUP(A38,Vartiainen2020!$D$1:$AI$9,7,FALSE)</f>
        <v>67</v>
      </c>
      <c r="C38" s="8"/>
      <c r="D38" s="8"/>
      <c r="E38" s="8"/>
      <c r="F38" s="8"/>
      <c r="G38" s="8"/>
      <c r="H38" s="8"/>
      <c r="I38" s="65">
        <f>HLOOKUP(A38,Vartiainen2020!$D$1:$AI$9,9,FALSE)</f>
        <v>3.1343283582089557E-2</v>
      </c>
      <c r="J38" s="8"/>
      <c r="K38" s="8"/>
      <c r="L38" s="65"/>
      <c r="M38" s="8"/>
      <c r="N38" s="8"/>
      <c r="O38" s="65"/>
      <c r="P38" s="133"/>
      <c r="Q38" s="8"/>
    </row>
    <row r="39" spans="1:17" x14ac:dyDescent="0.2">
      <c r="A39">
        <v>2049</v>
      </c>
      <c r="B39" s="65">
        <f>HLOOKUP(A39,Vartiainen2020!$D$1:$AI$9,7,FALSE)</f>
        <v>66</v>
      </c>
      <c r="C39" s="8"/>
      <c r="D39" s="8"/>
      <c r="E39" s="8"/>
      <c r="F39" s="8"/>
      <c r="G39" s="8"/>
      <c r="H39" s="8"/>
      <c r="I39" s="65">
        <f>HLOOKUP(A39,Vartiainen2020!$D$1:$AI$9,9,FALSE)</f>
        <v>3.0303030303030304E-2</v>
      </c>
      <c r="J39" s="8"/>
      <c r="K39" s="8"/>
      <c r="L39" s="65"/>
      <c r="M39" s="8"/>
      <c r="N39" s="8"/>
      <c r="O39" s="65"/>
      <c r="P39" s="133"/>
      <c r="Q39" s="8"/>
    </row>
    <row r="40" spans="1:17" x14ac:dyDescent="0.2">
      <c r="A40">
        <v>2050</v>
      </c>
      <c r="B40" s="65">
        <f>HLOOKUP(A40,Vartiainen2020!$D$1:$AI$9,7,FALSE)</f>
        <v>65</v>
      </c>
      <c r="C40" s="8"/>
      <c r="D40" s="8"/>
      <c r="E40" s="8"/>
      <c r="F40" s="69">
        <f>'Cole, 2019'!H6</f>
        <v>142.20000000000002</v>
      </c>
      <c r="G40" s="69">
        <f>'Cole, 2019'!H5</f>
        <v>238.5</v>
      </c>
      <c r="H40" s="69">
        <f>'Cole, 2019'!H7</f>
        <v>70.2</v>
      </c>
      <c r="I40" s="65">
        <f>HLOOKUP(A40,Vartiainen2020!$D$1:$AI$9,9,FALSE)</f>
        <v>3.0769230769230771E-2</v>
      </c>
      <c r="J40" s="8"/>
      <c r="L40" s="65"/>
      <c r="M40" s="8"/>
      <c r="N40" s="8"/>
      <c r="O40" s="65"/>
      <c r="P40" s="133"/>
      <c r="Q40" s="8"/>
    </row>
    <row r="62" spans="2:12" ht="17" thickBot="1" x14ac:dyDescent="0.25"/>
    <row r="63" spans="2:12" ht="22" thickBot="1" x14ac:dyDescent="0.3">
      <c r="B63" s="186" t="s">
        <v>261</v>
      </c>
      <c r="C63" s="187"/>
      <c r="D63" s="187"/>
      <c r="E63" s="187"/>
      <c r="F63" s="187"/>
      <c r="G63" s="187"/>
      <c r="H63" s="187"/>
      <c r="I63" s="187"/>
      <c r="J63" s="187"/>
      <c r="K63" s="187"/>
      <c r="L63" s="187"/>
    </row>
    <row r="64" spans="2:12" ht="17" thickBot="1" x14ac:dyDescent="0.25"/>
    <row r="65" spans="2:12" ht="17" thickBot="1" x14ac:dyDescent="0.25">
      <c r="B65" s="77" t="s">
        <v>262</v>
      </c>
      <c r="C65" s="10"/>
      <c r="D65" s="10"/>
      <c r="E65" s="10"/>
      <c r="F65" s="10"/>
      <c r="G65" s="10"/>
      <c r="H65" s="10"/>
      <c r="I65" s="182" t="s">
        <v>263</v>
      </c>
      <c r="J65" s="180"/>
      <c r="K65" s="180"/>
      <c r="L65" s="183"/>
    </row>
    <row r="66" spans="2:12" ht="52" thickBot="1" x14ac:dyDescent="0.25">
      <c r="B66" s="78" t="s">
        <v>399</v>
      </c>
      <c r="C66" s="130"/>
      <c r="D66" s="130"/>
      <c r="E66" s="130"/>
      <c r="F66" s="130"/>
      <c r="G66" s="130"/>
      <c r="H66" s="130"/>
      <c r="I66" s="149" t="str">
        <f>F3</f>
        <v>Cole, 2019</v>
      </c>
      <c r="J66" s="150"/>
      <c r="K66" s="150"/>
      <c r="L66" s="151"/>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48" t="s">
        <v>254</v>
      </c>
      <c r="C2" s="48" t="s">
        <v>255</v>
      </c>
      <c r="D2" s="71" t="s">
        <v>259</v>
      </c>
      <c r="E2" s="1"/>
    </row>
    <row r="3" spans="1:5" x14ac:dyDescent="0.2">
      <c r="A3" s="10" t="s">
        <v>251</v>
      </c>
      <c r="B3" s="72" t="str">
        <f>'Tsiropoulos2018 (JRC)'!B32</f>
        <v>Tsiropoulos, 2018 (ProRES scenario)</v>
      </c>
      <c r="C3" s="72" t="str">
        <f>B3</f>
        <v>Tsiropoulos, 2018 (ProRES scenario)</v>
      </c>
      <c r="D3" s="72" t="str">
        <f>B3</f>
        <v>Tsiropoulos, 2018 (ProRES scenario)</v>
      </c>
      <c r="E3" s="10"/>
    </row>
    <row r="4" spans="1:5" x14ac:dyDescent="0.2">
      <c r="A4" s="74" t="s">
        <v>260</v>
      </c>
      <c r="B4" s="75" t="str">
        <f>'Tsiropoulos2018 (JRC)'!A22</f>
        <v>CSP, solar tower with storage</v>
      </c>
      <c r="C4" s="75" t="str">
        <f>B4</f>
        <v>CSP, solar tower with storage</v>
      </c>
      <c r="D4" s="75" t="str">
        <f>B4</f>
        <v>CSP, solar tower with storage</v>
      </c>
      <c r="E4" s="58"/>
    </row>
    <row r="5" spans="1:5" x14ac:dyDescent="0.2">
      <c r="A5">
        <v>2015</v>
      </c>
      <c r="B5" s="65">
        <f>'Tsiropoulos2018 (JRC)'!D22</f>
        <v>5280</v>
      </c>
      <c r="C5" s="66">
        <f>'Tsiropoulos2018 (JRC)'!D23</f>
        <v>1.7000000000000001E-2</v>
      </c>
      <c r="D5" s="67">
        <f>'Tsiropoulos2018 (JRC)'!D28</f>
        <v>30</v>
      </c>
    </row>
    <row r="6" spans="1:5" x14ac:dyDescent="0.2">
      <c r="A6">
        <v>2016</v>
      </c>
      <c r="B6" s="65"/>
      <c r="C6" s="66"/>
      <c r="D6" s="66"/>
    </row>
    <row r="7" spans="1:5" x14ac:dyDescent="0.2">
      <c r="A7">
        <v>2017</v>
      </c>
      <c r="B7" s="65"/>
      <c r="C7" s="66"/>
      <c r="D7" s="65"/>
    </row>
    <row r="8" spans="1:5" x14ac:dyDescent="0.2">
      <c r="A8">
        <v>2018</v>
      </c>
      <c r="B8" s="65"/>
      <c r="C8" s="66"/>
      <c r="D8" s="65"/>
    </row>
    <row r="9" spans="1:5" x14ac:dyDescent="0.2">
      <c r="A9">
        <v>2019</v>
      </c>
      <c r="B9" s="65"/>
      <c r="C9" s="66"/>
      <c r="D9" s="65"/>
    </row>
    <row r="10" spans="1:5" x14ac:dyDescent="0.2">
      <c r="A10">
        <v>2020</v>
      </c>
      <c r="B10" s="65">
        <f>'Tsiropoulos2018 (JRC)'!E22</f>
        <v>4330</v>
      </c>
      <c r="C10" s="66">
        <f>'Tsiropoulos2018 (JRC)'!E23</f>
        <v>1.7000000000000001E-2</v>
      </c>
      <c r="D10" s="65"/>
    </row>
    <row r="11" spans="1:5" x14ac:dyDescent="0.2">
      <c r="A11">
        <v>2021</v>
      </c>
      <c r="B11" s="65"/>
      <c r="C11" s="66"/>
      <c r="D11" s="65"/>
    </row>
    <row r="12" spans="1:5" x14ac:dyDescent="0.2">
      <c r="A12">
        <v>2022</v>
      </c>
      <c r="B12" s="65"/>
      <c r="C12" s="66"/>
      <c r="D12" s="65"/>
    </row>
    <row r="13" spans="1:5" x14ac:dyDescent="0.2">
      <c r="A13">
        <v>2023</v>
      </c>
      <c r="B13" s="65"/>
      <c r="C13" s="66"/>
      <c r="D13" s="65"/>
    </row>
    <row r="14" spans="1:5" x14ac:dyDescent="0.2">
      <c r="A14">
        <v>2024</v>
      </c>
      <c r="B14" s="65"/>
      <c r="C14" s="66"/>
      <c r="D14" s="65"/>
    </row>
    <row r="15" spans="1:5" x14ac:dyDescent="0.2">
      <c r="A15">
        <v>2025</v>
      </c>
      <c r="B15" s="65"/>
      <c r="C15" s="66"/>
      <c r="D15" s="65"/>
    </row>
    <row r="16" spans="1:5" x14ac:dyDescent="0.2">
      <c r="A16">
        <v>2026</v>
      </c>
      <c r="B16" s="65"/>
      <c r="C16" s="66"/>
      <c r="D16" s="65"/>
    </row>
    <row r="17" spans="1:4" x14ac:dyDescent="0.2">
      <c r="A17">
        <v>2027</v>
      </c>
      <c r="B17" s="65"/>
      <c r="C17" s="66"/>
      <c r="D17" s="65"/>
    </row>
    <row r="18" spans="1:4" x14ac:dyDescent="0.2">
      <c r="A18">
        <v>2028</v>
      </c>
      <c r="B18" s="65"/>
      <c r="C18" s="66"/>
      <c r="D18" s="65"/>
    </row>
    <row r="19" spans="1:4" x14ac:dyDescent="0.2">
      <c r="A19">
        <v>2029</v>
      </c>
      <c r="B19" s="65"/>
      <c r="C19" s="66"/>
      <c r="D19" s="65"/>
    </row>
    <row r="20" spans="1:4" x14ac:dyDescent="0.2">
      <c r="A20">
        <v>2030</v>
      </c>
      <c r="B20" s="65">
        <f>'Tsiropoulos2018 (JRC)'!F22</f>
        <v>3310</v>
      </c>
      <c r="C20" s="66">
        <f>'Tsiropoulos2018 (JRC)'!F23</f>
        <v>1.7000000000000001E-2</v>
      </c>
      <c r="D20" s="65"/>
    </row>
    <row r="21" spans="1:4" x14ac:dyDescent="0.2">
      <c r="A21">
        <v>2031</v>
      </c>
      <c r="B21" s="65"/>
      <c r="C21" s="66"/>
      <c r="D21" s="65"/>
    </row>
    <row r="22" spans="1:4" x14ac:dyDescent="0.2">
      <c r="A22">
        <v>2032</v>
      </c>
      <c r="B22" s="65"/>
      <c r="C22" s="66"/>
      <c r="D22" s="65"/>
    </row>
    <row r="23" spans="1:4" x14ac:dyDescent="0.2">
      <c r="A23">
        <v>2033</v>
      </c>
      <c r="B23" s="65"/>
      <c r="C23" s="66"/>
      <c r="D23" s="65"/>
    </row>
    <row r="24" spans="1:4" x14ac:dyDescent="0.2">
      <c r="A24">
        <v>2034</v>
      </c>
      <c r="B24" s="65"/>
      <c r="C24" s="66"/>
      <c r="D24" s="65"/>
    </row>
    <row r="25" spans="1:4" x14ac:dyDescent="0.2">
      <c r="A25">
        <v>2035</v>
      </c>
      <c r="B25" s="65"/>
      <c r="C25" s="66"/>
      <c r="D25" s="65"/>
    </row>
    <row r="26" spans="1:4" x14ac:dyDescent="0.2">
      <c r="A26">
        <v>2036</v>
      </c>
      <c r="B26" s="65"/>
      <c r="C26" s="66"/>
      <c r="D26" s="65"/>
    </row>
    <row r="27" spans="1:4" x14ac:dyDescent="0.2">
      <c r="A27">
        <v>2037</v>
      </c>
      <c r="B27" s="65"/>
      <c r="C27" s="66"/>
      <c r="D27" s="65"/>
    </row>
    <row r="28" spans="1:4" x14ac:dyDescent="0.2">
      <c r="A28">
        <v>2038</v>
      </c>
      <c r="B28" s="65"/>
      <c r="C28" s="66"/>
      <c r="D28" s="65"/>
    </row>
    <row r="29" spans="1:4" x14ac:dyDescent="0.2">
      <c r="A29">
        <v>2039</v>
      </c>
      <c r="B29" s="65"/>
      <c r="C29" s="66"/>
      <c r="D29" s="65"/>
    </row>
    <row r="30" spans="1:4" x14ac:dyDescent="0.2">
      <c r="A30">
        <v>2040</v>
      </c>
      <c r="B30" s="65">
        <f>'Tsiropoulos2018 (JRC)'!G22</f>
        <v>3010</v>
      </c>
      <c r="C30" s="66">
        <f>'Tsiropoulos2018 (JRC)'!G23</f>
        <v>1.7000000000000001E-2</v>
      </c>
      <c r="D30" s="65"/>
    </row>
    <row r="31" spans="1:4" x14ac:dyDescent="0.2">
      <c r="A31">
        <v>2041</v>
      </c>
      <c r="B31" s="65"/>
      <c r="C31" s="66"/>
      <c r="D31" s="65"/>
    </row>
    <row r="32" spans="1:4" x14ac:dyDescent="0.2">
      <c r="A32">
        <v>2042</v>
      </c>
      <c r="B32" s="65"/>
      <c r="C32" s="66"/>
      <c r="D32" s="65"/>
    </row>
    <row r="33" spans="1:4" x14ac:dyDescent="0.2">
      <c r="A33">
        <v>2043</v>
      </c>
      <c r="B33" s="65"/>
      <c r="C33" s="66"/>
      <c r="D33" s="65"/>
    </row>
    <row r="34" spans="1:4" x14ac:dyDescent="0.2">
      <c r="A34">
        <v>2044</v>
      </c>
      <c r="B34" s="65"/>
      <c r="C34" s="66"/>
      <c r="D34" s="65"/>
    </row>
    <row r="35" spans="1:4" x14ac:dyDescent="0.2">
      <c r="A35">
        <v>2045</v>
      </c>
      <c r="B35" s="65"/>
      <c r="C35" s="66"/>
      <c r="D35" s="65"/>
    </row>
    <row r="36" spans="1:4" x14ac:dyDescent="0.2">
      <c r="A36">
        <v>2046</v>
      </c>
      <c r="B36" s="65"/>
      <c r="C36" s="66"/>
      <c r="D36" s="65"/>
    </row>
    <row r="37" spans="1:4" x14ac:dyDescent="0.2">
      <c r="A37">
        <v>2047</v>
      </c>
      <c r="B37" s="65"/>
      <c r="C37" s="66"/>
      <c r="D37" s="65"/>
    </row>
    <row r="38" spans="1:4" x14ac:dyDescent="0.2">
      <c r="A38">
        <v>2048</v>
      </c>
      <c r="B38" s="65"/>
      <c r="C38" s="66"/>
      <c r="D38" s="65"/>
    </row>
    <row r="39" spans="1:4" x14ac:dyDescent="0.2">
      <c r="A39">
        <v>2049</v>
      </c>
      <c r="B39" s="65"/>
      <c r="C39" s="66"/>
      <c r="D39" s="65"/>
    </row>
    <row r="40" spans="1:4" x14ac:dyDescent="0.2">
      <c r="A40">
        <v>2050</v>
      </c>
      <c r="B40" s="65">
        <f>'Tsiropoulos2018 (JRC)'!H22</f>
        <v>2880</v>
      </c>
      <c r="C40" s="66">
        <f>'Tsiropoulos2018 (JRC)'!H23</f>
        <v>1.7000000000000001E-2</v>
      </c>
      <c r="D40" s="65"/>
    </row>
    <row r="62" spans="2:4" ht="17" thickBot="1" x14ac:dyDescent="0.25"/>
    <row r="63" spans="2:4" ht="22" thickBot="1" x14ac:dyDescent="0.3">
      <c r="B63" s="186" t="s">
        <v>261</v>
      </c>
      <c r="C63" s="187"/>
      <c r="D63" s="187"/>
    </row>
    <row r="64" spans="2:4" ht="17" thickBot="1" x14ac:dyDescent="0.25"/>
    <row r="65" spans="2:4" x14ac:dyDescent="0.2">
      <c r="B65" s="77" t="s">
        <v>262</v>
      </c>
      <c r="D65" s="77" t="s">
        <v>263</v>
      </c>
    </row>
    <row r="66" spans="2:4" ht="35" thickBot="1" x14ac:dyDescent="0.25">
      <c r="B66" s="78" t="s">
        <v>267</v>
      </c>
      <c r="D66" s="78"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O33" workbookViewId="0">
      <selection activeCell="Z64" sqref="Z64"/>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182" t="s">
        <v>288</v>
      </c>
      <c r="C2" s="180"/>
      <c r="D2" s="180"/>
      <c r="E2" s="180"/>
      <c r="F2" s="180"/>
      <c r="G2" s="180"/>
      <c r="H2" s="180"/>
      <c r="I2" s="180"/>
      <c r="J2" s="182" t="s">
        <v>255</v>
      </c>
      <c r="K2" s="180"/>
      <c r="L2" s="180"/>
      <c r="M2" s="180"/>
      <c r="N2" s="180"/>
      <c r="O2" s="180"/>
      <c r="P2" s="180"/>
      <c r="Q2" s="180"/>
      <c r="R2" s="185" t="s">
        <v>259</v>
      </c>
      <c r="S2" s="180"/>
      <c r="T2" s="180"/>
      <c r="U2" s="180"/>
      <c r="V2" s="180"/>
      <c r="W2" s="180"/>
      <c r="X2" s="185" t="s">
        <v>283</v>
      </c>
      <c r="Y2" s="180"/>
      <c r="Z2" s="180"/>
      <c r="AA2" s="180"/>
      <c r="AB2" s="180"/>
      <c r="AC2" s="180"/>
      <c r="AD2" s="180"/>
      <c r="AE2" s="180"/>
    </row>
    <row r="3" spans="1:31" x14ac:dyDescent="0.2">
      <c r="A3" s="10" t="s">
        <v>251</v>
      </c>
      <c r="B3" s="72" t="str">
        <f>Agora2019!B19</f>
        <v>Agora, 2019 (reference scenario)</v>
      </c>
      <c r="C3" s="73" t="str">
        <f>lit_review_raw!A31</f>
        <v>IEA, 2019</v>
      </c>
      <c r="D3" s="73" t="str">
        <f>lit_review_raw!A12</f>
        <v>Matute, 2019</v>
      </c>
      <c r="E3" s="73" t="str">
        <f>lit_review_raw!A17</f>
        <v>Böhm, 2020</v>
      </c>
      <c r="F3" s="73" t="str">
        <f>'Gorre, 2019'!B17</f>
        <v>Gorre, 2019</v>
      </c>
      <c r="G3" s="73" t="str">
        <f>lit_review_raw!A62</f>
        <v>Michalski, 2017</v>
      </c>
      <c r="H3" s="73" t="str">
        <f>lit_review_raw!A68</f>
        <v>Brynolf, 2018</v>
      </c>
      <c r="I3" s="73" t="str">
        <f>lit_review_raw!A29</f>
        <v>Buttler, 2018</v>
      </c>
      <c r="J3" s="72" t="str">
        <f>B3</f>
        <v>Agora, 2019 (reference scenario)</v>
      </c>
      <c r="K3" s="10" t="str">
        <f>C3</f>
        <v>IEA, 2019</v>
      </c>
      <c r="L3" s="10" t="str">
        <f>D3</f>
        <v>Matute, 2019</v>
      </c>
      <c r="M3" s="10" t="str">
        <f>E3</f>
        <v>Böhm, 2020</v>
      </c>
      <c r="N3" s="10" t="s">
        <v>306</v>
      </c>
      <c r="O3" s="10" t="str">
        <f>G3</f>
        <v>Michalski, 2017</v>
      </c>
      <c r="P3" s="10" t="str">
        <f>H3</f>
        <v>Brynolf, 2018</v>
      </c>
      <c r="Q3" s="10" t="str">
        <f>I3</f>
        <v>Buttler, 2018</v>
      </c>
      <c r="R3" s="72" t="str">
        <f>B3</f>
        <v>Agora, 2019 (reference scenario)</v>
      </c>
      <c r="S3" s="10" t="str">
        <f>C3</f>
        <v>IEA, 2019</v>
      </c>
      <c r="T3" s="10" t="str">
        <f>D3</f>
        <v>Matute, 2019</v>
      </c>
      <c r="U3" s="10" t="str">
        <f>E3</f>
        <v>Böhm, 2020</v>
      </c>
      <c r="V3" s="10" t="str">
        <f>O3</f>
        <v>Michalski, 2017</v>
      </c>
      <c r="W3" s="10" t="str">
        <f t="shared" ref="W3" si="0">I3</f>
        <v>Buttler, 2018</v>
      </c>
      <c r="X3" s="72" t="str">
        <f>J3</f>
        <v>Agora, 2019 (reference scenario)</v>
      </c>
      <c r="Y3" s="10" t="str">
        <f>K3</f>
        <v>IEA, 2019</v>
      </c>
      <c r="Z3" s="10" t="str">
        <f>L3</f>
        <v>Matute, 2019</v>
      </c>
      <c r="AA3" s="10" t="str">
        <f>M3</f>
        <v>Böhm, 2020</v>
      </c>
      <c r="AB3" s="10" t="str">
        <f>N3</f>
        <v>Gorre, 2019</v>
      </c>
      <c r="AC3" s="10" t="str">
        <f>V3</f>
        <v>Michalski, 2017</v>
      </c>
      <c r="AD3" s="10" t="str">
        <f>P3</f>
        <v>Brynolf, 2018</v>
      </c>
      <c r="AE3" s="10" t="str">
        <f t="shared" ref="AE3" si="1">Q3</f>
        <v>Buttler, 2018</v>
      </c>
    </row>
    <row r="4" spans="1:31" x14ac:dyDescent="0.2">
      <c r="A4" s="74" t="s">
        <v>260</v>
      </c>
      <c r="B4" s="75" t="str">
        <f>Agora2019!A11</f>
        <v>electrolysis (LT, no differentiation between AEL and PEMEL, cost estimates based on large plants)</v>
      </c>
      <c r="C4" s="74" t="str">
        <f>lit_review_raw!C31</f>
        <v>'today' assumed to be 2020, 'long-term' assumed to be 2050, unclear whether FT is with or without RWGS, FT efficeincy values LHV-based, no information on electrolysis type</v>
      </c>
      <c r="D4" s="74" t="s">
        <v>114</v>
      </c>
      <c r="E4" s="74"/>
      <c r="F4" s="74" t="str">
        <f>'Gorre, 2019'!A2</f>
        <v>electrolyser (2017 (2030 and 2050) for 1 (10) MW electrical input of electrolyser)</v>
      </c>
      <c r="G4" s="74" t="s">
        <v>114</v>
      </c>
      <c r="H4" s="74" t="str">
        <f>lit_review_raw!C68</f>
        <v>lower-end-estimates for costs, medium-estimates for efficiencies, FT costs for 5MW plant</v>
      </c>
      <c r="I4" s="100" t="str">
        <f>lit_review_raw!C29</f>
        <v>based on existing plants, data for PEMEL, lower-end estimate for costs, higher-end estimate for efficiency</v>
      </c>
      <c r="J4" s="75" t="str">
        <f>B4</f>
        <v>electrolysis (LT, no differentiation between AEL and PEMEL, cost estimates based on large plants)</v>
      </c>
      <c r="K4" s="74" t="str">
        <f>C4</f>
        <v>'today' assumed to be 2020, 'long-term' assumed to be 2050, unclear whether FT is with or without RWGS, FT efficeincy values LHV-based, no information on electrolysis type</v>
      </c>
      <c r="L4" s="74" t="s">
        <v>114</v>
      </c>
      <c r="M4" s="74"/>
      <c r="N4" s="74" t="str">
        <f>F4</f>
        <v>electrolyser (2017 (2030 and 2050) for 1 (10) MW electrical input of electrolyser)</v>
      </c>
      <c r="O4" s="74" t="s">
        <v>114</v>
      </c>
      <c r="P4" s="74" t="str">
        <f>H4</f>
        <v>lower-end-estimates for costs, medium-estimates for efficiencies, FT costs for 5MW plant</v>
      </c>
      <c r="Q4" s="74"/>
      <c r="R4" s="75" t="str">
        <f>B4</f>
        <v>electrolysis (LT, no differentiation between AEL and PEMEL, cost estimates based on large plants)</v>
      </c>
      <c r="S4" s="74" t="str">
        <f>C4</f>
        <v>'today' assumed to be 2020, 'long-term' assumed to be 2050, unclear whether FT is with or without RWGS, FT efficeincy values LHV-based, no information on electrolysis type</v>
      </c>
      <c r="T4" s="74" t="s">
        <v>114</v>
      </c>
      <c r="U4" s="74"/>
      <c r="V4" s="74"/>
      <c r="W4" s="74"/>
      <c r="X4" s="75" t="str">
        <f>B4</f>
        <v>electrolysis (LT, no differentiation between AEL and PEMEL, cost estimates based on large plants)</v>
      </c>
      <c r="Y4" s="74" t="str">
        <f>C4</f>
        <v>'today' assumed to be 2020, 'long-term' assumed to be 2050, unclear whether FT is with or without RWGS, FT efficeincy values LHV-based, no information on electrolysis type</v>
      </c>
      <c r="Z4" s="74" t="str">
        <f>lit_review_raw!AI3</f>
        <v>kWh_H2/kWh_el (unclear whether HHV or LHV)</v>
      </c>
      <c r="AA4" s="74"/>
      <c r="AB4" s="74" t="str">
        <f>N4</f>
        <v>electrolyser (2017 (2030 and 2050) for 1 (10) MW electrical input of electrolyser)</v>
      </c>
      <c r="AC4" s="74" t="s">
        <v>114</v>
      </c>
      <c r="AD4" s="74" t="str">
        <f>P4</f>
        <v>lower-end-estimates for costs, medium-estimates for efficiencies, FT costs for 5MW plant</v>
      </c>
      <c r="AE4" s="74" t="s">
        <v>114</v>
      </c>
    </row>
    <row r="5" spans="1:31" x14ac:dyDescent="0.2">
      <c r="A5">
        <v>2015</v>
      </c>
      <c r="B5" s="65"/>
      <c r="C5" s="8"/>
      <c r="D5" s="8"/>
      <c r="E5" s="8"/>
      <c r="F5" s="8"/>
      <c r="G5" s="8"/>
      <c r="H5" s="8"/>
      <c r="I5" s="8"/>
      <c r="J5" s="66"/>
      <c r="K5" s="70"/>
      <c r="L5" s="70"/>
      <c r="M5" s="70"/>
      <c r="N5" s="70"/>
      <c r="O5" s="70"/>
      <c r="P5" s="70"/>
      <c r="Q5" s="70"/>
      <c r="R5" s="67"/>
      <c r="S5" s="68"/>
      <c r="T5" s="68"/>
      <c r="U5" s="68"/>
      <c r="V5" s="68"/>
      <c r="W5" s="68"/>
      <c r="X5" s="82"/>
      <c r="Y5" s="83"/>
      <c r="Z5" s="83"/>
      <c r="AA5" s="83"/>
      <c r="AB5" s="83"/>
      <c r="AC5" s="83"/>
      <c r="AD5" s="83"/>
      <c r="AE5" s="83"/>
    </row>
    <row r="6" spans="1:31" x14ac:dyDescent="0.2">
      <c r="A6">
        <v>2016</v>
      </c>
      <c r="B6" s="65"/>
      <c r="C6" s="8"/>
      <c r="D6" s="8"/>
      <c r="E6" s="8"/>
      <c r="F6" s="8"/>
      <c r="G6" s="8"/>
      <c r="H6" s="8"/>
      <c r="I6" s="8"/>
      <c r="J6" s="66"/>
      <c r="K6" s="70"/>
      <c r="L6" s="70"/>
      <c r="M6" s="70"/>
      <c r="N6" s="70"/>
      <c r="O6" s="70"/>
      <c r="P6" s="70"/>
      <c r="Q6" s="70"/>
      <c r="R6" s="66"/>
      <c r="S6" s="70"/>
      <c r="T6" s="70"/>
      <c r="U6" s="70"/>
      <c r="V6" s="70"/>
      <c r="W6" s="70"/>
      <c r="X6" s="82"/>
      <c r="Y6" s="83"/>
      <c r="Z6" s="83"/>
      <c r="AA6" s="83"/>
      <c r="AB6" s="83"/>
      <c r="AC6" s="83"/>
      <c r="AD6" s="83"/>
      <c r="AE6" s="83"/>
    </row>
    <row r="7" spans="1:31" x14ac:dyDescent="0.2">
      <c r="A7">
        <v>2017</v>
      </c>
      <c r="B7" s="65"/>
      <c r="C7" s="8"/>
      <c r="D7" s="8">
        <f>lit_review_raw!AD12</f>
        <v>1300</v>
      </c>
      <c r="E7" s="8"/>
      <c r="F7" s="8">
        <f>'Gorre, 2019'!D2</f>
        <v>1180</v>
      </c>
      <c r="G7" s="8"/>
      <c r="H7" s="8"/>
      <c r="I7" s="80">
        <f>I8</f>
        <v>1400</v>
      </c>
      <c r="J7" s="66"/>
      <c r="K7" s="70"/>
      <c r="L7" s="70">
        <f>lit_review_raw!AE12</f>
        <v>0.03</v>
      </c>
      <c r="M7" s="70"/>
      <c r="N7" s="70">
        <f>'Gorre, 2019'!D3</f>
        <v>0.04</v>
      </c>
      <c r="O7" s="70"/>
      <c r="P7" s="70"/>
      <c r="Q7" s="101">
        <f>Q8</f>
        <v>0.03</v>
      </c>
      <c r="R7" s="65"/>
      <c r="S7" s="8"/>
      <c r="T7" s="8">
        <f>lit_review_raw!AG12</f>
        <v>20</v>
      </c>
      <c r="U7" s="8"/>
      <c r="V7" s="8"/>
      <c r="W7" s="8"/>
      <c r="X7" s="82"/>
      <c r="Y7" s="83"/>
      <c r="Z7" s="83">
        <f>lit_review_raw!AI12</f>
        <v>4.922955742627874E-4</v>
      </c>
      <c r="AA7" s="83"/>
      <c r="AB7" s="83">
        <f>'Gorre, 2019'!D4</f>
        <v>0.64</v>
      </c>
      <c r="AC7" s="83"/>
      <c r="AD7" s="83"/>
      <c r="AE7" s="95">
        <f>AE8</f>
        <v>0.6</v>
      </c>
    </row>
    <row r="8" spans="1:31" x14ac:dyDescent="0.2">
      <c r="A8">
        <v>2018</v>
      </c>
      <c r="B8" s="65"/>
      <c r="C8" s="8"/>
      <c r="D8" s="8"/>
      <c r="E8" s="8"/>
      <c r="F8" s="8"/>
      <c r="G8" s="8"/>
      <c r="H8" s="8">
        <f>lit_review_raw!AD68</f>
        <v>1900</v>
      </c>
      <c r="I8" s="8">
        <f>lit_review_raw!AD29</f>
        <v>1400</v>
      </c>
      <c r="J8" s="66"/>
      <c r="K8" s="70"/>
      <c r="L8" s="70"/>
      <c r="M8" s="70"/>
      <c r="N8" s="70"/>
      <c r="O8" s="70"/>
      <c r="P8" s="70">
        <f>lit_review_raw!AE68</f>
        <v>0.02</v>
      </c>
      <c r="Q8" s="70">
        <f>lit_review_raw!AE29</f>
        <v>0.03</v>
      </c>
      <c r="R8" s="65"/>
      <c r="S8" s="8"/>
      <c r="T8" s="8"/>
      <c r="U8" s="8"/>
      <c r="V8" s="8"/>
      <c r="W8" s="8"/>
      <c r="X8" s="82"/>
      <c r="Y8" s="83"/>
      <c r="Z8" s="83"/>
      <c r="AA8" s="83"/>
      <c r="AB8" s="83"/>
      <c r="AC8" s="83"/>
      <c r="AD8" s="83">
        <f>lit_review_raw!AJ68</f>
        <v>0.62</v>
      </c>
      <c r="AE8" s="83">
        <f>lit_review_raw!AJ29</f>
        <v>0.6</v>
      </c>
    </row>
    <row r="9" spans="1:31" x14ac:dyDescent="0.2">
      <c r="A9">
        <v>2019</v>
      </c>
      <c r="B9" s="65"/>
      <c r="C9" s="8"/>
      <c r="D9" s="8"/>
      <c r="E9" s="8"/>
      <c r="F9" s="8"/>
      <c r="G9" s="8"/>
      <c r="H9" s="8"/>
      <c r="I9" s="8"/>
      <c r="J9" s="66"/>
      <c r="K9" s="70"/>
      <c r="L9" s="70"/>
      <c r="M9" s="70"/>
      <c r="N9" s="70"/>
      <c r="O9" s="70"/>
      <c r="P9" s="70"/>
      <c r="Q9" s="70"/>
      <c r="R9" s="65"/>
      <c r="S9" s="8"/>
      <c r="T9" s="8"/>
      <c r="U9" s="8"/>
      <c r="V9" s="8"/>
      <c r="W9" s="8"/>
      <c r="X9" s="82"/>
      <c r="Y9" s="83"/>
      <c r="Z9" s="83"/>
      <c r="AA9" s="83"/>
      <c r="AB9" s="83"/>
      <c r="AC9" s="83"/>
      <c r="AD9" s="83"/>
      <c r="AE9" s="83"/>
    </row>
    <row r="10" spans="1:31" x14ac:dyDescent="0.2">
      <c r="A10">
        <v>2020</v>
      </c>
      <c r="B10" s="65">
        <f>Agora2019!D11</f>
        <v>737</v>
      </c>
      <c r="C10" s="8">
        <f>lit_review_raw!AD31</f>
        <v>810</v>
      </c>
      <c r="D10" s="8"/>
      <c r="E10" s="8">
        <f>lit_review_raw!AD17</f>
        <v>1188</v>
      </c>
      <c r="F10" s="8"/>
      <c r="G10" s="8"/>
      <c r="H10" s="8"/>
      <c r="I10" s="8"/>
      <c r="J10" s="66">
        <f>Agora2019!D12</f>
        <v>0.03</v>
      </c>
      <c r="K10" s="70">
        <f>lit_review_raw!AE31</f>
        <v>1.4999999999999999E-2</v>
      </c>
      <c r="L10" s="70"/>
      <c r="M10" s="70"/>
      <c r="N10" s="70"/>
      <c r="O10" s="70"/>
      <c r="P10" s="70"/>
      <c r="Q10" s="70"/>
      <c r="R10" s="65"/>
      <c r="S10" s="8">
        <f>lit_review_raw!AG31</f>
        <v>30</v>
      </c>
      <c r="T10" s="8"/>
      <c r="U10" s="8"/>
      <c r="V10" s="8"/>
      <c r="W10" s="8"/>
      <c r="X10" s="82">
        <f>Agora2019!D13</f>
        <v>0.67</v>
      </c>
      <c r="Y10" s="83">
        <f>lit_review_raw!AJ31</f>
        <v>0.64</v>
      </c>
      <c r="Z10" s="83"/>
      <c r="AA10" s="83"/>
      <c r="AB10" s="83"/>
      <c r="AC10" s="83"/>
      <c r="AD10" s="83"/>
      <c r="AE10" s="83"/>
    </row>
    <row r="11" spans="1:31" x14ac:dyDescent="0.2">
      <c r="A11">
        <v>2021</v>
      </c>
      <c r="B11" s="65"/>
      <c r="C11" s="8"/>
      <c r="D11" s="8"/>
      <c r="E11" s="8"/>
      <c r="F11" s="8"/>
      <c r="G11" s="8"/>
      <c r="H11" s="8"/>
      <c r="I11" s="8"/>
      <c r="J11" s="66"/>
      <c r="K11" s="70"/>
      <c r="L11" s="70"/>
      <c r="M11" s="70"/>
      <c r="N11" s="70"/>
      <c r="O11" s="70"/>
      <c r="P11" s="70"/>
      <c r="Q11" s="70"/>
      <c r="R11" s="65"/>
      <c r="S11" s="8"/>
      <c r="T11" s="8"/>
      <c r="U11" s="8"/>
      <c r="V11" s="8"/>
      <c r="W11" s="8"/>
      <c r="X11" s="82"/>
      <c r="Y11" s="83"/>
      <c r="Z11" s="83"/>
      <c r="AA11" s="83"/>
      <c r="AB11" s="83"/>
      <c r="AC11" s="83"/>
      <c r="AD11" s="83"/>
      <c r="AE11" s="83"/>
    </row>
    <row r="12" spans="1:31" x14ac:dyDescent="0.2">
      <c r="A12">
        <v>2022</v>
      </c>
      <c r="B12" s="65"/>
      <c r="C12" s="8"/>
      <c r="D12" s="8"/>
      <c r="E12" s="8"/>
      <c r="F12" s="8"/>
      <c r="G12" s="8"/>
      <c r="H12" s="8"/>
      <c r="I12" s="8"/>
      <c r="J12" s="66"/>
      <c r="K12" s="70"/>
      <c r="L12" s="70"/>
      <c r="M12" s="70"/>
      <c r="N12" s="70"/>
      <c r="O12" s="70"/>
      <c r="P12" s="70"/>
      <c r="Q12" s="70"/>
      <c r="R12" s="65"/>
      <c r="S12" s="8"/>
      <c r="T12" s="8"/>
      <c r="U12" s="8"/>
      <c r="V12" s="8"/>
      <c r="W12" s="8"/>
      <c r="X12" s="82"/>
      <c r="Y12" s="83"/>
      <c r="Z12" s="83"/>
      <c r="AA12" s="83"/>
      <c r="AB12" s="83"/>
      <c r="AC12" s="83"/>
      <c r="AD12" s="83"/>
      <c r="AE12" s="83"/>
    </row>
    <row r="13" spans="1:31" x14ac:dyDescent="0.2">
      <c r="A13">
        <v>2023</v>
      </c>
      <c r="B13" s="65"/>
      <c r="C13" s="8"/>
      <c r="D13" s="8"/>
      <c r="E13" s="8"/>
      <c r="F13" s="8"/>
      <c r="G13" s="8"/>
      <c r="H13" s="8"/>
      <c r="I13" s="8"/>
      <c r="J13" s="66"/>
      <c r="K13" s="70"/>
      <c r="L13" s="70"/>
      <c r="M13" s="70"/>
      <c r="N13" s="70"/>
      <c r="O13" s="70"/>
      <c r="P13" s="70"/>
      <c r="Q13" s="70"/>
      <c r="R13" s="65"/>
      <c r="S13" s="8"/>
      <c r="T13" s="8"/>
      <c r="U13" s="8"/>
      <c r="V13" s="8"/>
      <c r="W13" s="8"/>
      <c r="X13" s="82"/>
      <c r="Y13" s="83"/>
      <c r="Z13" s="83"/>
      <c r="AA13" s="83"/>
      <c r="AB13" s="83"/>
      <c r="AC13" s="83"/>
      <c r="AD13" s="83"/>
      <c r="AE13" s="83"/>
    </row>
    <row r="14" spans="1:31" x14ac:dyDescent="0.2">
      <c r="A14">
        <v>2024</v>
      </c>
      <c r="B14" s="65"/>
      <c r="C14" s="8"/>
      <c r="D14" s="8"/>
      <c r="E14" s="8"/>
      <c r="F14" s="8"/>
      <c r="G14" s="8"/>
      <c r="H14" s="8"/>
      <c r="I14" s="8"/>
      <c r="J14" s="66"/>
      <c r="K14" s="70"/>
      <c r="L14" s="70"/>
      <c r="M14" s="70"/>
      <c r="N14" s="70"/>
      <c r="O14" s="70"/>
      <c r="P14" s="70"/>
      <c r="Q14" s="70"/>
      <c r="R14" s="65"/>
      <c r="S14" s="8"/>
      <c r="T14" s="8"/>
      <c r="U14" s="8"/>
      <c r="V14" s="8"/>
      <c r="W14" s="8"/>
      <c r="X14" s="82"/>
      <c r="Y14" s="83"/>
      <c r="Z14" s="83"/>
      <c r="AA14" s="83"/>
      <c r="AB14" s="83"/>
      <c r="AC14" s="83"/>
      <c r="AD14" s="83"/>
      <c r="AE14" s="83"/>
    </row>
    <row r="15" spans="1:31" x14ac:dyDescent="0.2">
      <c r="A15">
        <v>2025</v>
      </c>
      <c r="B15" s="65"/>
      <c r="C15" s="8"/>
      <c r="D15" s="8">
        <f>lit_review_raw!AD13</f>
        <v>900</v>
      </c>
      <c r="E15" s="8"/>
      <c r="F15" s="8"/>
      <c r="G15" s="8">
        <f>lit_review_raw!AD62</f>
        <v>932</v>
      </c>
      <c r="H15" s="8"/>
      <c r="I15" s="8"/>
      <c r="J15" s="66"/>
      <c r="K15" s="70"/>
      <c r="L15" s="70">
        <f>lit_review_raw!AE13</f>
        <v>0.03</v>
      </c>
      <c r="M15" s="70"/>
      <c r="N15" s="70"/>
      <c r="O15" s="70">
        <f>lit_review_raw!AE62</f>
        <v>7.0000000000000007E-2</v>
      </c>
      <c r="P15" s="70"/>
      <c r="Q15" s="70"/>
      <c r="R15" s="65"/>
      <c r="S15" s="8"/>
      <c r="T15" s="8">
        <f>lit_review_raw!AG13</f>
        <v>20</v>
      </c>
      <c r="U15" s="8"/>
      <c r="V15" s="8">
        <f>lit_review_raw!AG62</f>
        <v>30</v>
      </c>
      <c r="W15" s="8"/>
      <c r="X15" s="82"/>
      <c r="Y15" s="83"/>
      <c r="Z15" s="83">
        <f>lit_review_raw!AI13</f>
        <v>5.6660434018924587E-4</v>
      </c>
      <c r="AA15" s="83"/>
      <c r="AB15" s="83"/>
      <c r="AC15" s="83">
        <f>lit_review_raw!AJ62</f>
        <v>0.57999999999999996</v>
      </c>
      <c r="AD15" s="83"/>
      <c r="AE15" s="83"/>
    </row>
    <row r="16" spans="1:31" x14ac:dyDescent="0.2">
      <c r="A16">
        <v>2026</v>
      </c>
      <c r="B16" s="65"/>
      <c r="C16" s="8"/>
      <c r="D16" s="8"/>
      <c r="E16" s="8"/>
      <c r="F16" s="8"/>
      <c r="G16" s="8"/>
      <c r="H16" s="8"/>
      <c r="I16" s="8"/>
      <c r="J16" s="66"/>
      <c r="K16" s="70"/>
      <c r="L16" s="70"/>
      <c r="M16" s="70"/>
      <c r="N16" s="70"/>
      <c r="O16" s="70"/>
      <c r="P16" s="70"/>
      <c r="Q16" s="70"/>
      <c r="R16" s="65"/>
      <c r="S16" s="8"/>
      <c r="T16" s="8"/>
      <c r="U16" s="8"/>
      <c r="V16" s="8"/>
      <c r="W16" s="8"/>
      <c r="X16" s="82"/>
      <c r="Y16" s="83"/>
      <c r="Z16" s="83"/>
      <c r="AA16" s="83"/>
      <c r="AB16" s="83"/>
      <c r="AC16" s="83"/>
      <c r="AD16" s="83"/>
      <c r="AE16" s="83"/>
    </row>
    <row r="17" spans="1:31" x14ac:dyDescent="0.2">
      <c r="A17">
        <v>2027</v>
      </c>
      <c r="B17" s="65"/>
      <c r="C17" s="8"/>
      <c r="D17" s="8"/>
      <c r="E17" s="8"/>
      <c r="F17" s="8"/>
      <c r="G17" s="8"/>
      <c r="H17" s="8"/>
      <c r="I17" s="8"/>
      <c r="J17" s="66"/>
      <c r="K17" s="70"/>
      <c r="L17" s="70"/>
      <c r="M17" s="70"/>
      <c r="N17" s="70"/>
      <c r="O17" s="70"/>
      <c r="P17" s="70"/>
      <c r="Q17" s="70"/>
      <c r="R17" s="65"/>
      <c r="S17" s="8"/>
      <c r="T17" s="8"/>
      <c r="U17" s="8"/>
      <c r="V17" s="8"/>
      <c r="W17" s="8"/>
      <c r="X17" s="82"/>
      <c r="Y17" s="83"/>
      <c r="Z17" s="83"/>
      <c r="AA17" s="83"/>
      <c r="AB17" s="83"/>
      <c r="AC17" s="83"/>
      <c r="AD17" s="83"/>
      <c r="AE17" s="83"/>
    </row>
    <row r="18" spans="1:31" x14ac:dyDescent="0.2">
      <c r="A18">
        <v>2028</v>
      </c>
      <c r="B18" s="65"/>
      <c r="C18" s="8"/>
      <c r="D18" s="8"/>
      <c r="E18" s="8"/>
      <c r="F18" s="8"/>
      <c r="G18" s="8"/>
      <c r="H18" s="8"/>
      <c r="I18" s="8"/>
      <c r="J18" s="66"/>
      <c r="K18" s="70"/>
      <c r="L18" s="70"/>
      <c r="M18" s="70"/>
      <c r="N18" s="70"/>
      <c r="O18" s="70"/>
      <c r="P18" s="70"/>
      <c r="Q18" s="70"/>
      <c r="R18" s="65"/>
      <c r="S18" s="8"/>
      <c r="T18" s="8"/>
      <c r="U18" s="8"/>
      <c r="V18" s="8"/>
      <c r="W18" s="8"/>
      <c r="X18" s="82"/>
      <c r="Y18" s="83"/>
      <c r="Z18" s="83"/>
      <c r="AA18" s="83"/>
      <c r="AB18" s="83"/>
      <c r="AC18" s="83"/>
      <c r="AD18" s="83">
        <f>lit_review_raw!AJ69</f>
        <v>0.69</v>
      </c>
      <c r="AE18" s="83"/>
    </row>
    <row r="19" spans="1:31" x14ac:dyDescent="0.2">
      <c r="A19">
        <v>2029</v>
      </c>
      <c r="B19" s="65"/>
      <c r="C19" s="8"/>
      <c r="D19" s="8"/>
      <c r="E19" s="8"/>
      <c r="F19" s="8"/>
      <c r="G19" s="8"/>
      <c r="H19" s="8"/>
      <c r="I19" s="8"/>
      <c r="J19" s="66"/>
      <c r="K19" s="70"/>
      <c r="L19" s="70"/>
      <c r="M19" s="70"/>
      <c r="N19" s="70"/>
      <c r="O19" s="70"/>
      <c r="P19" s="70"/>
      <c r="Q19" s="70"/>
      <c r="R19" s="65"/>
      <c r="S19" s="8"/>
      <c r="T19" s="8"/>
      <c r="U19" s="8"/>
      <c r="V19" s="8"/>
      <c r="W19" s="8"/>
      <c r="X19" s="82"/>
      <c r="Y19" s="83"/>
      <c r="Z19" s="83"/>
      <c r="AA19" s="83"/>
      <c r="AB19" s="83"/>
      <c r="AC19" s="83"/>
      <c r="AD19" s="83"/>
      <c r="AE19" s="83"/>
    </row>
    <row r="20" spans="1:31" x14ac:dyDescent="0.2">
      <c r="A20">
        <v>2030</v>
      </c>
      <c r="B20" s="65">
        <f>Agora2019!E11</f>
        <v>625</v>
      </c>
      <c r="C20" s="8">
        <f>lit_review_raw!AD32</f>
        <v>630</v>
      </c>
      <c r="D20" s="8"/>
      <c r="E20" s="8">
        <f>lit_review_raw!AD18</f>
        <v>701</v>
      </c>
      <c r="F20" s="8">
        <f>'Gorre, 2019'!E2</f>
        <v>470</v>
      </c>
      <c r="G20" s="8"/>
      <c r="H20" s="8">
        <f>lit_review_raw!AD69</f>
        <v>300</v>
      </c>
      <c r="I20" s="8"/>
      <c r="J20" s="66">
        <f>Agora2019!E12</f>
        <v>0.03</v>
      </c>
      <c r="K20" s="70">
        <f>lit_review_raw!AE32</f>
        <v>1.4999999999999999E-2</v>
      </c>
      <c r="L20" s="70"/>
      <c r="M20" s="70"/>
      <c r="N20" s="70">
        <f>'Gorre, 2019'!E3</f>
        <v>0.03</v>
      </c>
      <c r="O20" s="70"/>
      <c r="P20" s="70">
        <f>lit_review_raw!AE69</f>
        <v>0.02</v>
      </c>
      <c r="Q20" s="70"/>
      <c r="R20" s="65"/>
      <c r="S20" s="8">
        <f>lit_review_raw!AG32</f>
        <v>30</v>
      </c>
      <c r="T20" s="8"/>
      <c r="U20" s="8"/>
      <c r="V20" s="8"/>
      <c r="W20" s="8"/>
      <c r="X20" s="82">
        <f>Agora2019!E13</f>
        <v>0.71</v>
      </c>
      <c r="Y20" s="83">
        <f>lit_review_raw!AJ32</f>
        <v>0.69</v>
      </c>
      <c r="Z20" s="83"/>
      <c r="AA20" s="83"/>
      <c r="AB20" s="83">
        <f>'Gorre, 2019'!E4</f>
        <v>0.75</v>
      </c>
      <c r="AC20" s="83"/>
      <c r="AD20" s="83"/>
      <c r="AE20" s="83"/>
    </row>
    <row r="21" spans="1:31" x14ac:dyDescent="0.2">
      <c r="A21">
        <v>2031</v>
      </c>
      <c r="B21" s="65"/>
      <c r="C21" s="8"/>
      <c r="D21" s="8"/>
      <c r="E21" s="8"/>
      <c r="F21" s="8"/>
      <c r="G21" s="8"/>
      <c r="H21" s="8"/>
      <c r="I21" s="8"/>
      <c r="J21" s="66"/>
      <c r="K21" s="70"/>
      <c r="L21" s="70"/>
      <c r="M21" s="70"/>
      <c r="N21" s="70"/>
      <c r="O21" s="70"/>
      <c r="P21" s="70"/>
      <c r="Q21" s="70"/>
      <c r="R21" s="65"/>
      <c r="S21" s="8"/>
      <c r="T21" s="8"/>
      <c r="U21" s="8"/>
      <c r="V21" s="8"/>
      <c r="W21" s="8"/>
      <c r="X21" s="82"/>
      <c r="Y21" s="83"/>
      <c r="Z21" s="83"/>
      <c r="AA21" s="83"/>
      <c r="AB21" s="83"/>
      <c r="AC21" s="83"/>
      <c r="AD21" s="83"/>
      <c r="AE21" s="83"/>
    </row>
    <row r="22" spans="1:31" x14ac:dyDescent="0.2">
      <c r="A22">
        <v>2032</v>
      </c>
      <c r="B22" s="65"/>
      <c r="C22" s="8"/>
      <c r="D22" s="8"/>
      <c r="E22" s="8"/>
      <c r="F22" s="8"/>
      <c r="G22" s="8"/>
      <c r="H22" s="8"/>
      <c r="I22" s="8"/>
      <c r="J22" s="66"/>
      <c r="K22" s="70"/>
      <c r="L22" s="70"/>
      <c r="M22" s="70"/>
      <c r="N22" s="70"/>
      <c r="O22" s="70"/>
      <c r="P22" s="70"/>
      <c r="Q22" s="70"/>
      <c r="R22" s="65"/>
      <c r="S22" s="8"/>
      <c r="T22" s="8"/>
      <c r="U22" s="8"/>
      <c r="V22" s="8"/>
      <c r="W22" s="8"/>
      <c r="X22" s="82"/>
      <c r="Y22" s="83"/>
      <c r="Z22" s="83"/>
      <c r="AA22" s="83"/>
      <c r="AB22" s="83"/>
      <c r="AC22" s="83"/>
      <c r="AD22" s="83"/>
      <c r="AE22" s="83"/>
    </row>
    <row r="23" spans="1:31" x14ac:dyDescent="0.2">
      <c r="A23">
        <v>2033</v>
      </c>
      <c r="B23" s="65"/>
      <c r="C23" s="8"/>
      <c r="D23" s="8"/>
      <c r="E23" s="8"/>
      <c r="F23" s="8"/>
      <c r="G23" s="8"/>
      <c r="H23" s="8"/>
      <c r="I23" s="8"/>
      <c r="J23" s="66"/>
      <c r="K23" s="70"/>
      <c r="L23" s="70"/>
      <c r="M23" s="70"/>
      <c r="N23" s="70"/>
      <c r="O23" s="70"/>
      <c r="P23" s="70"/>
      <c r="Q23" s="70"/>
      <c r="R23" s="65"/>
      <c r="S23" s="8"/>
      <c r="T23" s="8"/>
      <c r="U23" s="8"/>
      <c r="V23" s="8"/>
      <c r="W23" s="8"/>
      <c r="X23" s="82"/>
      <c r="Y23" s="83"/>
      <c r="Z23" s="83"/>
      <c r="AA23" s="83"/>
      <c r="AB23" s="83"/>
      <c r="AC23" s="83"/>
      <c r="AD23" s="83"/>
      <c r="AE23" s="83"/>
    </row>
    <row r="24" spans="1:31" x14ac:dyDescent="0.2">
      <c r="A24">
        <v>2034</v>
      </c>
      <c r="B24" s="65"/>
      <c r="C24" s="8"/>
      <c r="D24" s="8"/>
      <c r="E24" s="8"/>
      <c r="F24" s="8"/>
      <c r="G24" s="8"/>
      <c r="H24" s="8"/>
      <c r="I24" s="8"/>
      <c r="J24" s="66"/>
      <c r="K24" s="70"/>
      <c r="L24" s="70"/>
      <c r="M24" s="70"/>
      <c r="N24" s="70"/>
      <c r="O24" s="70"/>
      <c r="P24" s="70"/>
      <c r="Q24" s="70"/>
      <c r="R24" s="65"/>
      <c r="S24" s="8"/>
      <c r="T24" s="8"/>
      <c r="U24" s="8"/>
      <c r="V24" s="8"/>
      <c r="W24" s="8"/>
      <c r="X24" s="82"/>
      <c r="Y24" s="83"/>
      <c r="Z24" s="83"/>
      <c r="AA24" s="83"/>
      <c r="AB24" s="83"/>
      <c r="AC24" s="83"/>
      <c r="AD24" s="83"/>
      <c r="AE24" s="83"/>
    </row>
    <row r="25" spans="1:31" x14ac:dyDescent="0.2">
      <c r="A25">
        <v>2035</v>
      </c>
      <c r="B25" s="65"/>
      <c r="C25" s="8"/>
      <c r="D25" s="8"/>
      <c r="E25" s="8"/>
      <c r="F25" s="8"/>
      <c r="G25" s="8"/>
      <c r="H25" s="8"/>
      <c r="I25" s="8"/>
      <c r="J25" s="66"/>
      <c r="K25" s="70"/>
      <c r="L25" s="70"/>
      <c r="M25" s="70"/>
      <c r="N25" s="70"/>
      <c r="O25" s="70"/>
      <c r="P25" s="70"/>
      <c r="Q25" s="70"/>
      <c r="R25" s="65"/>
      <c r="S25" s="8"/>
      <c r="T25" s="8"/>
      <c r="U25" s="8"/>
      <c r="V25" s="8"/>
      <c r="W25" s="8"/>
      <c r="X25" s="82"/>
      <c r="Y25" s="83"/>
      <c r="Z25" s="83"/>
      <c r="AA25" s="83"/>
      <c r="AB25" s="83"/>
      <c r="AC25" s="83"/>
      <c r="AD25" s="83"/>
      <c r="AE25" s="83"/>
    </row>
    <row r="26" spans="1:31" x14ac:dyDescent="0.2">
      <c r="A26">
        <v>2036</v>
      </c>
      <c r="B26" s="65"/>
      <c r="C26" s="8"/>
      <c r="D26" s="8"/>
      <c r="E26" s="8"/>
      <c r="F26" s="8"/>
      <c r="G26" s="8"/>
      <c r="H26" s="8"/>
      <c r="I26" s="8"/>
      <c r="J26" s="66"/>
      <c r="K26" s="70"/>
      <c r="L26" s="70"/>
      <c r="M26" s="70"/>
      <c r="N26" s="70"/>
      <c r="O26" s="70"/>
      <c r="P26" s="70"/>
      <c r="Q26" s="70"/>
      <c r="R26" s="65"/>
      <c r="S26" s="8"/>
      <c r="T26" s="8"/>
      <c r="U26" s="8"/>
      <c r="V26" s="8"/>
      <c r="W26" s="8"/>
      <c r="X26" s="82"/>
      <c r="Y26" s="83"/>
      <c r="Z26" s="83"/>
      <c r="AA26" s="83"/>
      <c r="AB26" s="83"/>
      <c r="AC26" s="83"/>
      <c r="AD26" s="83"/>
      <c r="AE26" s="83"/>
    </row>
    <row r="27" spans="1:31" x14ac:dyDescent="0.2">
      <c r="A27">
        <v>2037</v>
      </c>
      <c r="B27" s="65"/>
      <c r="C27" s="8"/>
      <c r="D27" s="8"/>
      <c r="E27" s="8"/>
      <c r="F27" s="8"/>
      <c r="G27" s="8"/>
      <c r="H27" s="8"/>
      <c r="I27" s="8"/>
      <c r="J27" s="66"/>
      <c r="K27" s="70"/>
      <c r="L27" s="70"/>
      <c r="M27" s="70"/>
      <c r="N27" s="70"/>
      <c r="O27" s="70"/>
      <c r="P27" s="70"/>
      <c r="Q27" s="70"/>
      <c r="R27" s="65"/>
      <c r="S27" s="8"/>
      <c r="T27" s="8"/>
      <c r="U27" s="8"/>
      <c r="V27" s="8"/>
      <c r="W27" s="8"/>
      <c r="X27" s="82"/>
      <c r="Y27" s="83"/>
      <c r="Z27" s="83"/>
      <c r="AA27" s="83"/>
      <c r="AB27" s="83"/>
      <c r="AC27" s="83"/>
      <c r="AD27" s="83"/>
      <c r="AE27" s="83"/>
    </row>
    <row r="28" spans="1:31" x14ac:dyDescent="0.2">
      <c r="A28">
        <v>2038</v>
      </c>
      <c r="B28" s="65"/>
      <c r="C28" s="8"/>
      <c r="D28" s="8"/>
      <c r="E28" s="8"/>
      <c r="F28" s="8"/>
      <c r="G28" s="8"/>
      <c r="H28" s="8"/>
      <c r="I28" s="8"/>
      <c r="J28" s="66"/>
      <c r="K28" s="70"/>
      <c r="L28" s="70"/>
      <c r="M28" s="70"/>
      <c r="N28" s="70"/>
      <c r="O28" s="70"/>
      <c r="P28" s="70"/>
      <c r="Q28" s="70"/>
      <c r="R28" s="65"/>
      <c r="S28" s="8"/>
      <c r="T28" s="8"/>
      <c r="U28" s="8"/>
      <c r="V28" s="8"/>
      <c r="W28" s="8"/>
      <c r="X28" s="82"/>
      <c r="Y28" s="83"/>
      <c r="Z28" s="83"/>
      <c r="AA28" s="83"/>
      <c r="AB28" s="83"/>
      <c r="AC28" s="83"/>
      <c r="AD28" s="83"/>
      <c r="AE28" s="83"/>
    </row>
    <row r="29" spans="1:31" x14ac:dyDescent="0.2">
      <c r="A29">
        <v>2039</v>
      </c>
      <c r="B29" s="65"/>
      <c r="C29" s="8"/>
      <c r="D29" s="8"/>
      <c r="E29" s="8"/>
      <c r="F29" s="8"/>
      <c r="G29" s="8"/>
      <c r="H29" s="8"/>
      <c r="I29" s="8"/>
      <c r="J29" s="66"/>
      <c r="K29" s="70"/>
      <c r="L29" s="70"/>
      <c r="M29" s="70"/>
      <c r="N29" s="70"/>
      <c r="O29" s="70"/>
      <c r="P29" s="70"/>
      <c r="Q29" s="70"/>
      <c r="R29" s="65"/>
      <c r="S29" s="8"/>
      <c r="T29" s="8"/>
      <c r="U29" s="8"/>
      <c r="V29" s="8"/>
      <c r="W29" s="8"/>
      <c r="X29" s="82"/>
      <c r="Y29" s="83"/>
      <c r="Z29" s="83"/>
      <c r="AA29" s="83"/>
      <c r="AB29" s="83"/>
      <c r="AC29" s="83"/>
      <c r="AD29" s="83"/>
      <c r="AE29" s="83"/>
    </row>
    <row r="30" spans="1:31" x14ac:dyDescent="0.2">
      <c r="A30">
        <v>2040</v>
      </c>
      <c r="B30" s="65"/>
      <c r="C30" s="8"/>
      <c r="D30" s="8"/>
      <c r="E30" s="8"/>
      <c r="F30" s="8"/>
      <c r="G30" s="8"/>
      <c r="H30" s="8"/>
      <c r="I30" s="8"/>
      <c r="J30" s="66"/>
      <c r="K30" s="70"/>
      <c r="L30" s="70"/>
      <c r="M30" s="70"/>
      <c r="N30" s="70"/>
      <c r="O30" s="70"/>
      <c r="P30" s="70"/>
      <c r="Q30" s="70"/>
      <c r="R30" s="65"/>
      <c r="S30" s="8"/>
      <c r="T30" s="8"/>
      <c r="U30" s="8"/>
      <c r="V30" s="8"/>
      <c r="W30" s="8"/>
      <c r="X30" s="82"/>
      <c r="Y30" s="83"/>
      <c r="Z30" s="83"/>
      <c r="AA30" s="83"/>
      <c r="AB30" s="83"/>
      <c r="AC30" s="83"/>
      <c r="AD30" s="83"/>
      <c r="AE30" s="83"/>
    </row>
    <row r="31" spans="1:31" x14ac:dyDescent="0.2">
      <c r="A31">
        <v>2041</v>
      </c>
      <c r="B31" s="65"/>
      <c r="C31" s="8"/>
      <c r="D31" s="8"/>
      <c r="E31" s="8"/>
      <c r="F31" s="8"/>
      <c r="G31" s="8"/>
      <c r="H31" s="8"/>
      <c r="I31" s="8"/>
      <c r="J31" s="66"/>
      <c r="K31" s="70"/>
      <c r="L31" s="70"/>
      <c r="M31" s="70"/>
      <c r="N31" s="70"/>
      <c r="O31" s="70"/>
      <c r="P31" s="70"/>
      <c r="Q31" s="70"/>
      <c r="R31" s="65"/>
      <c r="S31" s="8"/>
      <c r="T31" s="8"/>
      <c r="U31" s="8"/>
      <c r="V31" s="8"/>
      <c r="W31" s="8"/>
      <c r="X31" s="82"/>
      <c r="Y31" s="83"/>
      <c r="Z31" s="83"/>
      <c r="AA31" s="83"/>
      <c r="AB31" s="83"/>
      <c r="AC31" s="83"/>
      <c r="AD31" s="83"/>
      <c r="AE31" s="83"/>
    </row>
    <row r="32" spans="1:31" x14ac:dyDescent="0.2">
      <c r="A32">
        <v>2042</v>
      </c>
      <c r="B32" s="65"/>
      <c r="C32" s="8"/>
      <c r="D32" s="8"/>
      <c r="E32" s="8"/>
      <c r="F32" s="8"/>
      <c r="G32" s="8"/>
      <c r="H32" s="8"/>
      <c r="I32" s="8"/>
      <c r="J32" s="66"/>
      <c r="K32" s="70"/>
      <c r="L32" s="70"/>
      <c r="M32" s="70"/>
      <c r="N32" s="70"/>
      <c r="O32" s="70"/>
      <c r="P32" s="70"/>
      <c r="Q32" s="70"/>
      <c r="R32" s="65"/>
      <c r="S32" s="8"/>
      <c r="T32" s="8"/>
      <c r="U32" s="8"/>
      <c r="V32" s="8"/>
      <c r="W32" s="8"/>
      <c r="X32" s="82"/>
      <c r="Y32" s="83"/>
      <c r="Z32" s="83"/>
      <c r="AA32" s="83"/>
      <c r="AB32" s="83"/>
      <c r="AC32" s="83"/>
      <c r="AD32" s="83"/>
      <c r="AE32" s="83"/>
    </row>
    <row r="33" spans="1:31" x14ac:dyDescent="0.2">
      <c r="A33">
        <v>2043</v>
      </c>
      <c r="B33" s="65"/>
      <c r="C33" s="8"/>
      <c r="D33" s="8"/>
      <c r="E33" s="8"/>
      <c r="F33" s="8"/>
      <c r="G33" s="8"/>
      <c r="H33" s="8"/>
      <c r="I33" s="8"/>
      <c r="J33" s="66"/>
      <c r="K33" s="70"/>
      <c r="L33" s="70"/>
      <c r="M33" s="70"/>
      <c r="N33" s="70"/>
      <c r="O33" s="70"/>
      <c r="P33" s="70"/>
      <c r="Q33" s="70"/>
      <c r="R33" s="65"/>
      <c r="S33" s="8"/>
      <c r="T33" s="8"/>
      <c r="U33" s="8"/>
      <c r="V33" s="8"/>
      <c r="W33" s="8"/>
      <c r="X33" s="82"/>
      <c r="Y33" s="83"/>
      <c r="Z33" s="83"/>
      <c r="AA33" s="83"/>
      <c r="AB33" s="83"/>
      <c r="AC33" s="83"/>
      <c r="AD33" s="83"/>
      <c r="AE33" s="83"/>
    </row>
    <row r="34" spans="1:31" x14ac:dyDescent="0.2">
      <c r="A34">
        <v>2044</v>
      </c>
      <c r="B34" s="65"/>
      <c r="C34" s="8"/>
      <c r="D34" s="8"/>
      <c r="E34" s="8"/>
      <c r="F34" s="8"/>
      <c r="G34" s="8"/>
      <c r="H34" s="8"/>
      <c r="I34" s="8"/>
      <c r="J34" s="66"/>
      <c r="K34" s="70"/>
      <c r="L34" s="70"/>
      <c r="M34" s="70"/>
      <c r="N34" s="70"/>
      <c r="O34" s="70"/>
      <c r="P34" s="70"/>
      <c r="Q34" s="70"/>
      <c r="R34" s="65"/>
      <c r="S34" s="8"/>
      <c r="T34" s="8"/>
      <c r="U34" s="8"/>
      <c r="V34" s="8"/>
      <c r="W34" s="8"/>
      <c r="X34" s="82"/>
      <c r="Y34" s="83"/>
      <c r="Z34" s="83"/>
      <c r="AA34" s="83"/>
      <c r="AB34" s="83"/>
      <c r="AC34" s="83"/>
      <c r="AD34" s="83"/>
      <c r="AE34" s="83"/>
    </row>
    <row r="35" spans="1:31" x14ac:dyDescent="0.2">
      <c r="A35">
        <v>2045</v>
      </c>
      <c r="B35" s="65"/>
      <c r="C35" s="8"/>
      <c r="D35" s="8"/>
      <c r="E35" s="8"/>
      <c r="F35" s="8"/>
      <c r="G35" s="8"/>
      <c r="H35" s="8"/>
      <c r="I35" s="8"/>
      <c r="J35" s="66"/>
      <c r="K35" s="70"/>
      <c r="L35" s="70"/>
      <c r="M35" s="70"/>
      <c r="N35" s="70"/>
      <c r="O35" s="70"/>
      <c r="P35" s="70"/>
      <c r="Q35" s="70"/>
      <c r="R35" s="65"/>
      <c r="S35" s="8"/>
      <c r="T35" s="8"/>
      <c r="U35" s="8"/>
      <c r="V35" s="8"/>
      <c r="W35" s="8"/>
      <c r="X35" s="82"/>
      <c r="Y35" s="83"/>
      <c r="Z35" s="83"/>
      <c r="AA35" s="83"/>
      <c r="AB35" s="83"/>
      <c r="AC35" s="83"/>
      <c r="AD35" s="83"/>
      <c r="AE35" s="83"/>
    </row>
    <row r="36" spans="1:31" x14ac:dyDescent="0.2">
      <c r="A36">
        <v>2046</v>
      </c>
      <c r="B36" s="65"/>
      <c r="C36" s="8"/>
      <c r="D36" s="8"/>
      <c r="E36" s="8"/>
      <c r="F36" s="8"/>
      <c r="G36" s="8"/>
      <c r="H36" s="8"/>
      <c r="I36" s="8"/>
      <c r="J36" s="66"/>
      <c r="K36" s="70"/>
      <c r="L36" s="70"/>
      <c r="M36" s="70"/>
      <c r="N36" s="70"/>
      <c r="O36" s="70"/>
      <c r="P36" s="70"/>
      <c r="Q36" s="70"/>
      <c r="R36" s="65"/>
      <c r="S36" s="8"/>
      <c r="T36" s="8"/>
      <c r="U36" s="8"/>
      <c r="V36" s="8"/>
      <c r="W36" s="8"/>
      <c r="X36" s="82"/>
      <c r="Y36" s="83"/>
      <c r="Z36" s="83"/>
      <c r="AA36" s="83"/>
      <c r="AB36" s="83"/>
      <c r="AC36" s="83"/>
      <c r="AD36" s="83"/>
      <c r="AE36" s="83"/>
    </row>
    <row r="37" spans="1:31" x14ac:dyDescent="0.2">
      <c r="A37">
        <v>2047</v>
      </c>
      <c r="B37" s="65"/>
      <c r="C37" s="8"/>
      <c r="D37" s="8"/>
      <c r="E37" s="8"/>
      <c r="F37" s="8"/>
      <c r="G37" s="8"/>
      <c r="H37" s="8"/>
      <c r="I37" s="8"/>
      <c r="J37" s="66"/>
      <c r="K37" s="70"/>
      <c r="L37" s="70"/>
      <c r="M37" s="70"/>
      <c r="N37" s="70"/>
      <c r="O37" s="70"/>
      <c r="P37" s="70"/>
      <c r="Q37" s="70"/>
      <c r="R37" s="65"/>
      <c r="S37" s="8"/>
      <c r="T37" s="8"/>
      <c r="U37" s="8"/>
      <c r="V37" s="8"/>
      <c r="W37" s="8"/>
      <c r="X37" s="82"/>
      <c r="Y37" s="83"/>
      <c r="Z37" s="83"/>
      <c r="AA37" s="83"/>
      <c r="AB37" s="83"/>
      <c r="AC37" s="83"/>
      <c r="AD37" s="83"/>
      <c r="AE37" s="83"/>
    </row>
    <row r="38" spans="1:31" x14ac:dyDescent="0.2">
      <c r="A38">
        <v>2048</v>
      </c>
      <c r="B38" s="65"/>
      <c r="C38" s="8"/>
      <c r="D38" s="8"/>
      <c r="E38" s="8"/>
      <c r="F38" s="8"/>
      <c r="G38" s="8"/>
      <c r="H38" s="8"/>
      <c r="I38" s="8"/>
      <c r="J38" s="66"/>
      <c r="K38" s="70"/>
      <c r="L38" s="70"/>
      <c r="M38" s="70"/>
      <c r="N38" s="70"/>
      <c r="O38" s="70"/>
      <c r="P38" s="70"/>
      <c r="Q38" s="70"/>
      <c r="R38" s="65"/>
      <c r="S38" s="8"/>
      <c r="T38" s="8"/>
      <c r="U38" s="8"/>
      <c r="V38" s="8"/>
      <c r="W38" s="8"/>
      <c r="X38" s="82"/>
      <c r="Y38" s="83"/>
      <c r="Z38" s="83"/>
      <c r="AA38" s="83"/>
      <c r="AB38" s="83"/>
      <c r="AC38" s="83"/>
      <c r="AD38" s="83"/>
      <c r="AE38" s="83"/>
    </row>
    <row r="39" spans="1:31" x14ac:dyDescent="0.2">
      <c r="A39">
        <v>2049</v>
      </c>
      <c r="B39" s="65"/>
      <c r="C39" s="8"/>
      <c r="D39" s="8"/>
      <c r="E39" s="8"/>
      <c r="F39" s="8"/>
      <c r="G39" s="8"/>
      <c r="H39" s="8"/>
      <c r="I39" s="8"/>
      <c r="J39" s="66"/>
      <c r="K39" s="70"/>
      <c r="L39" s="70"/>
      <c r="M39" s="70"/>
      <c r="N39" s="70"/>
      <c r="O39" s="70"/>
      <c r="P39" s="70"/>
      <c r="Q39" s="70"/>
      <c r="R39" s="65"/>
      <c r="S39" s="8"/>
      <c r="T39" s="8"/>
      <c r="U39" s="8"/>
      <c r="V39" s="8"/>
      <c r="W39" s="8"/>
      <c r="X39" s="82"/>
      <c r="Y39" s="83"/>
      <c r="Z39" s="83"/>
      <c r="AA39" s="83"/>
      <c r="AB39" s="83"/>
      <c r="AC39" s="83"/>
      <c r="AD39" s="83"/>
      <c r="AE39" s="83"/>
    </row>
    <row r="40" spans="1:31" x14ac:dyDescent="0.2">
      <c r="A40">
        <v>2050</v>
      </c>
      <c r="B40" s="65">
        <f>Agora2019!F14</f>
        <v>500</v>
      </c>
      <c r="C40" s="8">
        <f>lit_review_raw!AD33</f>
        <v>405</v>
      </c>
      <c r="D40" s="8"/>
      <c r="E40" s="8">
        <f>lit_review_raw!AD19</f>
        <v>308</v>
      </c>
      <c r="F40" s="8">
        <f>'Gorre, 2019'!F2</f>
        <v>245</v>
      </c>
      <c r="G40" s="8">
        <f>lit_review_raw!AD63</f>
        <v>334</v>
      </c>
      <c r="H40" s="8"/>
      <c r="I40" s="8"/>
      <c r="J40" s="66">
        <f>Agora2019!F12</f>
        <v>0.03</v>
      </c>
      <c r="K40" s="70">
        <f>lit_review_raw!AE33</f>
        <v>1.4999999999999999E-2</v>
      </c>
      <c r="L40" s="70"/>
      <c r="M40" s="70"/>
      <c r="N40" s="70">
        <f>'Gorre, 2019'!F3</f>
        <v>0.02</v>
      </c>
      <c r="O40" s="70">
        <f>lit_review_raw!AE63</f>
        <v>0.02</v>
      </c>
      <c r="P40" s="70"/>
      <c r="Q40" s="70"/>
      <c r="R40" s="65"/>
      <c r="S40" s="8">
        <f>lit_review_raw!AG33</f>
        <v>30</v>
      </c>
      <c r="T40" s="8"/>
      <c r="U40" s="8"/>
      <c r="V40" s="8">
        <f>lit_review_raw!AG63</f>
        <v>30</v>
      </c>
      <c r="W40" s="8"/>
      <c r="X40" s="82">
        <f>Agora2019!F13</f>
        <v>0.8</v>
      </c>
      <c r="Y40" s="83">
        <f>lit_review_raw!AJ33</f>
        <v>0.74</v>
      </c>
      <c r="Z40" s="83"/>
      <c r="AA40" s="83"/>
      <c r="AB40" s="83">
        <f>'Gorre, 2019'!F4</f>
        <v>0.78</v>
      </c>
      <c r="AC40" s="83">
        <f>lit_review_raw!AJ63</f>
        <v>0.7</v>
      </c>
      <c r="AD40" s="83"/>
      <c r="AE40" s="83"/>
    </row>
    <row r="62" spans="2:23" ht="17" thickBot="1" x14ac:dyDescent="0.25"/>
    <row r="63" spans="2:23" ht="22" thickBot="1" x14ac:dyDescent="0.3">
      <c r="B63" s="186" t="s">
        <v>261</v>
      </c>
      <c r="C63" s="187"/>
      <c r="D63" s="187"/>
      <c r="E63" s="187"/>
      <c r="F63" s="187"/>
      <c r="G63" s="187"/>
      <c r="H63" s="187"/>
      <c r="I63" s="187"/>
      <c r="J63" s="187"/>
      <c r="K63" s="187"/>
      <c r="L63" s="187"/>
      <c r="M63" s="187"/>
      <c r="N63" s="187"/>
      <c r="O63" s="187"/>
      <c r="P63" s="187"/>
      <c r="Q63" s="187"/>
      <c r="R63" s="187"/>
      <c r="S63" s="187"/>
      <c r="T63" s="187"/>
      <c r="U63" s="187"/>
      <c r="V63" s="187"/>
      <c r="W63" s="188"/>
    </row>
    <row r="64" spans="2:23" ht="17" thickBot="1" x14ac:dyDescent="0.25"/>
    <row r="65" spans="2:23" x14ac:dyDescent="0.2">
      <c r="B65" s="76" t="s">
        <v>262</v>
      </c>
      <c r="C65" s="73"/>
      <c r="D65" s="73"/>
      <c r="E65" s="73"/>
      <c r="F65" s="73"/>
      <c r="G65" s="73"/>
      <c r="H65" s="73"/>
      <c r="I65" s="73"/>
      <c r="J65" s="22"/>
      <c r="K65" s="22"/>
      <c r="L65" s="22"/>
      <c r="M65" s="22"/>
      <c r="N65" s="22"/>
      <c r="O65" s="22"/>
      <c r="P65" s="22"/>
      <c r="Q65" s="23"/>
      <c r="S65" s="77" t="s">
        <v>263</v>
      </c>
      <c r="T65" s="22"/>
      <c r="U65" s="22"/>
      <c r="V65" s="22"/>
      <c r="W65" s="23"/>
    </row>
    <row r="66" spans="2:23" ht="38" customHeight="1" thickBot="1" x14ac:dyDescent="0.25">
      <c r="B66" s="189" t="s">
        <v>290</v>
      </c>
      <c r="C66" s="190"/>
      <c r="D66" s="190"/>
      <c r="E66" s="190"/>
      <c r="F66" s="190"/>
      <c r="G66" s="190"/>
      <c r="H66" s="190"/>
      <c r="I66" s="190"/>
      <c r="J66" s="190"/>
      <c r="K66" s="190"/>
      <c r="L66" s="190"/>
      <c r="M66" s="190"/>
      <c r="N66" s="190"/>
      <c r="O66" s="190"/>
      <c r="P66" s="190"/>
      <c r="Q66" s="191"/>
      <c r="S66" s="103" t="s">
        <v>292</v>
      </c>
      <c r="T66" s="17" t="str">
        <f>E3</f>
        <v>Böhm, 2020</v>
      </c>
      <c r="U66" s="102" t="s">
        <v>291</v>
      </c>
      <c r="V66" s="102"/>
      <c r="W66" s="18"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AB699-7B7F-5A49-B51A-3255D76FE6DC}">
  <sheetPr>
    <tabColor theme="9"/>
  </sheetPr>
  <dimension ref="A1:C35"/>
  <sheetViews>
    <sheetView workbookViewId="0">
      <selection activeCell="E6" sqref="E6"/>
    </sheetView>
  </sheetViews>
  <sheetFormatPr baseColWidth="10" defaultRowHeight="16" x14ac:dyDescent="0.2"/>
  <sheetData>
    <row r="1" spans="1:3" x14ac:dyDescent="0.2">
      <c r="B1" t="s">
        <v>540</v>
      </c>
      <c r="C1" t="s">
        <v>539</v>
      </c>
    </row>
    <row r="2" spans="1:3" x14ac:dyDescent="0.2">
      <c r="A2">
        <v>2017</v>
      </c>
      <c r="B2" s="49">
        <f>470/1300</f>
        <v>0.36153846153846153</v>
      </c>
      <c r="C2" s="49">
        <f>420/1200</f>
        <v>0.35</v>
      </c>
    </row>
    <row r="3" spans="1:3" x14ac:dyDescent="0.2">
      <c r="A3">
        <v>2018</v>
      </c>
      <c r="B3" s="178">
        <f>$B$2-($B$2-$B$10)*(A3-$A$2)/($A$10-$A$2)</f>
        <v>0.35106837606837604</v>
      </c>
      <c r="C3" s="178">
        <f>$C$2-($C$2-$C$10)*(A3-$A$2)/($A$10-$A$2)</f>
        <v>0.34375</v>
      </c>
    </row>
    <row r="4" spans="1:3" x14ac:dyDescent="0.2">
      <c r="A4">
        <v>2019</v>
      </c>
      <c r="B4" s="178">
        <f t="shared" ref="B4:B9" si="0">$B$2-($B$2-$B$10)*(A4-$A$2)/($A$10-$A$2)</f>
        <v>0.34059829059829061</v>
      </c>
      <c r="C4" s="178">
        <f t="shared" ref="C4:C9" si="1">$C$2-($C$2-$C$10)*(A4-$A$2)/($A$10-$A$2)</f>
        <v>0.33749999999999997</v>
      </c>
    </row>
    <row r="5" spans="1:3" x14ac:dyDescent="0.2">
      <c r="A5">
        <v>2020</v>
      </c>
      <c r="B5" s="179">
        <f t="shared" si="0"/>
        <v>0.33012820512820512</v>
      </c>
      <c r="C5" s="179">
        <f t="shared" si="1"/>
        <v>0.33124999999999999</v>
      </c>
    </row>
    <row r="6" spans="1:3" x14ac:dyDescent="0.2">
      <c r="A6">
        <v>2021</v>
      </c>
      <c r="B6" s="178">
        <f t="shared" si="0"/>
        <v>0.31965811965811963</v>
      </c>
      <c r="C6" s="178">
        <f t="shared" si="1"/>
        <v>0.32499999999999996</v>
      </c>
    </row>
    <row r="7" spans="1:3" x14ac:dyDescent="0.2">
      <c r="A7">
        <v>2022</v>
      </c>
      <c r="B7" s="178">
        <f t="shared" si="0"/>
        <v>0.3091880341880342</v>
      </c>
      <c r="C7" s="178">
        <f t="shared" si="1"/>
        <v>0.31874999999999998</v>
      </c>
    </row>
    <row r="8" spans="1:3" x14ac:dyDescent="0.2">
      <c r="A8">
        <v>2023</v>
      </c>
      <c r="B8" s="178">
        <f t="shared" si="0"/>
        <v>0.29871794871794871</v>
      </c>
      <c r="C8" s="178">
        <f t="shared" si="1"/>
        <v>0.3125</v>
      </c>
    </row>
    <row r="9" spans="1:3" x14ac:dyDescent="0.2">
      <c r="A9">
        <v>2024</v>
      </c>
      <c r="B9" s="178">
        <f t="shared" si="0"/>
        <v>0.28824786324786322</v>
      </c>
      <c r="C9" s="178">
        <f t="shared" si="1"/>
        <v>0.30624999999999997</v>
      </c>
    </row>
    <row r="10" spans="1:3" x14ac:dyDescent="0.2">
      <c r="A10">
        <v>2025</v>
      </c>
      <c r="B10" s="49">
        <f>250/900</f>
        <v>0.27777777777777779</v>
      </c>
      <c r="C10" s="49">
        <f>210/700</f>
        <v>0.3</v>
      </c>
    </row>
    <row r="11" spans="1:3" x14ac:dyDescent="0.2">
      <c r="A11">
        <v>2026</v>
      </c>
    </row>
    <row r="12" spans="1:3" x14ac:dyDescent="0.2">
      <c r="A12">
        <v>2027</v>
      </c>
    </row>
    <row r="13" spans="1:3" x14ac:dyDescent="0.2">
      <c r="A13">
        <v>2028</v>
      </c>
    </row>
    <row r="14" spans="1:3" x14ac:dyDescent="0.2">
      <c r="A14">
        <v>2029</v>
      </c>
    </row>
    <row r="15" spans="1:3" x14ac:dyDescent="0.2">
      <c r="A15">
        <v>2030</v>
      </c>
    </row>
    <row r="16" spans="1:3" x14ac:dyDescent="0.2">
      <c r="A16">
        <v>2031</v>
      </c>
    </row>
    <row r="17" spans="1:1" x14ac:dyDescent="0.2">
      <c r="A17">
        <v>2032</v>
      </c>
    </row>
    <row r="18" spans="1:1" x14ac:dyDescent="0.2">
      <c r="A18">
        <v>2033</v>
      </c>
    </row>
    <row r="19" spans="1:1" x14ac:dyDescent="0.2">
      <c r="A19">
        <v>2034</v>
      </c>
    </row>
    <row r="20" spans="1:1" x14ac:dyDescent="0.2">
      <c r="A20">
        <v>2035</v>
      </c>
    </row>
    <row r="21" spans="1:1" x14ac:dyDescent="0.2">
      <c r="A21">
        <v>2036</v>
      </c>
    </row>
    <row r="22" spans="1:1" x14ac:dyDescent="0.2">
      <c r="A22">
        <v>2037</v>
      </c>
    </row>
    <row r="23" spans="1:1" x14ac:dyDescent="0.2">
      <c r="A23">
        <v>2038</v>
      </c>
    </row>
    <row r="24" spans="1:1" x14ac:dyDescent="0.2">
      <c r="A24">
        <v>2039</v>
      </c>
    </row>
    <row r="25" spans="1:1" x14ac:dyDescent="0.2">
      <c r="A25">
        <v>2040</v>
      </c>
    </row>
    <row r="26" spans="1:1" x14ac:dyDescent="0.2">
      <c r="A26">
        <v>2041</v>
      </c>
    </row>
    <row r="27" spans="1:1" x14ac:dyDescent="0.2">
      <c r="A27">
        <v>2042</v>
      </c>
    </row>
    <row r="28" spans="1:1" x14ac:dyDescent="0.2">
      <c r="A28">
        <v>2043</v>
      </c>
    </row>
    <row r="29" spans="1:1" x14ac:dyDescent="0.2">
      <c r="A29">
        <v>2044</v>
      </c>
    </row>
    <row r="30" spans="1:1" x14ac:dyDescent="0.2">
      <c r="A30">
        <v>2045</v>
      </c>
    </row>
    <row r="31" spans="1:1" x14ac:dyDescent="0.2">
      <c r="A31">
        <v>2046</v>
      </c>
    </row>
    <row r="32" spans="1:1" x14ac:dyDescent="0.2">
      <c r="A32">
        <v>2047</v>
      </c>
    </row>
    <row r="33" spans="1:1" x14ac:dyDescent="0.2">
      <c r="A33">
        <v>2048</v>
      </c>
    </row>
    <row r="34" spans="1:1" x14ac:dyDescent="0.2">
      <c r="A34">
        <v>2049</v>
      </c>
    </row>
    <row r="35" spans="1:1" x14ac:dyDescent="0.2">
      <c r="A35">
        <v>2050</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6"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182" t="s">
        <v>254</v>
      </c>
      <c r="C2" s="180"/>
      <c r="D2" s="180"/>
      <c r="E2" s="180"/>
      <c r="F2" s="180"/>
      <c r="G2" s="182" t="s">
        <v>255</v>
      </c>
      <c r="H2" s="180"/>
      <c r="I2" s="180"/>
      <c r="J2" s="180"/>
      <c r="K2" s="180"/>
      <c r="L2" s="185" t="s">
        <v>259</v>
      </c>
      <c r="M2" s="180"/>
      <c r="N2" s="180"/>
      <c r="O2" s="180"/>
      <c r="P2" s="180"/>
      <c r="Q2" s="185" t="s">
        <v>283</v>
      </c>
      <c r="R2" s="180"/>
      <c r="S2" s="180"/>
      <c r="T2" s="180"/>
      <c r="U2" s="180"/>
    </row>
    <row r="3" spans="1:21" x14ac:dyDescent="0.2">
      <c r="A3" s="10" t="s">
        <v>251</v>
      </c>
      <c r="B3" s="72"/>
      <c r="C3" s="73"/>
      <c r="D3" s="73"/>
      <c r="E3" s="73"/>
      <c r="F3" s="73"/>
      <c r="G3" s="72"/>
      <c r="H3" s="10"/>
      <c r="I3" s="10"/>
      <c r="J3" s="10"/>
      <c r="K3" s="10"/>
      <c r="L3" s="72"/>
      <c r="M3" s="10"/>
      <c r="N3" s="10"/>
      <c r="O3" s="10"/>
      <c r="P3" s="10"/>
      <c r="Q3" s="72"/>
      <c r="R3" s="10"/>
      <c r="S3" s="10"/>
      <c r="T3" s="10"/>
      <c r="U3" s="10"/>
    </row>
    <row r="4" spans="1:21" x14ac:dyDescent="0.2">
      <c r="A4" s="74" t="s">
        <v>260</v>
      </c>
      <c r="B4" s="75"/>
      <c r="C4" s="74"/>
      <c r="D4" s="74"/>
      <c r="E4" s="74"/>
      <c r="F4" s="100"/>
      <c r="G4" s="75"/>
      <c r="H4" s="74"/>
      <c r="I4" s="74"/>
      <c r="J4" s="74"/>
      <c r="K4" s="74"/>
      <c r="L4" s="75"/>
      <c r="M4" s="74"/>
      <c r="N4" s="74"/>
      <c r="O4" s="74"/>
      <c r="P4" s="74"/>
      <c r="Q4" s="75"/>
      <c r="R4" s="74"/>
      <c r="S4" s="74"/>
      <c r="T4" s="74"/>
      <c r="U4" s="74"/>
    </row>
    <row r="5" spans="1:21" x14ac:dyDescent="0.2">
      <c r="A5">
        <v>2015</v>
      </c>
      <c r="B5" s="65"/>
      <c r="C5" s="8"/>
      <c r="D5" s="8"/>
      <c r="E5" s="8"/>
      <c r="F5" s="8"/>
      <c r="G5" s="66"/>
      <c r="H5" s="70"/>
      <c r="I5" s="70"/>
      <c r="J5" s="70"/>
      <c r="K5" s="70"/>
      <c r="L5" s="67"/>
      <c r="M5" s="68"/>
      <c r="N5" s="68"/>
      <c r="O5" s="68"/>
      <c r="P5" s="68"/>
      <c r="Q5" s="82"/>
      <c r="R5" s="83"/>
      <c r="S5" s="83"/>
      <c r="T5" s="83"/>
      <c r="U5" s="83"/>
    </row>
    <row r="6" spans="1:21" x14ac:dyDescent="0.2">
      <c r="A6">
        <v>2016</v>
      </c>
      <c r="B6" s="65"/>
      <c r="C6" s="8"/>
      <c r="D6" s="8"/>
      <c r="E6" s="8"/>
      <c r="F6" s="8"/>
      <c r="G6" s="66"/>
      <c r="H6" s="70"/>
      <c r="I6" s="70"/>
      <c r="J6" s="70"/>
      <c r="K6" s="70"/>
      <c r="L6" s="66"/>
      <c r="M6" s="70"/>
      <c r="N6" s="70"/>
      <c r="O6" s="70"/>
      <c r="P6" s="70"/>
      <c r="Q6" s="82"/>
      <c r="R6" s="83"/>
      <c r="S6" s="83"/>
      <c r="T6" s="83"/>
      <c r="U6" s="83"/>
    </row>
    <row r="7" spans="1:21" x14ac:dyDescent="0.2">
      <c r="A7">
        <v>2017</v>
      </c>
      <c r="B7" s="65"/>
      <c r="C7" s="8"/>
      <c r="D7" s="8"/>
      <c r="E7" s="8"/>
      <c r="F7" s="80"/>
      <c r="G7" s="66"/>
      <c r="H7" s="70"/>
      <c r="I7" s="70"/>
      <c r="J7" s="70"/>
      <c r="K7" s="101"/>
      <c r="L7" s="65"/>
      <c r="M7" s="8"/>
      <c r="N7" s="8"/>
      <c r="O7" s="8"/>
      <c r="P7" s="8"/>
      <c r="Q7" s="82"/>
      <c r="R7" s="83"/>
      <c r="S7" s="83"/>
      <c r="T7" s="83"/>
      <c r="U7" s="95"/>
    </row>
    <row r="8" spans="1:21" x14ac:dyDescent="0.2">
      <c r="A8">
        <v>2018</v>
      </c>
      <c r="B8" s="65"/>
      <c r="C8" s="8"/>
      <c r="D8" s="8"/>
      <c r="E8" s="8"/>
      <c r="F8" s="8"/>
      <c r="G8" s="66"/>
      <c r="H8" s="70"/>
      <c r="I8" s="70"/>
      <c r="J8" s="70"/>
      <c r="K8" s="70"/>
      <c r="L8" s="65"/>
      <c r="M8" s="8"/>
      <c r="N8" s="8"/>
      <c r="O8" s="8"/>
      <c r="P8" s="8"/>
      <c r="Q8" s="82"/>
      <c r="R8" s="83"/>
      <c r="S8" s="83"/>
      <c r="T8" s="83"/>
      <c r="U8" s="83"/>
    </row>
    <row r="9" spans="1:21" x14ac:dyDescent="0.2">
      <c r="A9">
        <v>2019</v>
      </c>
      <c r="B9" s="65"/>
      <c r="C9" s="8"/>
      <c r="D9" s="8"/>
      <c r="E9" s="8"/>
      <c r="F9" s="8"/>
      <c r="G9" s="66"/>
      <c r="H9" s="70"/>
      <c r="I9" s="70"/>
      <c r="J9" s="70"/>
      <c r="K9" s="70"/>
      <c r="L9" s="65"/>
      <c r="M9" s="8"/>
      <c r="N9" s="8"/>
      <c r="O9" s="8"/>
      <c r="P9" s="8"/>
      <c r="Q9" s="82"/>
      <c r="R9" s="83"/>
      <c r="S9" s="83"/>
      <c r="T9" s="83"/>
      <c r="U9" s="83"/>
    </row>
    <row r="10" spans="1:21" x14ac:dyDescent="0.2">
      <c r="A10">
        <v>2020</v>
      </c>
      <c r="B10" s="65"/>
      <c r="C10" s="8"/>
      <c r="D10" s="8"/>
      <c r="E10" s="8"/>
      <c r="F10" s="8"/>
      <c r="G10" s="66"/>
      <c r="H10" s="70"/>
      <c r="I10" s="70"/>
      <c r="J10" s="70"/>
      <c r="K10" s="70"/>
      <c r="L10" s="65"/>
      <c r="M10" s="8"/>
      <c r="N10" s="8"/>
      <c r="O10" s="8"/>
      <c r="P10" s="8"/>
      <c r="Q10" s="82"/>
      <c r="R10" s="83"/>
      <c r="S10" s="83"/>
      <c r="T10" s="83"/>
      <c r="U10" s="83"/>
    </row>
    <row r="11" spans="1:21" x14ac:dyDescent="0.2">
      <c r="A11">
        <v>2021</v>
      </c>
      <c r="B11" s="65"/>
      <c r="C11" s="8"/>
      <c r="D11" s="8"/>
      <c r="E11" s="8"/>
      <c r="F11" s="8"/>
      <c r="G11" s="66"/>
      <c r="H11" s="70"/>
      <c r="I11" s="70"/>
      <c r="J11" s="70"/>
      <c r="K11" s="70"/>
      <c r="L11" s="65"/>
      <c r="M11" s="8"/>
      <c r="N11" s="8"/>
      <c r="O11" s="8"/>
      <c r="P11" s="8"/>
      <c r="Q11" s="82"/>
      <c r="R11" s="83"/>
      <c r="S11" s="83"/>
      <c r="T11" s="83"/>
      <c r="U11" s="83"/>
    </row>
    <row r="12" spans="1:21" x14ac:dyDescent="0.2">
      <c r="A12">
        <v>2022</v>
      </c>
      <c r="B12" s="65"/>
      <c r="C12" s="8"/>
      <c r="D12" s="8"/>
      <c r="E12" s="8"/>
      <c r="F12" s="8"/>
      <c r="G12" s="66"/>
      <c r="H12" s="70"/>
      <c r="I12" s="70"/>
      <c r="J12" s="70"/>
      <c r="K12" s="70"/>
      <c r="L12" s="65"/>
      <c r="M12" s="8"/>
      <c r="N12" s="8"/>
      <c r="O12" s="8"/>
      <c r="P12" s="8"/>
      <c r="Q12" s="82"/>
      <c r="R12" s="83"/>
      <c r="S12" s="83"/>
      <c r="T12" s="83"/>
      <c r="U12" s="83"/>
    </row>
    <row r="13" spans="1:21" x14ac:dyDescent="0.2">
      <c r="A13">
        <v>2023</v>
      </c>
      <c r="B13" s="65"/>
      <c r="C13" s="8"/>
      <c r="D13" s="8"/>
      <c r="E13" s="8"/>
      <c r="F13" s="8"/>
      <c r="G13" s="66"/>
      <c r="H13" s="70"/>
      <c r="I13" s="70"/>
      <c r="J13" s="70"/>
      <c r="K13" s="70"/>
      <c r="L13" s="65"/>
      <c r="M13" s="8"/>
      <c r="N13" s="8"/>
      <c r="O13" s="8"/>
      <c r="P13" s="8"/>
      <c r="Q13" s="82"/>
      <c r="R13" s="83"/>
      <c r="S13" s="83"/>
      <c r="T13" s="83"/>
      <c r="U13" s="83"/>
    </row>
    <row r="14" spans="1:21" x14ac:dyDescent="0.2">
      <c r="A14">
        <v>2024</v>
      </c>
      <c r="B14" s="65"/>
      <c r="C14" s="8"/>
      <c r="D14" s="8"/>
      <c r="E14" s="8"/>
      <c r="F14" s="8"/>
      <c r="G14" s="66"/>
      <c r="H14" s="70"/>
      <c r="I14" s="70"/>
      <c r="J14" s="70"/>
      <c r="K14" s="70"/>
      <c r="L14" s="65"/>
      <c r="M14" s="8"/>
      <c r="N14" s="8"/>
      <c r="O14" s="8"/>
      <c r="P14" s="8"/>
      <c r="Q14" s="82"/>
      <c r="R14" s="83"/>
      <c r="S14" s="83"/>
      <c r="T14" s="83"/>
      <c r="U14" s="83"/>
    </row>
    <row r="15" spans="1:21" x14ac:dyDescent="0.2">
      <c r="A15">
        <v>2025</v>
      </c>
      <c r="B15" s="65"/>
      <c r="C15" s="8"/>
      <c r="D15" s="8"/>
      <c r="E15" s="8"/>
      <c r="F15" s="8"/>
      <c r="G15" s="66"/>
      <c r="H15" s="70"/>
      <c r="I15" s="70"/>
      <c r="J15" s="70"/>
      <c r="K15" s="70"/>
      <c r="L15" s="65"/>
      <c r="M15" s="8"/>
      <c r="N15" s="8"/>
      <c r="O15" s="8"/>
      <c r="P15" s="8"/>
      <c r="Q15" s="82"/>
      <c r="R15" s="83"/>
      <c r="S15" s="83"/>
      <c r="T15" s="83"/>
      <c r="U15" s="83"/>
    </row>
    <row r="16" spans="1:21" x14ac:dyDescent="0.2">
      <c r="A16">
        <v>2026</v>
      </c>
      <c r="B16" s="65"/>
      <c r="C16" s="8"/>
      <c r="D16" s="8"/>
      <c r="E16" s="8"/>
      <c r="F16" s="8"/>
      <c r="G16" s="66"/>
      <c r="H16" s="70"/>
      <c r="I16" s="70"/>
      <c r="J16" s="70"/>
      <c r="K16" s="70"/>
      <c r="L16" s="65"/>
      <c r="M16" s="8"/>
      <c r="N16" s="8"/>
      <c r="O16" s="8"/>
      <c r="P16" s="8"/>
      <c r="Q16" s="82"/>
      <c r="R16" s="83"/>
      <c r="S16" s="83"/>
      <c r="T16" s="83"/>
      <c r="U16" s="83"/>
    </row>
    <row r="17" spans="1:21" x14ac:dyDescent="0.2">
      <c r="A17">
        <v>2027</v>
      </c>
      <c r="B17" s="65"/>
      <c r="C17" s="8"/>
      <c r="D17" s="8"/>
      <c r="E17" s="8"/>
      <c r="F17" s="8"/>
      <c r="G17" s="66"/>
      <c r="H17" s="70"/>
      <c r="I17" s="70"/>
      <c r="J17" s="70"/>
      <c r="K17" s="70"/>
      <c r="L17" s="65"/>
      <c r="M17" s="8"/>
      <c r="N17" s="8"/>
      <c r="O17" s="8"/>
      <c r="P17" s="8"/>
      <c r="Q17" s="82"/>
      <c r="R17" s="83"/>
      <c r="S17" s="83"/>
      <c r="T17" s="83"/>
      <c r="U17" s="83"/>
    </row>
    <row r="18" spans="1:21" x14ac:dyDescent="0.2">
      <c r="A18">
        <v>2028</v>
      </c>
      <c r="B18" s="65"/>
      <c r="C18" s="8"/>
      <c r="D18" s="8"/>
      <c r="E18" s="8"/>
      <c r="F18" s="8"/>
      <c r="G18" s="66"/>
      <c r="H18" s="70"/>
      <c r="I18" s="70"/>
      <c r="J18" s="70"/>
      <c r="K18" s="70"/>
      <c r="L18" s="65"/>
      <c r="M18" s="8"/>
      <c r="N18" s="8"/>
      <c r="O18" s="8"/>
      <c r="P18" s="8"/>
      <c r="Q18" s="82"/>
      <c r="R18" s="83"/>
      <c r="S18" s="83"/>
      <c r="T18" s="83"/>
      <c r="U18" s="83"/>
    </row>
    <row r="19" spans="1:21" x14ac:dyDescent="0.2">
      <c r="A19">
        <v>2029</v>
      </c>
      <c r="B19" s="65"/>
      <c r="C19" s="8"/>
      <c r="D19" s="8"/>
      <c r="E19" s="8"/>
      <c r="F19" s="8"/>
      <c r="G19" s="66"/>
      <c r="H19" s="70"/>
      <c r="I19" s="70"/>
      <c r="J19" s="70"/>
      <c r="K19" s="70"/>
      <c r="L19" s="65"/>
      <c r="M19" s="8"/>
      <c r="N19" s="8"/>
      <c r="O19" s="8"/>
      <c r="P19" s="8"/>
      <c r="Q19" s="82"/>
      <c r="R19" s="83"/>
      <c r="S19" s="83"/>
      <c r="T19" s="83"/>
      <c r="U19" s="83"/>
    </row>
    <row r="20" spans="1:21" x14ac:dyDescent="0.2">
      <c r="A20">
        <v>2030</v>
      </c>
      <c r="B20" s="65"/>
      <c r="C20" s="8"/>
      <c r="D20" s="8"/>
      <c r="E20" s="8"/>
      <c r="F20" s="8"/>
      <c r="G20" s="66"/>
      <c r="H20" s="70"/>
      <c r="I20" s="70"/>
      <c r="J20" s="70"/>
      <c r="K20" s="70"/>
      <c r="L20" s="65"/>
      <c r="M20" s="8"/>
      <c r="N20" s="8"/>
      <c r="O20" s="8"/>
      <c r="P20" s="8"/>
      <c r="Q20" s="82"/>
      <c r="R20" s="83"/>
      <c r="S20" s="83"/>
      <c r="T20" s="83"/>
      <c r="U20" s="83"/>
    </row>
    <row r="21" spans="1:21" x14ac:dyDescent="0.2">
      <c r="A21">
        <v>2031</v>
      </c>
      <c r="B21" s="65"/>
      <c r="C21" s="8"/>
      <c r="D21" s="8"/>
      <c r="E21" s="8"/>
      <c r="F21" s="8"/>
      <c r="G21" s="66"/>
      <c r="H21" s="70"/>
      <c r="I21" s="70"/>
      <c r="J21" s="70"/>
      <c r="K21" s="70"/>
      <c r="L21" s="65"/>
      <c r="M21" s="8"/>
      <c r="N21" s="8"/>
      <c r="O21" s="8"/>
      <c r="P21" s="8"/>
      <c r="Q21" s="82"/>
      <c r="R21" s="83"/>
      <c r="S21" s="83"/>
      <c r="T21" s="83"/>
      <c r="U21" s="83"/>
    </row>
    <row r="22" spans="1:21" x14ac:dyDescent="0.2">
      <c r="A22">
        <v>2032</v>
      </c>
      <c r="B22" s="65"/>
      <c r="C22" s="8"/>
      <c r="D22" s="8"/>
      <c r="E22" s="8"/>
      <c r="F22" s="8"/>
      <c r="G22" s="66"/>
      <c r="H22" s="70"/>
      <c r="I22" s="70"/>
      <c r="J22" s="70"/>
      <c r="K22" s="70"/>
      <c r="L22" s="65"/>
      <c r="M22" s="8"/>
      <c r="N22" s="8"/>
      <c r="O22" s="8"/>
      <c r="P22" s="8"/>
      <c r="Q22" s="82"/>
      <c r="R22" s="83"/>
      <c r="S22" s="83"/>
      <c r="T22" s="83"/>
      <c r="U22" s="83"/>
    </row>
    <row r="23" spans="1:21" x14ac:dyDescent="0.2">
      <c r="A23">
        <v>2033</v>
      </c>
      <c r="B23" s="65"/>
      <c r="C23" s="8"/>
      <c r="D23" s="8"/>
      <c r="E23" s="8"/>
      <c r="F23" s="8"/>
      <c r="G23" s="66"/>
      <c r="H23" s="70"/>
      <c r="I23" s="70"/>
      <c r="J23" s="70"/>
      <c r="K23" s="70"/>
      <c r="L23" s="65"/>
      <c r="M23" s="8"/>
      <c r="N23" s="8"/>
      <c r="O23" s="8"/>
      <c r="P23" s="8"/>
      <c r="Q23" s="82"/>
      <c r="R23" s="83"/>
      <c r="S23" s="83"/>
      <c r="T23" s="83"/>
      <c r="U23" s="83"/>
    </row>
    <row r="24" spans="1:21" x14ac:dyDescent="0.2">
      <c r="A24">
        <v>2034</v>
      </c>
      <c r="B24" s="65"/>
      <c r="C24" s="8"/>
      <c r="D24" s="8"/>
      <c r="E24" s="8"/>
      <c r="F24" s="8"/>
      <c r="G24" s="66"/>
      <c r="H24" s="70"/>
      <c r="I24" s="70"/>
      <c r="J24" s="70"/>
      <c r="K24" s="70"/>
      <c r="L24" s="65"/>
      <c r="M24" s="8"/>
      <c r="N24" s="8"/>
      <c r="O24" s="8"/>
      <c r="P24" s="8"/>
      <c r="Q24" s="82"/>
      <c r="R24" s="83"/>
      <c r="S24" s="83"/>
      <c r="T24" s="83"/>
      <c r="U24" s="83"/>
    </row>
    <row r="25" spans="1:21" x14ac:dyDescent="0.2">
      <c r="A25">
        <v>2035</v>
      </c>
      <c r="B25" s="65"/>
      <c r="C25" s="8"/>
      <c r="D25" s="8"/>
      <c r="E25" s="8"/>
      <c r="F25" s="8"/>
      <c r="G25" s="66"/>
      <c r="H25" s="70"/>
      <c r="I25" s="70"/>
      <c r="J25" s="70"/>
      <c r="K25" s="70"/>
      <c r="L25" s="65"/>
      <c r="M25" s="8"/>
      <c r="N25" s="8"/>
      <c r="O25" s="8"/>
      <c r="P25" s="8"/>
      <c r="Q25" s="82"/>
      <c r="R25" s="83"/>
      <c r="S25" s="83"/>
      <c r="T25" s="83"/>
      <c r="U25" s="83"/>
    </row>
    <row r="26" spans="1:21" x14ac:dyDescent="0.2">
      <c r="A26">
        <v>2036</v>
      </c>
      <c r="B26" s="65"/>
      <c r="C26" s="8"/>
      <c r="D26" s="8"/>
      <c r="E26" s="8"/>
      <c r="F26" s="8"/>
      <c r="G26" s="66"/>
      <c r="H26" s="70"/>
      <c r="I26" s="70"/>
      <c r="J26" s="70"/>
      <c r="K26" s="70"/>
      <c r="L26" s="65"/>
      <c r="M26" s="8"/>
      <c r="N26" s="8"/>
      <c r="O26" s="8"/>
      <c r="P26" s="8"/>
      <c r="Q26" s="82"/>
      <c r="R26" s="83"/>
      <c r="S26" s="83"/>
      <c r="T26" s="83"/>
      <c r="U26" s="83"/>
    </row>
    <row r="27" spans="1:21" x14ac:dyDescent="0.2">
      <c r="A27">
        <v>2037</v>
      </c>
      <c r="B27" s="65"/>
      <c r="C27" s="8"/>
      <c r="D27" s="8"/>
      <c r="E27" s="8"/>
      <c r="F27" s="8"/>
      <c r="G27" s="66"/>
      <c r="H27" s="70"/>
      <c r="I27" s="70"/>
      <c r="J27" s="70"/>
      <c r="K27" s="70"/>
      <c r="L27" s="65"/>
      <c r="M27" s="8"/>
      <c r="N27" s="8"/>
      <c r="O27" s="8"/>
      <c r="P27" s="8"/>
      <c r="Q27" s="82"/>
      <c r="R27" s="83"/>
      <c r="S27" s="83"/>
      <c r="T27" s="83"/>
      <c r="U27" s="83"/>
    </row>
    <row r="28" spans="1:21" x14ac:dyDescent="0.2">
      <c r="A28">
        <v>2038</v>
      </c>
      <c r="B28" s="65"/>
      <c r="C28" s="8"/>
      <c r="D28" s="8"/>
      <c r="E28" s="8"/>
      <c r="F28" s="8"/>
      <c r="G28" s="66"/>
      <c r="H28" s="70"/>
      <c r="I28" s="70"/>
      <c r="J28" s="70"/>
      <c r="K28" s="70"/>
      <c r="L28" s="65"/>
      <c r="M28" s="8"/>
      <c r="N28" s="8"/>
      <c r="O28" s="8"/>
      <c r="P28" s="8"/>
      <c r="Q28" s="82"/>
      <c r="R28" s="83"/>
      <c r="S28" s="83"/>
      <c r="T28" s="83"/>
      <c r="U28" s="83"/>
    </row>
    <row r="29" spans="1:21" x14ac:dyDescent="0.2">
      <c r="A29">
        <v>2039</v>
      </c>
      <c r="B29" s="65"/>
      <c r="C29" s="8"/>
      <c r="D29" s="8"/>
      <c r="E29" s="8"/>
      <c r="F29" s="8"/>
      <c r="G29" s="66"/>
      <c r="H29" s="70"/>
      <c r="I29" s="70"/>
      <c r="J29" s="70"/>
      <c r="K29" s="70"/>
      <c r="L29" s="65"/>
      <c r="M29" s="8"/>
      <c r="N29" s="8"/>
      <c r="O29" s="8"/>
      <c r="P29" s="8"/>
      <c r="Q29" s="82"/>
      <c r="R29" s="83"/>
      <c r="S29" s="83"/>
      <c r="T29" s="83"/>
      <c r="U29" s="83"/>
    </row>
    <row r="30" spans="1:21" x14ac:dyDescent="0.2">
      <c r="A30">
        <v>2040</v>
      </c>
      <c r="B30" s="65"/>
      <c r="C30" s="8"/>
      <c r="D30" s="8"/>
      <c r="E30" s="8"/>
      <c r="F30" s="8"/>
      <c r="G30" s="66"/>
      <c r="H30" s="70"/>
      <c r="I30" s="70"/>
      <c r="J30" s="70"/>
      <c r="K30" s="70"/>
      <c r="L30" s="65"/>
      <c r="M30" s="8"/>
      <c r="N30" s="8"/>
      <c r="O30" s="8"/>
      <c r="P30" s="8"/>
      <c r="Q30" s="82"/>
      <c r="R30" s="83"/>
      <c r="S30" s="83"/>
      <c r="T30" s="83"/>
      <c r="U30" s="83"/>
    </row>
    <row r="31" spans="1:21" x14ac:dyDescent="0.2">
      <c r="A31">
        <v>2041</v>
      </c>
      <c r="B31" s="65"/>
      <c r="C31" s="8"/>
      <c r="D31" s="8"/>
      <c r="E31" s="8"/>
      <c r="F31" s="8"/>
      <c r="G31" s="66"/>
      <c r="H31" s="70"/>
      <c r="I31" s="70"/>
      <c r="J31" s="70"/>
      <c r="K31" s="70"/>
      <c r="L31" s="65"/>
      <c r="M31" s="8"/>
      <c r="N31" s="8"/>
      <c r="O31" s="8"/>
      <c r="P31" s="8"/>
      <c r="Q31" s="82"/>
      <c r="R31" s="83"/>
      <c r="S31" s="83"/>
      <c r="T31" s="83"/>
      <c r="U31" s="83"/>
    </row>
    <row r="32" spans="1:21" x14ac:dyDescent="0.2">
      <c r="A32">
        <v>2042</v>
      </c>
      <c r="B32" s="65"/>
      <c r="C32" s="8"/>
      <c r="D32" s="8"/>
      <c r="E32" s="8"/>
      <c r="F32" s="8"/>
      <c r="G32" s="66"/>
      <c r="H32" s="70"/>
      <c r="I32" s="70"/>
      <c r="J32" s="70"/>
      <c r="K32" s="70"/>
      <c r="L32" s="65"/>
      <c r="M32" s="8"/>
      <c r="N32" s="8"/>
      <c r="O32" s="8"/>
      <c r="P32" s="8"/>
      <c r="Q32" s="82"/>
      <c r="R32" s="83"/>
      <c r="S32" s="83"/>
      <c r="T32" s="83"/>
      <c r="U32" s="83"/>
    </row>
    <row r="33" spans="1:21" x14ac:dyDescent="0.2">
      <c r="A33">
        <v>2043</v>
      </c>
      <c r="B33" s="65"/>
      <c r="C33" s="8"/>
      <c r="D33" s="8"/>
      <c r="E33" s="8"/>
      <c r="F33" s="8"/>
      <c r="G33" s="66"/>
      <c r="H33" s="70"/>
      <c r="I33" s="70"/>
      <c r="J33" s="70"/>
      <c r="K33" s="70"/>
      <c r="L33" s="65"/>
      <c r="M33" s="8"/>
      <c r="N33" s="8"/>
      <c r="O33" s="8"/>
      <c r="P33" s="8"/>
      <c r="Q33" s="82"/>
      <c r="R33" s="83"/>
      <c r="S33" s="83"/>
      <c r="T33" s="83"/>
      <c r="U33" s="83"/>
    </row>
    <row r="34" spans="1:21" x14ac:dyDescent="0.2">
      <c r="A34">
        <v>2044</v>
      </c>
      <c r="B34" s="65"/>
      <c r="C34" s="8"/>
      <c r="D34" s="8"/>
      <c r="E34" s="8"/>
      <c r="F34" s="8"/>
      <c r="G34" s="66"/>
      <c r="H34" s="70"/>
      <c r="I34" s="70"/>
      <c r="J34" s="70"/>
      <c r="K34" s="70"/>
      <c r="L34" s="65"/>
      <c r="M34" s="8"/>
      <c r="N34" s="8"/>
      <c r="O34" s="8"/>
      <c r="P34" s="8"/>
      <c r="Q34" s="82"/>
      <c r="R34" s="83"/>
      <c r="S34" s="83"/>
      <c r="T34" s="83"/>
      <c r="U34" s="83"/>
    </row>
    <row r="35" spans="1:21" x14ac:dyDescent="0.2">
      <c r="A35">
        <v>2045</v>
      </c>
      <c r="B35" s="65"/>
      <c r="C35" s="8"/>
      <c r="D35" s="8"/>
      <c r="E35" s="8"/>
      <c r="F35" s="8"/>
      <c r="G35" s="66"/>
      <c r="H35" s="70"/>
      <c r="I35" s="70"/>
      <c r="J35" s="70"/>
      <c r="K35" s="70"/>
      <c r="L35" s="65"/>
      <c r="M35" s="8"/>
      <c r="N35" s="8"/>
      <c r="O35" s="8"/>
      <c r="P35" s="8"/>
      <c r="Q35" s="82"/>
      <c r="R35" s="83"/>
      <c r="S35" s="83"/>
      <c r="T35" s="83"/>
      <c r="U35" s="83"/>
    </row>
    <row r="36" spans="1:21" x14ac:dyDescent="0.2">
      <c r="A36">
        <v>2046</v>
      </c>
      <c r="B36" s="65"/>
      <c r="C36" s="8"/>
      <c r="D36" s="8"/>
      <c r="E36" s="8"/>
      <c r="F36" s="8"/>
      <c r="G36" s="66"/>
      <c r="H36" s="70"/>
      <c r="I36" s="70"/>
      <c r="J36" s="70"/>
      <c r="K36" s="70"/>
      <c r="L36" s="65"/>
      <c r="M36" s="8"/>
      <c r="N36" s="8"/>
      <c r="O36" s="8"/>
      <c r="P36" s="8"/>
      <c r="Q36" s="82"/>
      <c r="R36" s="83"/>
      <c r="S36" s="83"/>
      <c r="T36" s="83"/>
      <c r="U36" s="83"/>
    </row>
    <row r="37" spans="1:21" x14ac:dyDescent="0.2">
      <c r="A37">
        <v>2047</v>
      </c>
      <c r="B37" s="65"/>
      <c r="C37" s="8"/>
      <c r="D37" s="8"/>
      <c r="E37" s="8"/>
      <c r="F37" s="8"/>
      <c r="G37" s="66"/>
      <c r="H37" s="70"/>
      <c r="I37" s="70"/>
      <c r="J37" s="70"/>
      <c r="K37" s="70"/>
      <c r="L37" s="65"/>
      <c r="M37" s="8"/>
      <c r="N37" s="8"/>
      <c r="O37" s="8"/>
      <c r="P37" s="8"/>
      <c r="Q37" s="82"/>
      <c r="R37" s="83"/>
      <c r="S37" s="83"/>
      <c r="T37" s="83"/>
      <c r="U37" s="83"/>
    </row>
    <row r="38" spans="1:21" x14ac:dyDescent="0.2">
      <c r="A38">
        <v>2048</v>
      </c>
      <c r="B38" s="65"/>
      <c r="C38" s="8"/>
      <c r="D38" s="8"/>
      <c r="E38" s="8"/>
      <c r="F38" s="8"/>
      <c r="G38" s="66"/>
      <c r="H38" s="70"/>
      <c r="I38" s="70"/>
      <c r="J38" s="70"/>
      <c r="K38" s="70"/>
      <c r="L38" s="65"/>
      <c r="M38" s="8"/>
      <c r="N38" s="8"/>
      <c r="O38" s="8"/>
      <c r="P38" s="8"/>
      <c r="Q38" s="82"/>
      <c r="R38" s="83"/>
      <c r="S38" s="83"/>
      <c r="T38" s="83"/>
      <c r="U38" s="83"/>
    </row>
    <row r="39" spans="1:21" x14ac:dyDescent="0.2">
      <c r="A39">
        <v>2049</v>
      </c>
      <c r="B39" s="65"/>
      <c r="C39" s="8"/>
      <c r="D39" s="8"/>
      <c r="E39" s="8"/>
      <c r="F39" s="8"/>
      <c r="G39" s="66"/>
      <c r="H39" s="70"/>
      <c r="I39" s="70"/>
      <c r="J39" s="70"/>
      <c r="K39" s="70"/>
      <c r="L39" s="65"/>
      <c r="M39" s="8"/>
      <c r="N39" s="8"/>
      <c r="O39" s="8"/>
      <c r="P39" s="8"/>
      <c r="Q39" s="82"/>
      <c r="R39" s="83"/>
      <c r="S39" s="83"/>
      <c r="T39" s="83"/>
      <c r="U39" s="83"/>
    </row>
    <row r="40" spans="1:21" x14ac:dyDescent="0.2">
      <c r="A40">
        <v>2050</v>
      </c>
      <c r="B40" s="65"/>
      <c r="C40" s="8"/>
      <c r="D40" s="8"/>
      <c r="E40" s="8"/>
      <c r="F40" s="8"/>
      <c r="G40" s="66"/>
      <c r="H40" s="70"/>
      <c r="I40" s="70"/>
      <c r="J40" s="70"/>
      <c r="K40" s="70"/>
      <c r="L40" s="65"/>
      <c r="M40" s="8"/>
      <c r="N40" s="8"/>
      <c r="O40" s="8"/>
      <c r="P40" s="8"/>
      <c r="Q40" s="82"/>
      <c r="R40" s="83"/>
      <c r="S40" s="83"/>
      <c r="T40" s="83"/>
      <c r="U40" s="83"/>
    </row>
    <row r="62" spans="2:16" ht="17" thickBot="1" x14ac:dyDescent="0.25"/>
    <row r="63" spans="2:16" ht="22" thickBot="1" x14ac:dyDescent="0.3">
      <c r="B63" s="186" t="s">
        <v>261</v>
      </c>
      <c r="C63" s="187"/>
      <c r="D63" s="187"/>
      <c r="E63" s="187"/>
      <c r="F63" s="187"/>
      <c r="G63" s="187"/>
      <c r="H63" s="187"/>
      <c r="I63" s="187"/>
      <c r="J63" s="187"/>
      <c r="K63" s="187"/>
      <c r="L63" s="187"/>
      <c r="M63" s="187"/>
      <c r="N63" s="187"/>
      <c r="O63" s="187"/>
      <c r="P63" s="187"/>
    </row>
    <row r="64" spans="2:16" ht="17" thickBot="1" x14ac:dyDescent="0.25"/>
    <row r="65" spans="2:16" x14ac:dyDescent="0.2">
      <c r="B65" s="76" t="s">
        <v>262</v>
      </c>
      <c r="C65" s="73"/>
      <c r="D65" s="73"/>
      <c r="E65" s="73"/>
      <c r="F65" s="73"/>
      <c r="G65" s="22"/>
      <c r="H65" s="22"/>
      <c r="I65" s="22"/>
      <c r="J65" s="22"/>
      <c r="K65" s="23"/>
      <c r="N65" s="77" t="s">
        <v>263</v>
      </c>
      <c r="O65" s="22"/>
      <c r="P65" s="23"/>
    </row>
    <row r="66" spans="2:16" ht="17" thickBot="1" x14ac:dyDescent="0.25">
      <c r="B66" s="189" t="s">
        <v>271</v>
      </c>
      <c r="C66" s="190"/>
      <c r="D66" s="190"/>
      <c r="E66" s="190"/>
      <c r="F66" s="190"/>
      <c r="G66" s="190"/>
      <c r="H66" s="190"/>
      <c r="I66" s="190"/>
      <c r="J66" s="190"/>
      <c r="K66" s="191"/>
      <c r="N66" s="16" t="s">
        <v>271</v>
      </c>
      <c r="O66" s="17"/>
      <c r="P66" s="18"/>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G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182" t="s">
        <v>289</v>
      </c>
      <c r="C2" s="180"/>
      <c r="D2" s="180"/>
      <c r="E2" s="183"/>
      <c r="F2" s="182" t="s">
        <v>255</v>
      </c>
      <c r="G2" s="180"/>
      <c r="H2" s="180"/>
      <c r="I2" s="194"/>
      <c r="J2" s="185" t="s">
        <v>259</v>
      </c>
      <c r="K2" s="180"/>
      <c r="L2" s="180"/>
      <c r="M2" s="180"/>
      <c r="N2" s="182" t="s">
        <v>270</v>
      </c>
      <c r="O2" s="180"/>
      <c r="P2" s="180"/>
      <c r="Q2" s="183"/>
    </row>
    <row r="3" spans="1:17" x14ac:dyDescent="0.2">
      <c r="A3" s="10" t="s">
        <v>251</v>
      </c>
      <c r="B3" s="72" t="str">
        <f>Agora2019!B19</f>
        <v>Agora, 2019 (reference scenario)</v>
      </c>
      <c r="C3" s="73" t="str">
        <f>lit_review_raw!A31</f>
        <v>IEA, 2019</v>
      </c>
      <c r="D3" s="73" t="str">
        <f>lit_review_raw!A48</f>
        <v>Runge, 2020</v>
      </c>
      <c r="E3" s="73"/>
      <c r="F3" s="72" t="str">
        <f>B3</f>
        <v>Agora, 2019 (reference scenario)</v>
      </c>
      <c r="G3" s="10" t="str">
        <f>$C$3</f>
        <v>IEA, 2019</v>
      </c>
      <c r="H3" s="10" t="str">
        <f>D3</f>
        <v>Runge, 2020</v>
      </c>
      <c r="I3" s="10"/>
      <c r="J3" s="72" t="str">
        <f>B3</f>
        <v>Agora, 2019 (reference scenario)</v>
      </c>
      <c r="K3" s="10" t="str">
        <f>$C$3</f>
        <v>IEA, 2019</v>
      </c>
      <c r="L3" s="10" t="str">
        <f>H3</f>
        <v>Runge, 2020</v>
      </c>
      <c r="M3" s="10"/>
      <c r="N3" s="134" t="str">
        <f>B3</f>
        <v>Agora, 2019 (reference scenario)</v>
      </c>
      <c r="O3" s="10" t="str">
        <f>$C$3</f>
        <v>IEA, 2019</v>
      </c>
      <c r="P3" s="10" t="str">
        <f>L3</f>
        <v>Runge, 2020</v>
      </c>
      <c r="Q3" s="10"/>
    </row>
    <row r="4" spans="1:17" s="26" customFormat="1" ht="136" x14ac:dyDescent="0.2">
      <c r="A4" s="99" t="s">
        <v>260</v>
      </c>
      <c r="B4" s="106" t="str">
        <f>Agora2019!A14</f>
        <v>liquid fuel conversion: methanol synthesis OR FT (same costs, FT incl. RWGS)</v>
      </c>
      <c r="C4" s="99" t="str">
        <f>lit_review_raw!C31</f>
        <v>'today' assumed to be 2020, 'long-term' assumed to be 2050, unclear whether FT is with or without RWGS, FT efficeincy values LHV-based, no information on electrolysis type</v>
      </c>
      <c r="D4" s="99"/>
      <c r="E4" s="99"/>
      <c r="F4" s="106" t="str">
        <f>B4</f>
        <v>liquid fuel conversion: methanol synthesis OR FT (same costs, FT incl. RWGS)</v>
      </c>
      <c r="G4" s="99" t="str">
        <f>$C$4</f>
        <v>'today' assumed to be 2020, 'long-term' assumed to be 2050, unclear whether FT is with or without RWGS, FT efficeincy values LHV-based, no information on electrolysis type</v>
      </c>
      <c r="H4" s="99"/>
      <c r="I4" s="99"/>
      <c r="J4" s="106" t="str">
        <f>B4</f>
        <v>liquid fuel conversion: methanol synthesis OR FT (same costs, FT incl. RWGS)</v>
      </c>
      <c r="K4" s="99" t="str">
        <f>$C$4</f>
        <v>'today' assumed to be 2020, 'long-term' assumed to be 2050, unclear whether FT is with or without RWGS, FT efficeincy values LHV-based, no information on electrolysis type</v>
      </c>
      <c r="L4" s="99"/>
      <c r="M4" s="99"/>
      <c r="N4" s="106" t="str">
        <f>B4</f>
        <v>liquid fuel conversion: methanol synthesis OR FT (same costs, FT incl. RWGS)</v>
      </c>
      <c r="O4" s="99" t="str">
        <f>$C$4</f>
        <v>'today' assumed to be 2020, 'long-term' assumed to be 2050, unclear whether FT is with or without RWGS, FT efficeincy values LHV-based, no information on electrolysis type</v>
      </c>
      <c r="P4" s="99"/>
      <c r="Q4" s="99"/>
    </row>
    <row r="5" spans="1:17" x14ac:dyDescent="0.2">
      <c r="A5">
        <v>2015</v>
      </c>
      <c r="B5" s="65"/>
      <c r="F5" s="66"/>
      <c r="G5" s="60"/>
      <c r="H5" s="60"/>
      <c r="I5" s="60"/>
      <c r="J5" s="67" t="s">
        <v>232</v>
      </c>
      <c r="K5" s="68">
        <f>lit_review_raw!AG31</f>
        <v>30</v>
      </c>
      <c r="L5" s="68"/>
      <c r="M5" s="146"/>
    </row>
    <row r="6" spans="1:17" x14ac:dyDescent="0.2">
      <c r="A6">
        <v>2016</v>
      </c>
      <c r="B6" s="65"/>
      <c r="F6" s="66"/>
      <c r="G6" s="60"/>
      <c r="H6" s="60"/>
      <c r="I6" s="60"/>
      <c r="J6" s="66"/>
      <c r="K6" s="70"/>
      <c r="L6" s="70"/>
      <c r="M6" s="133"/>
    </row>
    <row r="7" spans="1:17" x14ac:dyDescent="0.2">
      <c r="A7">
        <v>2017</v>
      </c>
      <c r="B7" s="65"/>
      <c r="F7" s="66"/>
      <c r="G7" s="60"/>
      <c r="H7" s="60"/>
      <c r="I7" s="60"/>
      <c r="J7" s="65"/>
      <c r="K7" s="8"/>
      <c r="L7" s="8"/>
      <c r="M7" s="133"/>
    </row>
    <row r="8" spans="1:17" x14ac:dyDescent="0.2">
      <c r="A8">
        <v>2018</v>
      </c>
      <c r="B8" s="65"/>
      <c r="F8" s="66"/>
      <c r="G8" s="60"/>
      <c r="H8" s="60"/>
      <c r="I8" s="60"/>
      <c r="J8" s="65"/>
      <c r="N8" s="82"/>
      <c r="O8" s="59"/>
    </row>
    <row r="9" spans="1:17" x14ac:dyDescent="0.2">
      <c r="A9">
        <v>2019</v>
      </c>
      <c r="B9" s="65"/>
      <c r="F9" s="66"/>
      <c r="G9" s="60"/>
      <c r="H9" s="60"/>
      <c r="I9" s="60"/>
      <c r="J9" s="65"/>
      <c r="N9" s="82"/>
      <c r="O9" s="59"/>
    </row>
    <row r="10" spans="1:17" x14ac:dyDescent="0.2">
      <c r="A10">
        <v>2020</v>
      </c>
      <c r="B10" s="65">
        <f>Agora2019!D14</f>
        <v>788</v>
      </c>
      <c r="C10">
        <f>lit_review_raw!AD31</f>
        <v>810</v>
      </c>
      <c r="F10" s="66">
        <f>Agora2019!D15</f>
        <v>0.03</v>
      </c>
      <c r="G10" s="60">
        <f>lit_review_raw!AE31</f>
        <v>1.4999999999999999E-2</v>
      </c>
      <c r="H10" s="60"/>
      <c r="I10" s="60"/>
      <c r="J10" s="65"/>
      <c r="N10" s="82">
        <f>Agora2019!D16</f>
        <v>0.8</v>
      </c>
      <c r="O10" s="59">
        <f>lit_review_raw!AJ31</f>
        <v>0.64</v>
      </c>
    </row>
    <row r="11" spans="1:17" x14ac:dyDescent="0.2">
      <c r="A11">
        <v>2021</v>
      </c>
      <c r="B11" s="65"/>
      <c r="F11" s="66"/>
      <c r="G11" s="60"/>
      <c r="H11" s="60"/>
      <c r="I11" s="60"/>
      <c r="J11" s="65"/>
      <c r="N11" s="82"/>
      <c r="O11" s="59"/>
    </row>
    <row r="12" spans="1:17" x14ac:dyDescent="0.2">
      <c r="A12">
        <v>2022</v>
      </c>
      <c r="B12" s="65"/>
      <c r="F12" s="66"/>
      <c r="G12" s="60"/>
      <c r="H12" s="60"/>
      <c r="I12" s="60"/>
      <c r="J12" s="65"/>
      <c r="K12" s="8"/>
      <c r="L12" s="8"/>
      <c r="M12" s="8"/>
      <c r="N12" s="82"/>
      <c r="O12" s="59"/>
    </row>
    <row r="13" spans="1:17" x14ac:dyDescent="0.2">
      <c r="A13">
        <v>2023</v>
      </c>
      <c r="B13" s="65"/>
      <c r="F13" s="66"/>
      <c r="G13" s="60"/>
      <c r="H13" s="60"/>
      <c r="I13" s="60"/>
      <c r="J13" s="65"/>
      <c r="K13" s="8"/>
      <c r="L13" s="8"/>
      <c r="M13" s="8"/>
      <c r="N13" s="82"/>
      <c r="O13" s="59"/>
    </row>
    <row r="14" spans="1:17" x14ac:dyDescent="0.2">
      <c r="A14">
        <v>2024</v>
      </c>
      <c r="B14" s="65"/>
      <c r="F14" s="66"/>
      <c r="G14" s="60"/>
      <c r="H14" s="60"/>
      <c r="I14" s="60"/>
      <c r="J14" s="65"/>
      <c r="K14" s="8"/>
      <c r="L14" s="8"/>
      <c r="M14" s="8"/>
      <c r="N14" s="82"/>
      <c r="O14" s="59"/>
    </row>
    <row r="15" spans="1:17" x14ac:dyDescent="0.2">
      <c r="A15">
        <v>2025</v>
      </c>
      <c r="B15" s="65"/>
      <c r="F15" s="66"/>
      <c r="G15" s="60"/>
      <c r="H15" s="60"/>
      <c r="I15" s="60"/>
      <c r="J15" s="65"/>
      <c r="K15" s="8"/>
      <c r="L15" s="8"/>
      <c r="M15" s="8"/>
      <c r="N15" s="82"/>
      <c r="O15" s="59"/>
    </row>
    <row r="16" spans="1:17" x14ac:dyDescent="0.2">
      <c r="A16">
        <v>2026</v>
      </c>
      <c r="B16" s="65"/>
      <c r="F16" s="66"/>
      <c r="G16" s="60"/>
      <c r="H16" s="60"/>
      <c r="I16" s="60"/>
      <c r="J16" s="65"/>
      <c r="K16" s="8"/>
      <c r="L16" s="8"/>
      <c r="M16" s="8"/>
      <c r="N16" s="82"/>
      <c r="O16" s="59"/>
    </row>
    <row r="17" spans="1:16" x14ac:dyDescent="0.2">
      <c r="A17">
        <v>2027</v>
      </c>
      <c r="B17" s="65"/>
      <c r="F17" s="66"/>
      <c r="G17" s="60"/>
      <c r="H17" s="60"/>
      <c r="I17" s="60"/>
      <c r="J17" s="65"/>
      <c r="K17" s="8"/>
      <c r="L17" s="8"/>
      <c r="M17" s="8"/>
      <c r="N17" s="82"/>
      <c r="O17" s="59"/>
    </row>
    <row r="18" spans="1:16" x14ac:dyDescent="0.2">
      <c r="A18">
        <v>2028</v>
      </c>
      <c r="B18" s="65"/>
      <c r="F18" s="66"/>
      <c r="G18" s="60"/>
      <c r="H18" s="60"/>
      <c r="I18" s="60"/>
      <c r="J18" s="65"/>
      <c r="K18" s="8"/>
      <c r="L18" s="8"/>
      <c r="M18" s="8"/>
      <c r="N18" s="82"/>
      <c r="O18" s="59"/>
    </row>
    <row r="19" spans="1:16" x14ac:dyDescent="0.2">
      <c r="A19">
        <v>2029</v>
      </c>
      <c r="B19" s="65"/>
      <c r="F19" s="66"/>
      <c r="G19" s="60"/>
      <c r="H19" s="60"/>
      <c r="I19" s="60"/>
      <c r="J19" s="65"/>
      <c r="K19" s="8"/>
      <c r="L19" s="8"/>
      <c r="M19" s="8"/>
      <c r="N19" s="82"/>
      <c r="O19" s="59"/>
    </row>
    <row r="20" spans="1:16" x14ac:dyDescent="0.2">
      <c r="A20">
        <v>2030</v>
      </c>
      <c r="B20" s="65">
        <f>Agora2019!E14</f>
        <v>677</v>
      </c>
      <c r="C20">
        <f>lit_review_raw!AD32</f>
        <v>630</v>
      </c>
      <c r="F20" s="66">
        <f>Agora2019!E15</f>
        <v>0.03</v>
      </c>
      <c r="G20" s="60">
        <f>lit_review_raw!AE32</f>
        <v>1.4999999999999999E-2</v>
      </c>
      <c r="H20" s="60"/>
      <c r="I20" s="60"/>
      <c r="J20" s="65"/>
      <c r="K20" s="8"/>
      <c r="L20" s="8"/>
      <c r="M20" s="8"/>
      <c r="N20" s="82">
        <f>N10</f>
        <v>0.8</v>
      </c>
      <c r="O20" s="59">
        <f>lit_review_raw!AJ32</f>
        <v>0.69</v>
      </c>
    </row>
    <row r="21" spans="1:16" x14ac:dyDescent="0.2">
      <c r="A21">
        <v>2031</v>
      </c>
      <c r="B21" s="65"/>
      <c r="F21" s="66"/>
      <c r="G21" s="60"/>
      <c r="H21" s="60"/>
      <c r="I21" s="60"/>
      <c r="J21" s="65"/>
      <c r="K21" s="8"/>
      <c r="L21" s="8"/>
      <c r="M21" s="8"/>
      <c r="N21" s="82"/>
      <c r="O21" s="59"/>
    </row>
    <row r="22" spans="1:16" x14ac:dyDescent="0.2">
      <c r="A22">
        <v>2032</v>
      </c>
      <c r="B22" s="65"/>
      <c r="F22" s="66"/>
      <c r="G22" s="60"/>
      <c r="H22" s="60"/>
      <c r="I22" s="60"/>
      <c r="J22" s="65"/>
      <c r="K22" s="8"/>
      <c r="L22" s="8"/>
      <c r="M22" s="8"/>
      <c r="N22" s="82"/>
      <c r="O22" s="59"/>
    </row>
    <row r="23" spans="1:16" x14ac:dyDescent="0.2">
      <c r="A23">
        <v>2033</v>
      </c>
      <c r="B23" s="65"/>
      <c r="F23" s="66"/>
      <c r="G23" s="60"/>
      <c r="H23" s="60"/>
      <c r="I23" s="60"/>
      <c r="J23" s="65"/>
      <c r="K23" s="8"/>
      <c r="L23" s="8"/>
      <c r="M23" s="8"/>
      <c r="N23" s="82"/>
      <c r="O23" s="59"/>
    </row>
    <row r="24" spans="1:16" x14ac:dyDescent="0.2">
      <c r="A24">
        <v>2034</v>
      </c>
      <c r="B24" s="65"/>
      <c r="D24" s="52">
        <f>D25</f>
        <v>183</v>
      </c>
      <c r="F24" s="66"/>
      <c r="G24" s="60"/>
      <c r="H24" s="148">
        <f>H25</f>
        <v>0.04</v>
      </c>
      <c r="I24" s="60"/>
      <c r="J24" s="65"/>
      <c r="K24" s="8"/>
      <c r="L24" s="8"/>
      <c r="M24" s="8"/>
      <c r="N24" s="82"/>
      <c r="O24" s="59"/>
      <c r="P24" s="147">
        <f>P25</f>
        <v>0.83399999999999996</v>
      </c>
    </row>
    <row r="25" spans="1:16" x14ac:dyDescent="0.2">
      <c r="A25">
        <v>2035</v>
      </c>
      <c r="B25" s="65"/>
      <c r="D25">
        <f>lit_review_raw!BA48</f>
        <v>183</v>
      </c>
      <c r="F25" s="66"/>
      <c r="G25" s="60"/>
      <c r="H25" s="60">
        <f>lit_review_raw!BB48</f>
        <v>0.04</v>
      </c>
      <c r="I25" s="60"/>
      <c r="J25" s="65"/>
      <c r="K25" s="8"/>
      <c r="L25" s="8">
        <f>lit_review_raw!BE48</f>
        <v>20</v>
      </c>
      <c r="M25" s="8"/>
      <c r="N25" s="82"/>
      <c r="O25" s="59"/>
      <c r="P25" s="59">
        <f>lit_review_raw!BC48</f>
        <v>0.83399999999999996</v>
      </c>
    </row>
    <row r="26" spans="1:16" x14ac:dyDescent="0.2">
      <c r="A26">
        <v>2036</v>
      </c>
      <c r="B26" s="65"/>
      <c r="F26" s="66"/>
      <c r="G26" s="60"/>
      <c r="H26" s="60"/>
      <c r="I26" s="60"/>
      <c r="J26" s="65"/>
      <c r="K26" s="8"/>
      <c r="L26" s="8"/>
      <c r="M26" s="8"/>
      <c r="N26" s="82"/>
      <c r="O26" s="59"/>
    </row>
    <row r="27" spans="1:16" x14ac:dyDescent="0.2">
      <c r="A27">
        <v>2037</v>
      </c>
      <c r="B27" s="65"/>
      <c r="F27" s="66"/>
      <c r="G27" s="60"/>
      <c r="H27" s="60"/>
      <c r="I27" s="60"/>
      <c r="J27" s="65"/>
      <c r="K27" s="8"/>
      <c r="L27" s="8"/>
      <c r="M27" s="8"/>
      <c r="N27" s="82"/>
      <c r="O27" s="59"/>
    </row>
    <row r="28" spans="1:16" x14ac:dyDescent="0.2">
      <c r="A28">
        <v>2038</v>
      </c>
      <c r="B28" s="65"/>
      <c r="F28" s="66"/>
      <c r="G28" s="60"/>
      <c r="H28" s="60"/>
      <c r="I28" s="60"/>
      <c r="J28" s="65"/>
      <c r="K28" s="8"/>
      <c r="L28" s="8"/>
      <c r="M28" s="8"/>
      <c r="N28" s="82"/>
      <c r="O28" s="59"/>
    </row>
    <row r="29" spans="1:16" x14ac:dyDescent="0.2">
      <c r="A29">
        <v>2039</v>
      </c>
      <c r="B29" s="65"/>
      <c r="F29" s="66"/>
      <c r="G29" s="60"/>
      <c r="H29" s="60"/>
      <c r="I29" s="60"/>
      <c r="J29" s="65"/>
      <c r="K29" s="8"/>
      <c r="L29" s="8"/>
      <c r="M29" s="8"/>
      <c r="N29" s="82"/>
      <c r="O29" s="59"/>
    </row>
    <row r="30" spans="1:16" x14ac:dyDescent="0.2">
      <c r="A30">
        <v>2040</v>
      </c>
      <c r="B30" s="65"/>
      <c r="F30" s="66"/>
      <c r="G30" s="60"/>
      <c r="H30" s="60"/>
      <c r="I30" s="60"/>
      <c r="J30" s="65"/>
      <c r="K30" s="8"/>
      <c r="L30" s="8"/>
      <c r="M30" s="8"/>
      <c r="N30" s="82"/>
      <c r="O30" s="59"/>
    </row>
    <row r="31" spans="1:16" x14ac:dyDescent="0.2">
      <c r="A31">
        <v>2041</v>
      </c>
      <c r="B31" s="65"/>
      <c r="F31" s="66"/>
      <c r="G31" s="60"/>
      <c r="H31" s="60"/>
      <c r="I31" s="60"/>
      <c r="J31" s="65"/>
      <c r="K31" s="8"/>
      <c r="L31" s="8"/>
      <c r="M31" s="8"/>
      <c r="N31" s="82"/>
      <c r="O31" s="59"/>
    </row>
    <row r="32" spans="1:16" x14ac:dyDescent="0.2">
      <c r="A32">
        <v>2042</v>
      </c>
      <c r="B32" s="65"/>
      <c r="F32" s="66"/>
      <c r="G32" s="60"/>
      <c r="H32" s="60"/>
      <c r="I32" s="60"/>
      <c r="J32" s="65"/>
      <c r="K32" s="8"/>
      <c r="L32" s="8"/>
      <c r="M32" s="8"/>
      <c r="N32" s="82"/>
      <c r="O32" s="59"/>
    </row>
    <row r="33" spans="1:15" x14ac:dyDescent="0.2">
      <c r="A33">
        <v>2043</v>
      </c>
      <c r="B33" s="65"/>
      <c r="F33" s="66"/>
      <c r="G33" s="60"/>
      <c r="H33" s="60"/>
      <c r="I33" s="60"/>
      <c r="J33" s="65"/>
      <c r="K33" s="8"/>
      <c r="L33" s="8"/>
      <c r="M33" s="8"/>
      <c r="N33" s="82"/>
      <c r="O33" s="59"/>
    </row>
    <row r="34" spans="1:15" x14ac:dyDescent="0.2">
      <c r="A34">
        <v>2044</v>
      </c>
      <c r="B34" s="65"/>
      <c r="F34" s="66"/>
      <c r="G34" s="60"/>
      <c r="H34" s="60"/>
      <c r="I34" s="60"/>
      <c r="J34" s="65"/>
      <c r="K34" s="8"/>
      <c r="L34" s="8"/>
      <c r="M34" s="8"/>
      <c r="N34" s="82"/>
      <c r="O34" s="59"/>
    </row>
    <row r="35" spans="1:15" x14ac:dyDescent="0.2">
      <c r="A35">
        <v>2045</v>
      </c>
      <c r="B35" s="65"/>
      <c r="F35" s="66"/>
      <c r="G35" s="60"/>
      <c r="H35" s="60"/>
      <c r="I35" s="60"/>
      <c r="J35" s="65"/>
      <c r="K35" s="8"/>
      <c r="L35" s="8"/>
      <c r="M35" s="8"/>
      <c r="N35" s="82"/>
      <c r="O35" s="59"/>
    </row>
    <row r="36" spans="1:15" x14ac:dyDescent="0.2">
      <c r="A36">
        <v>2046</v>
      </c>
      <c r="B36" s="65"/>
      <c r="F36" s="66"/>
      <c r="G36" s="60"/>
      <c r="H36" s="60"/>
      <c r="I36" s="60"/>
      <c r="J36" s="65"/>
      <c r="K36" s="8"/>
      <c r="L36" s="8"/>
      <c r="M36" s="8"/>
      <c r="N36" s="82"/>
      <c r="O36" s="59"/>
    </row>
    <row r="37" spans="1:15" x14ac:dyDescent="0.2">
      <c r="A37">
        <v>2047</v>
      </c>
      <c r="B37" s="65"/>
      <c r="F37" s="66"/>
      <c r="G37" s="60"/>
      <c r="H37" s="60"/>
      <c r="I37" s="60"/>
      <c r="J37" s="65"/>
      <c r="K37" s="8"/>
      <c r="L37" s="8"/>
      <c r="M37" s="8"/>
      <c r="N37" s="82"/>
      <c r="O37" s="59"/>
    </row>
    <row r="38" spans="1:15" x14ac:dyDescent="0.2">
      <c r="A38">
        <v>2048</v>
      </c>
      <c r="B38" s="65"/>
      <c r="F38" s="66"/>
      <c r="G38" s="60"/>
      <c r="H38" s="60"/>
      <c r="I38" s="60"/>
      <c r="J38" s="65"/>
      <c r="K38" s="8"/>
      <c r="L38" s="8"/>
      <c r="M38" s="8"/>
      <c r="N38" s="82"/>
      <c r="O38" s="59"/>
    </row>
    <row r="39" spans="1:15" x14ac:dyDescent="0.2">
      <c r="A39">
        <v>2049</v>
      </c>
      <c r="B39" s="65"/>
      <c r="F39" s="66"/>
      <c r="G39" s="60"/>
      <c r="H39" s="60"/>
      <c r="I39" s="60"/>
      <c r="J39" s="65"/>
      <c r="K39" s="8"/>
      <c r="L39" s="8"/>
      <c r="M39" s="8"/>
      <c r="N39" s="82"/>
      <c r="O39" s="59"/>
    </row>
    <row r="40" spans="1:15" x14ac:dyDescent="0.2">
      <c r="A40">
        <v>2050</v>
      </c>
      <c r="B40" s="65">
        <f>Agora2019!F14</f>
        <v>500</v>
      </c>
      <c r="C40">
        <f>lit_review_raw!AD33</f>
        <v>405</v>
      </c>
      <c r="F40" s="66">
        <f>Agora2019!F15</f>
        <v>0.03</v>
      </c>
      <c r="G40" s="60">
        <f>lit_review_raw!AE33</f>
        <v>1.4999999999999999E-2</v>
      </c>
      <c r="H40" s="60"/>
      <c r="I40" s="60"/>
      <c r="J40" s="65"/>
      <c r="K40" s="8"/>
      <c r="L40" s="8"/>
      <c r="M40" s="8"/>
      <c r="N40" s="82">
        <f>N10</f>
        <v>0.8</v>
      </c>
      <c r="O40" s="59">
        <f>lit_review_raw!AJ33</f>
        <v>0.74</v>
      </c>
    </row>
    <row r="41" spans="1:15" x14ac:dyDescent="0.2">
      <c r="N41" s="59"/>
      <c r="O41" s="59"/>
    </row>
    <row r="63" spans="2:15" ht="21" x14ac:dyDescent="0.25">
      <c r="B63" s="192" t="s">
        <v>261</v>
      </c>
      <c r="C63" s="193"/>
      <c r="D63" s="193"/>
      <c r="E63" s="193"/>
      <c r="F63" s="193"/>
      <c r="G63" s="193"/>
      <c r="H63" s="193"/>
      <c r="I63" s="193"/>
      <c r="J63" s="193"/>
      <c r="K63" s="193"/>
      <c r="L63" s="193"/>
      <c r="M63" s="193"/>
      <c r="N63" s="193"/>
      <c r="O63" s="193"/>
    </row>
    <row r="64" spans="2:15" ht="17" thickBot="1" x14ac:dyDescent="0.25"/>
    <row r="65" spans="2:15" x14ac:dyDescent="0.2">
      <c r="B65" s="76" t="s">
        <v>262</v>
      </c>
      <c r="C65" s="22"/>
      <c r="D65" s="22"/>
      <c r="E65" s="22"/>
      <c r="F65" s="23"/>
      <c r="J65" s="76" t="s">
        <v>263</v>
      </c>
      <c r="K65" s="22"/>
      <c r="L65" s="22"/>
      <c r="M65" s="22"/>
      <c r="N65" s="22"/>
      <c r="O65" s="23"/>
    </row>
    <row r="66" spans="2:15" ht="18" customHeight="1" thickBot="1" x14ac:dyDescent="0.25">
      <c r="B66" s="189" t="s">
        <v>303</v>
      </c>
      <c r="C66" s="190"/>
      <c r="D66" s="190"/>
      <c r="E66" s="190"/>
      <c r="F66" s="191"/>
      <c r="J66" s="108" t="s">
        <v>305</v>
      </c>
      <c r="K66" s="17" t="str">
        <f>B3</f>
        <v>Agora, 2019 (reference scenario)</v>
      </c>
      <c r="L66" s="17"/>
      <c r="M66" s="17"/>
      <c r="N66" s="102" t="s">
        <v>304</v>
      </c>
      <c r="O66" s="18"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8"/>
  <sheetViews>
    <sheetView workbookViewId="0">
      <selection activeCell="C9" sqref="C9"/>
    </sheetView>
  </sheetViews>
  <sheetFormatPr baseColWidth="10" defaultRowHeight="16" x14ac:dyDescent="0.2"/>
  <cols>
    <col min="1" max="1" width="12.1640625" bestFit="1" customWidth="1"/>
  </cols>
  <sheetData>
    <row r="1" spans="1:6" x14ac:dyDescent="0.2">
      <c r="A1" t="s">
        <v>65</v>
      </c>
    </row>
    <row r="2" spans="1:6" x14ac:dyDescent="0.2">
      <c r="A2" t="s">
        <v>62</v>
      </c>
      <c r="B2" t="s">
        <v>63</v>
      </c>
      <c r="C2" t="s">
        <v>64</v>
      </c>
      <c r="D2" t="s">
        <v>50</v>
      </c>
      <c r="E2" t="s">
        <v>66</v>
      </c>
    </row>
    <row r="3" spans="1:6" x14ac:dyDescent="0.2">
      <c r="A3" t="s">
        <v>60</v>
      </c>
      <c r="B3" t="s">
        <v>61</v>
      </c>
      <c r="C3">
        <v>42</v>
      </c>
      <c r="D3" t="s">
        <v>67</v>
      </c>
    </row>
    <row r="4" spans="1:6" x14ac:dyDescent="0.2">
      <c r="A4" t="s">
        <v>122</v>
      </c>
      <c r="B4" t="s">
        <v>123</v>
      </c>
      <c r="C4">
        <v>0.9</v>
      </c>
      <c r="D4" t="s">
        <v>124</v>
      </c>
    </row>
    <row r="5" spans="1:6" x14ac:dyDescent="0.2">
      <c r="A5" t="s">
        <v>187</v>
      </c>
      <c r="B5" t="s">
        <v>188</v>
      </c>
      <c r="C5" s="49">
        <f>1/33.3</f>
        <v>3.0030030030030033E-2</v>
      </c>
      <c r="D5" t="s">
        <v>335</v>
      </c>
      <c r="F5" t="s">
        <v>51</v>
      </c>
    </row>
    <row r="6" spans="1:6" x14ac:dyDescent="0.2">
      <c r="A6" t="s">
        <v>187</v>
      </c>
      <c r="B6" t="s">
        <v>308</v>
      </c>
      <c r="C6">
        <v>0.09</v>
      </c>
      <c r="D6" t="s">
        <v>307</v>
      </c>
      <c r="F6" t="s">
        <v>51</v>
      </c>
    </row>
    <row r="7" spans="1:6" x14ac:dyDescent="0.2">
      <c r="A7" t="s">
        <v>325</v>
      </c>
      <c r="B7" t="s">
        <v>123</v>
      </c>
      <c r="C7">
        <v>1.1499999999999999</v>
      </c>
      <c r="D7" t="s">
        <v>324</v>
      </c>
    </row>
    <row r="8" spans="1:6" x14ac:dyDescent="0.2">
      <c r="A8" t="s">
        <v>520</v>
      </c>
      <c r="B8" t="s">
        <v>521</v>
      </c>
      <c r="C8">
        <v>1.8360000000000001</v>
      </c>
      <c r="D8" t="s">
        <v>307</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overview</vt:lpstr>
      <vt:lpstr>data</vt:lpstr>
      <vt:lpstr>lit_review_raw</vt:lpstr>
      <vt:lpstr>Fasihi, 2019</vt:lpstr>
      <vt:lpstr>Cole, 2019</vt:lpstr>
      <vt:lpstr>Gorre, 2019</vt:lpstr>
      <vt:lpstr>Agora2019</vt:lpstr>
      <vt:lpstr>EUC2018</vt:lpstr>
      <vt:lpstr>Tsiropoulos2018 (JRC)</vt:lpstr>
      <vt:lpstr>Vartiainen2020</vt:lpstr>
      <vt:lpstr>PV</vt:lpstr>
      <vt:lpstr>on-shore_wind</vt:lpstr>
      <vt:lpstr>off-shore_wind</vt:lpstr>
      <vt:lpstr>battery</vt:lpstr>
      <vt:lpstr>CSP</vt:lpstr>
      <vt:lpstr>electrolyser</vt:lpstr>
      <vt:lpstr>stack_replacement</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2021-02-09T13:29:34Z</dcterms:modified>
</cp:coreProperties>
</file>