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kwieczorek\PycharmProjects\volatility_trend\processed_vol_trend_data\slides\"/>
    </mc:Choice>
  </mc:AlternateContent>
  <xr:revisionPtr revIDLastSave="0" documentId="13_ncr:1_{DC32AD93-B6AC-49C4-9477-E33A7FE886DD}" xr6:coauthVersionLast="47" xr6:coauthVersionMax="47" xr10:uidLastSave="{00000000-0000-0000-0000-000000000000}"/>
  <bookViews>
    <workbookView xWindow="-30828" yWindow="-108" windowWidth="30936" windowHeight="16896" xr2:uid="{00000000-000D-0000-FFFF-FFFF00000000}"/>
  </bookViews>
  <sheets>
    <sheet name="1Q23" sheetId="2" r:id="rId1"/>
    <sheet name="2Q23-4Q23" sheetId="3" r:id="rId2"/>
    <sheet name="2020-2022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2" l="1"/>
  <c r="I43" i="2"/>
  <c r="I42" i="2"/>
  <c r="I41" i="2"/>
  <c r="I40" i="2"/>
  <c r="G40" i="2"/>
  <c r="G43" i="2"/>
  <c r="G42" i="2"/>
  <c r="G41" i="2"/>
  <c r="I36" i="2"/>
  <c r="G36" i="2"/>
  <c r="I27" i="2"/>
  <c r="G27" i="2"/>
  <c r="I18" i="2"/>
  <c r="G18" i="2"/>
  <c r="I9" i="2"/>
  <c r="G9" i="2"/>
  <c r="D30" i="3"/>
  <c r="E17" i="3"/>
  <c r="E24" i="3"/>
  <c r="E10" i="3"/>
  <c r="E3" i="3"/>
  <c r="C30" i="3"/>
  <c r="E30" i="3"/>
  <c r="C23" i="3"/>
  <c r="D23" i="3"/>
  <c r="E23" i="3"/>
  <c r="C16" i="3"/>
  <c r="D16" i="3"/>
  <c r="E16" i="3"/>
  <c r="C9" i="3"/>
  <c r="D9" i="3"/>
  <c r="E9" i="3"/>
  <c r="B30" i="3"/>
  <c r="B23" i="3"/>
  <c r="B16" i="3"/>
  <c r="B9" i="3"/>
  <c r="I38" i="2"/>
  <c r="G38" i="2"/>
  <c r="E40" i="2"/>
  <c r="E41" i="2"/>
  <c r="E42" i="2"/>
  <c r="E43" i="2"/>
  <c r="C41" i="2"/>
  <c r="C42" i="2"/>
  <c r="C43" i="2"/>
  <c r="C40" i="2"/>
  <c r="D38" i="2"/>
  <c r="E38" i="2"/>
  <c r="F38" i="2"/>
  <c r="C38" i="2"/>
  <c r="K5" i="2"/>
  <c r="K4" i="2"/>
  <c r="K3" i="2"/>
  <c r="K2" i="2"/>
  <c r="F5" i="2"/>
  <c r="C5" i="3" s="1"/>
  <c r="F6" i="2"/>
  <c r="C6" i="3" s="1"/>
  <c r="F7" i="2"/>
  <c r="C7" i="3" s="1"/>
  <c r="F13" i="2"/>
  <c r="H13" i="2" s="1"/>
  <c r="F14" i="2"/>
  <c r="H14" i="2" s="1"/>
  <c r="F15" i="2"/>
  <c r="H15" i="2" s="1"/>
  <c r="F16" i="2"/>
  <c r="H16" i="2" s="1"/>
  <c r="F22" i="2"/>
  <c r="H22" i="2" s="1"/>
  <c r="F23" i="2"/>
  <c r="H23" i="2" s="1"/>
  <c r="F24" i="2"/>
  <c r="H24" i="2" s="1"/>
  <c r="F25" i="2"/>
  <c r="H25" i="2" s="1"/>
  <c r="F31" i="2"/>
  <c r="H31" i="2" s="1"/>
  <c r="F32" i="2"/>
  <c r="H32" i="2" s="1"/>
  <c r="F33" i="2"/>
  <c r="H33" i="2" s="1"/>
  <c r="F34" i="2"/>
  <c r="H34" i="2" s="1"/>
  <c r="F4" i="2"/>
  <c r="D5" i="2"/>
  <c r="B5" i="3" s="1"/>
  <c r="D6" i="2"/>
  <c r="B6" i="3" s="1"/>
  <c r="D7" i="2"/>
  <c r="B7" i="3" s="1"/>
  <c r="D13" i="2"/>
  <c r="B11" i="3" s="1"/>
  <c r="D14" i="2"/>
  <c r="B12" i="3" s="1"/>
  <c r="D15" i="2"/>
  <c r="B13" i="3" s="1"/>
  <c r="D16" i="2"/>
  <c r="B14" i="3" s="1"/>
  <c r="D22" i="2"/>
  <c r="B18" i="3" s="1"/>
  <c r="D23" i="2"/>
  <c r="B19" i="3" s="1"/>
  <c r="D24" i="2"/>
  <c r="B20" i="3" s="1"/>
  <c r="D25" i="2"/>
  <c r="B21" i="3" s="1"/>
  <c r="D31" i="2"/>
  <c r="B25" i="3" s="1"/>
  <c r="D32" i="2"/>
  <c r="B26" i="3" s="1"/>
  <c r="D33" i="2"/>
  <c r="B27" i="3" s="1"/>
  <c r="D34" i="2"/>
  <c r="B28" i="3" s="1"/>
  <c r="D4" i="2"/>
  <c r="B4" i="3" s="1"/>
  <c r="I45" i="2" l="1"/>
  <c r="H18" i="2"/>
  <c r="G45" i="2"/>
  <c r="H40" i="2"/>
  <c r="H36" i="2"/>
  <c r="H27" i="2"/>
  <c r="D5" i="3"/>
  <c r="D7" i="3"/>
  <c r="D6" i="3"/>
  <c r="E31" i="3"/>
  <c r="C14" i="3"/>
  <c r="D14" i="3" s="1"/>
  <c r="C13" i="3"/>
  <c r="D13" i="3" s="1"/>
  <c r="C4" i="3"/>
  <c r="D4" i="3" s="1"/>
  <c r="C18" i="3"/>
  <c r="D18" i="3" s="1"/>
  <c r="C12" i="3"/>
  <c r="D12" i="3" s="1"/>
  <c r="C11" i="3"/>
  <c r="D11" i="3" s="1"/>
  <c r="C28" i="3"/>
  <c r="D28" i="3" s="1"/>
  <c r="C27" i="3"/>
  <c r="D27" i="3" s="1"/>
  <c r="C26" i="3"/>
  <c r="D26" i="3" s="1"/>
  <c r="C25" i="3"/>
  <c r="D25" i="3" s="1"/>
  <c r="D40" i="2"/>
  <c r="B32" i="3" s="1"/>
  <c r="C21" i="3"/>
  <c r="D21" i="3" s="1"/>
  <c r="C20" i="3"/>
  <c r="D20" i="3" s="1"/>
  <c r="C19" i="3"/>
  <c r="D19" i="3" s="1"/>
  <c r="F42" i="2"/>
  <c r="C34" i="3" s="1"/>
  <c r="D42" i="2"/>
  <c r="B34" i="3" s="1"/>
  <c r="F43" i="2"/>
  <c r="F40" i="2"/>
  <c r="F41" i="2"/>
  <c r="H7" i="2"/>
  <c r="H43" i="2" s="1"/>
  <c r="H6" i="2"/>
  <c r="H42" i="2" s="1"/>
  <c r="D43" i="2"/>
  <c r="B35" i="3" s="1"/>
  <c r="H5" i="2"/>
  <c r="H41" i="2" s="1"/>
  <c r="H45" i="2" s="1"/>
  <c r="D41" i="2"/>
  <c r="B33" i="3" s="1"/>
  <c r="H9" i="2" l="1"/>
  <c r="D34" i="3"/>
  <c r="C33" i="3"/>
  <c r="D33" i="3" s="1"/>
  <c r="C32" i="3"/>
  <c r="D32" i="3" s="1"/>
  <c r="C35" i="3"/>
  <c r="D35" i="3" s="1"/>
</calcChain>
</file>

<file path=xl/sharedStrings.xml><?xml version="1.0" encoding="utf-8"?>
<sst xmlns="http://schemas.openxmlformats.org/spreadsheetml/2006/main" count="186" uniqueCount="36">
  <si>
    <t>EURUSD</t>
  </si>
  <si>
    <t>count_of_occurrences</t>
  </si>
  <si>
    <t>percentage_of_occurrences</t>
  </si>
  <si>
    <t>typical_spread_in_points</t>
  </si>
  <si>
    <t>weighted_avg_execution_spread_$</t>
  </si>
  <si>
    <t>volume_weighted_avg_spread_in_USD</t>
  </si>
  <si>
    <t>PnL_per_lot</t>
  </si>
  <si>
    <t>total_profit</t>
  </si>
  <si>
    <t>pct_total_profit</t>
  </si>
  <si>
    <t>total_volume</t>
  </si>
  <si>
    <t>pct_total_volume</t>
  </si>
  <si>
    <t>pct_impact_on_PnL_exec_spread</t>
  </si>
  <si>
    <t>Volatility_Trend</t>
  </si>
  <si>
    <t>High Volatility + No Trend</t>
  </si>
  <si>
    <t>High Volatility + Trend</t>
  </si>
  <si>
    <t>Low Volatility + No Trend</t>
  </si>
  <si>
    <t>Low Volatility + Trend</t>
  </si>
  <si>
    <t>GBPUSD</t>
  </si>
  <si>
    <t>USDJPY</t>
  </si>
  <si>
    <t>XAUUSD</t>
  </si>
  <si>
    <t>expected_percentage_of_occurrences</t>
  </si>
  <si>
    <t>expected_PnL_per_lot</t>
  </si>
  <si>
    <t>weights</t>
  </si>
  <si>
    <t>Top4</t>
  </si>
  <si>
    <t>by volume</t>
  </si>
  <si>
    <t>expected_total_profit</t>
  </si>
  <si>
    <t>forecasted_percentage_of_occurrences</t>
  </si>
  <si>
    <t>PnL_per_lot_based_on_2020-2022_data</t>
  </si>
  <si>
    <t>total_volume_based_on_1Q23</t>
  </si>
  <si>
    <t>SUM</t>
  </si>
  <si>
    <t>based on expected duration of each phase from 2020-2022 data, adjusted by amount of occurances in 1Q23</t>
  </si>
  <si>
    <t>data from 2020-2022</t>
  </si>
  <si>
    <t>total volume per each symbol realized in 1Q23</t>
  </si>
  <si>
    <t>total_volume_based_on_1Q23 * forecasted_percentage_of_occurrences * PnL_per_lot_based_on_2020-2022_data</t>
  </si>
  <si>
    <t>based on 2020-2022 data</t>
  </si>
  <si>
    <t>total_volume for 1Q23 * expected_PnL_per_lot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</si>
</sst>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C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4" fontId="0" fillId="0" borderId="0" xfId="0" applyNumberFormat="1"/>
    <xf numFmtId="2" fontId="2" fillId="0" borderId="0" xfId="0" applyNumberFormat="1" applyFont="1"/>
    <xf numFmtId="2" fontId="5" fillId="0" borderId="0" xfId="0" applyNumberFormat="1" applyFont="1"/>
    <xf numFmtId="164" fontId="5" fillId="0" borderId="0" xfId="0" applyNumberFormat="1" applyFont="1"/>
    <xf numFmtId="164" fontId="2" fillId="0" borderId="0" xfId="0" applyNumberFormat="1" applyFont="1"/>
    <xf numFmtId="10" fontId="3" fillId="0" borderId="0" xfId="0" applyNumberFormat="1" applyFont="1"/>
    <xf numFmtId="0" fontId="3" fillId="0" borderId="0" xfId="0" applyFont="1"/>
    <xf numFmtId="164" fontId="6" fillId="0" borderId="0" xfId="0" applyNumberFormat="1" applyFont="1"/>
    <xf numFmtId="2" fontId="6" fillId="0" borderId="0" xfId="0" applyNumberFormat="1" applyFont="1"/>
    <xf numFmtId="164" fontId="4" fillId="0" borderId="0" xfId="0" applyNumberFormat="1" applyFont="1"/>
    <xf numFmtId="164" fontId="2" fillId="0" borderId="0" xfId="0" applyNumberFormat="1" applyFont="1" applyFill="1"/>
    <xf numFmtId="0" fontId="4" fillId="0" borderId="0" xfId="0" applyFont="1" applyFill="1"/>
    <xf numFmtId="2" fontId="4" fillId="0" borderId="0" xfId="0" applyNumberFormat="1" applyFont="1" applyFill="1"/>
    <xf numFmtId="164" fontId="4" fillId="0" borderId="0" xfId="0" applyNumberFormat="1" applyFont="1" applyFill="1"/>
    <xf numFmtId="4" fontId="4" fillId="0" borderId="0" xfId="0" applyNumberFormat="1" applyFont="1" applyFill="1"/>
    <xf numFmtId="164" fontId="5" fillId="0" borderId="0" xfId="0" applyNumberFormat="1" applyFont="1" applyFill="1"/>
    <xf numFmtId="0" fontId="2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5687B-7928-4053-8FA6-0BAF629BE3C8}">
  <sheetPr>
    <tabColor rgb="FF00B050"/>
  </sheetPr>
  <dimension ref="A1:O45"/>
  <sheetViews>
    <sheetView tabSelected="1" zoomScale="90" zoomScaleNormal="90" workbookViewId="0">
      <selection activeCell="N11" sqref="N11"/>
    </sheetView>
  </sheetViews>
  <sheetFormatPr defaultRowHeight="14.4" x14ac:dyDescent="0.3"/>
  <cols>
    <col min="1" max="1" width="23.44140625" bestFit="1" customWidth="1"/>
    <col min="2" max="2" width="20.21875" bestFit="1" customWidth="1"/>
    <col min="3" max="3" width="24.88671875" style="2" bestFit="1" customWidth="1"/>
    <col min="4" max="4" width="33.77734375" style="2" bestFit="1" customWidth="1"/>
    <col min="5" max="5" width="11.33203125" style="3" bestFit="1" customWidth="1"/>
    <col min="6" max="6" width="20.21875" style="3" bestFit="1" customWidth="1"/>
    <col min="7" max="7" width="15.5546875" style="3" bestFit="1" customWidth="1"/>
    <col min="8" max="8" width="19.88671875" style="3" bestFit="1" customWidth="1"/>
    <col min="9" max="9" width="12.5546875" style="4" bestFit="1" customWidth="1"/>
    <col min="10" max="10" width="15.5546875" bestFit="1" customWidth="1"/>
    <col min="11" max="11" width="8.33203125" bestFit="1" customWidth="1"/>
    <col min="12" max="12" width="10.109375" bestFit="1" customWidth="1"/>
    <col min="14" max="14" width="33.77734375" bestFit="1" customWidth="1"/>
    <col min="15" max="15" width="10.109375" bestFit="1" customWidth="1"/>
  </cols>
  <sheetData>
    <row r="1" spans="1:15" x14ac:dyDescent="0.3">
      <c r="A1" s="1" t="s">
        <v>0</v>
      </c>
      <c r="K1" t="s">
        <v>22</v>
      </c>
      <c r="L1" t="s">
        <v>24</v>
      </c>
      <c r="N1" s="2" t="s">
        <v>20</v>
      </c>
      <c r="O1" t="s">
        <v>34</v>
      </c>
    </row>
    <row r="2" spans="1:15" x14ac:dyDescent="0.3">
      <c r="B2" t="s">
        <v>1</v>
      </c>
      <c r="C2" s="2" t="s">
        <v>2</v>
      </c>
      <c r="D2" s="2" t="s">
        <v>20</v>
      </c>
      <c r="E2" s="3" t="s">
        <v>6</v>
      </c>
      <c r="F2" s="3" t="s">
        <v>21</v>
      </c>
      <c r="G2" s="3" t="s">
        <v>7</v>
      </c>
      <c r="H2" s="2" t="s">
        <v>25</v>
      </c>
      <c r="I2" s="4" t="s">
        <v>9</v>
      </c>
      <c r="K2" t="str">
        <f>A1</f>
        <v>EURUSD</v>
      </c>
      <c r="L2" s="9">
        <v>0.3473</v>
      </c>
      <c r="N2" s="3" t="s">
        <v>21</v>
      </c>
      <c r="O2" t="s">
        <v>34</v>
      </c>
    </row>
    <row r="3" spans="1:15" x14ac:dyDescent="0.3">
      <c r="A3" t="s">
        <v>12</v>
      </c>
      <c r="K3" t="str">
        <f>A10</f>
        <v>GBPUSD</v>
      </c>
      <c r="L3" s="9">
        <v>0.21279999999999999</v>
      </c>
      <c r="N3" s="2" t="s">
        <v>25</v>
      </c>
      <c r="O3" s="21" t="s">
        <v>35</v>
      </c>
    </row>
    <row r="4" spans="1:15" x14ac:dyDescent="0.3">
      <c r="A4" t="s">
        <v>13</v>
      </c>
      <c r="B4">
        <v>15</v>
      </c>
      <c r="C4" s="5">
        <v>22.72727272727273</v>
      </c>
      <c r="D4" s="2">
        <f>'2020-2022'!C4</f>
        <v>37.307692307692307</v>
      </c>
      <c r="E4" s="7">
        <v>-22.310792982902178</v>
      </c>
      <c r="F4" s="3">
        <f>'2020-2022'!G4</f>
        <v>-6.4715192904534744</v>
      </c>
      <c r="G4" s="7">
        <v>-7385434.04</v>
      </c>
      <c r="H4" s="3">
        <f>I4*F4</f>
        <v>-2142235.7732806406</v>
      </c>
      <c r="I4" s="4">
        <v>331025.17</v>
      </c>
      <c r="K4" t="str">
        <f>A19</f>
        <v>USDJPY</v>
      </c>
      <c r="L4" s="9">
        <v>7.0900000000000005E-2</v>
      </c>
    </row>
    <row r="5" spans="1:15" x14ac:dyDescent="0.3">
      <c r="A5" t="s">
        <v>14</v>
      </c>
      <c r="B5">
        <v>3</v>
      </c>
      <c r="C5" s="5">
        <v>4.5454545454545459</v>
      </c>
      <c r="D5" s="2">
        <f>'2020-2022'!C5</f>
        <v>22.69230769230769</v>
      </c>
      <c r="E5" s="7">
        <v>-37.169178717343762</v>
      </c>
      <c r="F5" s="3">
        <f>'2020-2022'!G5</f>
        <v>-22.98527659036484</v>
      </c>
      <c r="G5" s="3">
        <v>-3243458.36</v>
      </c>
      <c r="H5" s="3">
        <f>I5*F5</f>
        <v>-2005742.1252394801</v>
      </c>
      <c r="I5" s="4">
        <v>87262.04</v>
      </c>
      <c r="K5" t="str">
        <f>A28</f>
        <v>XAUUSD</v>
      </c>
      <c r="L5" s="9">
        <v>0.36899999999999999</v>
      </c>
    </row>
    <row r="6" spans="1:15" x14ac:dyDescent="0.3">
      <c r="A6" t="s">
        <v>15</v>
      </c>
      <c r="B6">
        <v>40</v>
      </c>
      <c r="C6" s="5">
        <v>60.606060606060609</v>
      </c>
      <c r="D6" s="2">
        <f>'2020-2022'!C6</f>
        <v>26.53846153846154</v>
      </c>
      <c r="E6" s="3">
        <v>1.5965049295470011</v>
      </c>
      <c r="F6" s="3">
        <f>'2020-2022'!G6</f>
        <v>1.6091945049053</v>
      </c>
      <c r="G6" s="3">
        <v>960293.65999999992</v>
      </c>
      <c r="H6" s="3">
        <f>I6*F6</f>
        <v>967926.40734649543</v>
      </c>
      <c r="I6" s="4">
        <v>601497.46</v>
      </c>
    </row>
    <row r="7" spans="1:15" x14ac:dyDescent="0.3">
      <c r="A7" t="s">
        <v>16</v>
      </c>
      <c r="B7">
        <v>8</v>
      </c>
      <c r="C7" s="2">
        <v>12.121212121212119</v>
      </c>
      <c r="D7" s="2">
        <f>'2020-2022'!C7</f>
        <v>13.46153846153846</v>
      </c>
      <c r="E7" s="8">
        <v>2.3329480456284331</v>
      </c>
      <c r="F7" s="3">
        <f>'2020-2022'!G7</f>
        <v>-6.5932906599385799</v>
      </c>
      <c r="G7" s="8">
        <v>429567.59</v>
      </c>
      <c r="H7" s="3">
        <f>I7*F7</f>
        <v>-1214027.8838470185</v>
      </c>
      <c r="I7" s="4">
        <v>184130.8</v>
      </c>
    </row>
    <row r="8" spans="1:15" x14ac:dyDescent="0.3">
      <c r="E8" s="8"/>
      <c r="G8" s="8"/>
    </row>
    <row r="9" spans="1:15" s="15" customFormat="1" x14ac:dyDescent="0.3">
      <c r="A9" s="15" t="s">
        <v>29</v>
      </c>
      <c r="C9" s="16"/>
      <c r="D9" s="16"/>
      <c r="E9" s="17"/>
      <c r="F9" s="17"/>
      <c r="G9" s="19">
        <f>SUM(G4:G7)</f>
        <v>-9239031.1500000004</v>
      </c>
      <c r="H9" s="17">
        <f t="shared" ref="H9:I9" si="0">SUM(H4:H7)</f>
        <v>-4394079.3750206437</v>
      </c>
      <c r="I9" s="18">
        <f t="shared" si="0"/>
        <v>1203915.47</v>
      </c>
    </row>
    <row r="10" spans="1:15" x14ac:dyDescent="0.3">
      <c r="A10" s="1" t="s">
        <v>17</v>
      </c>
    </row>
    <row r="11" spans="1:15" x14ac:dyDescent="0.3">
      <c r="B11" t="s">
        <v>1</v>
      </c>
      <c r="C11" s="2" t="s">
        <v>2</v>
      </c>
      <c r="D11" s="2" t="s">
        <v>20</v>
      </c>
      <c r="E11" s="3" t="s">
        <v>6</v>
      </c>
      <c r="F11" s="3" t="s">
        <v>21</v>
      </c>
      <c r="G11" s="3" t="s">
        <v>7</v>
      </c>
      <c r="H11" s="2" t="s">
        <v>25</v>
      </c>
      <c r="I11" s="4" t="s">
        <v>9</v>
      </c>
    </row>
    <row r="12" spans="1:15" x14ac:dyDescent="0.3">
      <c r="A12" t="s">
        <v>12</v>
      </c>
    </row>
    <row r="13" spans="1:15" x14ac:dyDescent="0.3">
      <c r="A13" t="s">
        <v>13</v>
      </c>
      <c r="B13">
        <v>29</v>
      </c>
      <c r="C13" s="2">
        <v>43.939393939393938</v>
      </c>
      <c r="D13" s="2">
        <f>'2020-2022'!C11</f>
        <v>37.435897435897438</v>
      </c>
      <c r="E13" s="8">
        <v>-1.914570595259051</v>
      </c>
      <c r="F13" s="3">
        <f>'2020-2022'!G11</f>
        <v>-7.0271452589273293</v>
      </c>
      <c r="G13" s="8">
        <v>-803660.66999999981</v>
      </c>
      <c r="H13" s="3">
        <f>I13*F13</f>
        <v>-2949716.3912165556</v>
      </c>
      <c r="I13" s="4">
        <v>419760.27</v>
      </c>
    </row>
    <row r="14" spans="1:15" x14ac:dyDescent="0.3">
      <c r="A14" t="s">
        <v>14</v>
      </c>
      <c r="B14">
        <v>0</v>
      </c>
      <c r="C14" s="5">
        <v>0</v>
      </c>
      <c r="D14" s="2">
        <f>'2020-2022'!C12</f>
        <v>18.974358974358971</v>
      </c>
      <c r="F14" s="3">
        <f>'2020-2022'!G12</f>
        <v>-41.03899665831257</v>
      </c>
      <c r="H14" s="3">
        <f>I14*F14</f>
        <v>0</v>
      </c>
    </row>
    <row r="15" spans="1:15" x14ac:dyDescent="0.3">
      <c r="A15" t="s">
        <v>15</v>
      </c>
      <c r="B15">
        <v>37</v>
      </c>
      <c r="C15" s="5">
        <v>56.060606060606062</v>
      </c>
      <c r="D15" s="2">
        <f>'2020-2022'!C13</f>
        <v>36.538461538461533</v>
      </c>
      <c r="E15" s="8">
        <v>4.7520190242804876</v>
      </c>
      <c r="F15" s="3">
        <f>'2020-2022'!G13</f>
        <v>-1.925120840549116</v>
      </c>
      <c r="G15" s="8">
        <v>2356143.8866900001</v>
      </c>
      <c r="H15" s="3">
        <f>I15*F15</f>
        <v>-954512.52960547607</v>
      </c>
      <c r="I15" s="4">
        <v>495819.54</v>
      </c>
    </row>
    <row r="16" spans="1:15" x14ac:dyDescent="0.3">
      <c r="A16" t="s">
        <v>16</v>
      </c>
      <c r="B16">
        <v>0</v>
      </c>
      <c r="C16" s="5">
        <v>0</v>
      </c>
      <c r="D16" s="2">
        <f>'2020-2022'!C14</f>
        <v>7.0512820512820511</v>
      </c>
      <c r="F16" s="3">
        <f>'2020-2022'!G14</f>
        <v>-44.441490060245819</v>
      </c>
      <c r="H16" s="3">
        <f>I16*F16</f>
        <v>0</v>
      </c>
    </row>
    <row r="17" spans="1:10" x14ac:dyDescent="0.3">
      <c r="C17" s="5"/>
    </row>
    <row r="18" spans="1:10" s="15" customFormat="1" x14ac:dyDescent="0.3">
      <c r="A18" s="15" t="s">
        <v>29</v>
      </c>
      <c r="C18" s="16"/>
      <c r="D18" s="16"/>
      <c r="E18" s="17"/>
      <c r="F18" s="17"/>
      <c r="G18" s="14">
        <f>SUM(G13:G16)</f>
        <v>1552483.2166900001</v>
      </c>
      <c r="H18" s="17">
        <f t="shared" ref="H18" si="1">SUM(H13:H16)</f>
        <v>-3904228.9208220318</v>
      </c>
      <c r="I18" s="18">
        <f t="shared" ref="I18" si="2">SUM(I13:I16)</f>
        <v>915579.81</v>
      </c>
    </row>
    <row r="19" spans="1:10" x14ac:dyDescent="0.3">
      <c r="A19" s="1" t="s">
        <v>18</v>
      </c>
    </row>
    <row r="20" spans="1:10" x14ac:dyDescent="0.3">
      <c r="B20" t="s">
        <v>1</v>
      </c>
      <c r="C20" s="2" t="s">
        <v>2</v>
      </c>
      <c r="D20" s="2" t="s">
        <v>20</v>
      </c>
      <c r="E20" s="3" t="s">
        <v>6</v>
      </c>
      <c r="F20" s="3" t="s">
        <v>21</v>
      </c>
      <c r="G20" s="3" t="s">
        <v>7</v>
      </c>
      <c r="H20" s="2" t="s">
        <v>25</v>
      </c>
      <c r="I20" s="4" t="s">
        <v>9</v>
      </c>
    </row>
    <row r="21" spans="1:10" x14ac:dyDescent="0.3">
      <c r="A21" t="s">
        <v>12</v>
      </c>
    </row>
    <row r="22" spans="1:10" x14ac:dyDescent="0.3">
      <c r="A22" t="s">
        <v>13</v>
      </c>
      <c r="B22">
        <v>27</v>
      </c>
      <c r="C22" s="2">
        <v>40.909090909090907</v>
      </c>
      <c r="D22" s="2">
        <f>'2020-2022'!C18</f>
        <v>38.205128205128197</v>
      </c>
      <c r="E22" s="3">
        <v>-12.555907375982409</v>
      </c>
      <c r="F22" s="3">
        <f>'2020-2022'!G18</f>
        <v>-11.84640061832922</v>
      </c>
      <c r="G22" s="3">
        <v>-2458573.73</v>
      </c>
      <c r="H22" s="3">
        <f>I22*F22</f>
        <v>-2319645.1266431189</v>
      </c>
      <c r="I22" s="4">
        <v>195810.12</v>
      </c>
    </row>
    <row r="23" spans="1:10" x14ac:dyDescent="0.3">
      <c r="A23" t="s">
        <v>14</v>
      </c>
      <c r="B23">
        <v>11</v>
      </c>
      <c r="C23" s="5">
        <v>16.666666666666661</v>
      </c>
      <c r="D23" s="2">
        <f>'2020-2022'!C19</f>
        <v>22.564102564102569</v>
      </c>
      <c r="E23" s="8">
        <v>-6.8667734898139381</v>
      </c>
      <c r="F23" s="3">
        <f>'2020-2022'!G19</f>
        <v>-38.483758120564652</v>
      </c>
      <c r="G23" s="8">
        <v>-426187.67</v>
      </c>
      <c r="H23" s="3">
        <f>I23*F23</f>
        <v>-2388502.1445044689</v>
      </c>
      <c r="I23" s="4">
        <v>62065.2</v>
      </c>
    </row>
    <row r="24" spans="1:10" x14ac:dyDescent="0.3">
      <c r="A24" t="s">
        <v>15</v>
      </c>
      <c r="B24">
        <v>26</v>
      </c>
      <c r="C24" s="2">
        <v>39.393939393939391</v>
      </c>
      <c r="D24" s="2">
        <f>'2020-2022'!C20</f>
        <v>30.38461538461538</v>
      </c>
      <c r="E24" s="3">
        <v>-1.7498829184210341</v>
      </c>
      <c r="F24" s="3">
        <f>'2020-2022'!G20</f>
        <v>-4.2685411138705787</v>
      </c>
      <c r="G24" s="3">
        <v>-243505.15</v>
      </c>
      <c r="H24" s="3">
        <f>I24*F24</f>
        <v>-593989.30824018281</v>
      </c>
      <c r="I24" s="4">
        <v>139155.10999999999</v>
      </c>
    </row>
    <row r="25" spans="1:10" x14ac:dyDescent="0.3">
      <c r="A25" t="s">
        <v>16</v>
      </c>
      <c r="B25">
        <v>2</v>
      </c>
      <c r="C25" s="5">
        <v>3.0303030303030298</v>
      </c>
      <c r="D25" s="2">
        <f>'2020-2022'!C21</f>
        <v>8.8461538461538467</v>
      </c>
      <c r="E25" s="11">
        <v>-886.63498659243044</v>
      </c>
      <c r="F25" s="3">
        <f>'2020-2022'!G21</f>
        <v>-10.112317005569521</v>
      </c>
      <c r="G25" s="7">
        <v>-433147.79</v>
      </c>
      <c r="H25" s="3">
        <f>I25*F25</f>
        <v>-4940.1702267308774</v>
      </c>
      <c r="I25" s="4">
        <v>488.53</v>
      </c>
    </row>
    <row r="26" spans="1:10" x14ac:dyDescent="0.3">
      <c r="C26" s="5"/>
      <c r="E26" s="11"/>
      <c r="G26" s="7"/>
    </row>
    <row r="27" spans="1:10" s="15" customFormat="1" x14ac:dyDescent="0.3">
      <c r="A27" s="15" t="s">
        <v>29</v>
      </c>
      <c r="C27" s="16"/>
      <c r="D27" s="16"/>
      <c r="E27" s="17"/>
      <c r="F27" s="17"/>
      <c r="G27" s="17">
        <f>SUM(G22:G25)</f>
        <v>-3561414.34</v>
      </c>
      <c r="H27" s="17">
        <f t="shared" ref="H27" si="3">SUM(H22:H25)</f>
        <v>-5307076.7496145023</v>
      </c>
      <c r="I27" s="18">
        <f t="shared" ref="I27" si="4">SUM(I22:I25)</f>
        <v>397518.96</v>
      </c>
    </row>
    <row r="28" spans="1:10" x14ac:dyDescent="0.3">
      <c r="A28" s="1" t="s">
        <v>19</v>
      </c>
    </row>
    <row r="29" spans="1:10" x14ac:dyDescent="0.3">
      <c r="B29" t="s">
        <v>1</v>
      </c>
      <c r="C29" s="2" t="s">
        <v>2</v>
      </c>
      <c r="D29" s="2" t="s">
        <v>20</v>
      </c>
      <c r="E29" s="3" t="s">
        <v>6</v>
      </c>
      <c r="F29" s="3" t="s">
        <v>21</v>
      </c>
      <c r="G29" s="3" t="s">
        <v>7</v>
      </c>
      <c r="H29" s="2" t="s">
        <v>25</v>
      </c>
      <c r="I29" s="4" t="s">
        <v>9</v>
      </c>
    </row>
    <row r="30" spans="1:10" x14ac:dyDescent="0.3">
      <c r="A30" t="s">
        <v>12</v>
      </c>
    </row>
    <row r="31" spans="1:10" x14ac:dyDescent="0.3">
      <c r="A31" t="s">
        <v>13</v>
      </c>
      <c r="B31">
        <v>7</v>
      </c>
      <c r="C31" s="5">
        <v>11.111111111111111</v>
      </c>
      <c r="D31" s="2">
        <f>'2020-2022'!C25</f>
        <v>36.903225806451609</v>
      </c>
      <c r="E31" s="7">
        <v>-60.881785235539638</v>
      </c>
      <c r="F31" s="3">
        <f>'2020-2022'!G25</f>
        <v>-45.333982336802038</v>
      </c>
      <c r="G31" s="13">
        <v>-13451782.960000001</v>
      </c>
      <c r="H31" s="3">
        <f>I31*F31</f>
        <v>-10016508.036810188</v>
      </c>
      <c r="I31" s="4">
        <v>220949.22</v>
      </c>
    </row>
    <row r="32" spans="1:10" x14ac:dyDescent="0.3">
      <c r="A32" s="20" t="s">
        <v>14</v>
      </c>
      <c r="B32">
        <v>25</v>
      </c>
      <c r="C32" s="6">
        <v>39.682539682539677</v>
      </c>
      <c r="D32" s="2">
        <f>'2020-2022'!C26</f>
        <v>17.548387096774189</v>
      </c>
      <c r="E32" s="8">
        <v>-68.343762974260784</v>
      </c>
      <c r="F32" s="3">
        <f>'2020-2022'!G26</f>
        <v>-91.285073279364767</v>
      </c>
      <c r="G32" s="8">
        <v>-44970848.719999999</v>
      </c>
      <c r="H32" s="3">
        <f>I32*F32</f>
        <v>-60066449.990271837</v>
      </c>
      <c r="I32" s="4">
        <v>658009.55000000005</v>
      </c>
      <c r="J32" s="3"/>
    </row>
    <row r="33" spans="1:9" x14ac:dyDescent="0.3">
      <c r="A33" t="s">
        <v>15</v>
      </c>
      <c r="B33">
        <v>14</v>
      </c>
      <c r="C33" s="2">
        <v>22.222222222222221</v>
      </c>
      <c r="D33" s="2">
        <f>'2020-2022'!C27</f>
        <v>32.129032258064512</v>
      </c>
      <c r="E33" s="7">
        <v>-3.0648739856557849</v>
      </c>
      <c r="F33" s="3">
        <f>'2020-2022'!G27</f>
        <v>13.397908699259871</v>
      </c>
      <c r="G33" s="7">
        <v>-1150263.42</v>
      </c>
      <c r="H33" s="3">
        <f>I33*F33</f>
        <v>5028306.0097692478</v>
      </c>
      <c r="I33" s="4">
        <v>375305.29</v>
      </c>
    </row>
    <row r="34" spans="1:9" x14ac:dyDescent="0.3">
      <c r="A34" t="s">
        <v>16</v>
      </c>
      <c r="B34">
        <v>17</v>
      </c>
      <c r="C34" s="6">
        <v>26.984126984126981</v>
      </c>
      <c r="D34" s="2">
        <f>'2020-2022'!C28</f>
        <v>13.41935483870968</v>
      </c>
      <c r="E34" s="8">
        <v>12.084525058461249</v>
      </c>
      <c r="F34" s="3">
        <f>'2020-2022'!G28</f>
        <v>-4.714443366140312</v>
      </c>
      <c r="G34" s="8">
        <v>4920627.91</v>
      </c>
      <c r="H34" s="3">
        <f>I34*F34</f>
        <v>-1919646.9447760172</v>
      </c>
      <c r="I34" s="4">
        <v>407184.22</v>
      </c>
    </row>
    <row r="35" spans="1:9" x14ac:dyDescent="0.3">
      <c r="C35" s="6"/>
      <c r="E35" s="8"/>
      <c r="G35" s="8"/>
    </row>
    <row r="36" spans="1:9" s="15" customFormat="1" x14ac:dyDescent="0.3">
      <c r="A36" s="15" t="s">
        <v>29</v>
      </c>
      <c r="C36" s="16"/>
      <c r="D36" s="16"/>
      <c r="E36" s="17"/>
      <c r="F36" s="17"/>
      <c r="G36" s="14">
        <f>SUM(G31:G34)</f>
        <v>-54652267.189999998</v>
      </c>
      <c r="H36" s="17">
        <f>SUM(H31:H34)</f>
        <v>-66974298.962088794</v>
      </c>
      <c r="I36" s="18">
        <f t="shared" ref="I36" si="5">SUM(I31:I34)</f>
        <v>1661448.28</v>
      </c>
    </row>
    <row r="37" spans="1:9" x14ac:dyDescent="0.3">
      <c r="A37" s="10" t="s">
        <v>23</v>
      </c>
    </row>
    <row r="38" spans="1:9" x14ac:dyDescent="0.3">
      <c r="C38" s="2" t="str">
        <f>C29</f>
        <v>percentage_of_occurrences</v>
      </c>
      <c r="D38" s="2" t="str">
        <f>D29</f>
        <v>expected_percentage_of_occurrences</v>
      </c>
      <c r="E38" s="2" t="str">
        <f>E29</f>
        <v>PnL_per_lot</v>
      </c>
      <c r="F38" s="2" t="str">
        <f>F29</f>
        <v>expected_PnL_per_lot</v>
      </c>
      <c r="G38" s="3" t="str">
        <f>G2</f>
        <v>total_profit</v>
      </c>
      <c r="H38" s="2" t="s">
        <v>25</v>
      </c>
      <c r="I38" s="4" t="str">
        <f>I2</f>
        <v>total_volume</v>
      </c>
    </row>
    <row r="39" spans="1:9" x14ac:dyDescent="0.3">
      <c r="A39" t="s">
        <v>12</v>
      </c>
    </row>
    <row r="40" spans="1:9" x14ac:dyDescent="0.3">
      <c r="A40" t="s">
        <v>13</v>
      </c>
      <c r="C40" s="5">
        <f>C4*$L$2+C13*$L$3+C22*$L$4+C31*$L$5</f>
        <v>24.243939393939392</v>
      </c>
      <c r="D40" s="2">
        <f>D4*$L$2+D13*$L$3+D22*$L$4+D31*$L$5</f>
        <v>37.249354425144745</v>
      </c>
      <c r="E40" s="6">
        <f>E4*$L$2+E13*$L$3+E22*$L$4+E31*$L$5</f>
        <v>-31.511551610504334</v>
      </c>
      <c r="F40" s="2">
        <f>F4*$L$2+F13*$L$3+F22*$L$4+F31*$L$5</f>
        <v>-21.311084446793721</v>
      </c>
      <c r="G40" s="7">
        <f>G4+G13+G22+G31</f>
        <v>-24099451.399999999</v>
      </c>
      <c r="H40" s="3">
        <f>H4+H13+H22+H31</f>
        <v>-17428105.327950504</v>
      </c>
      <c r="I40" s="4">
        <f>I4+I13+I22+I31</f>
        <v>1167544.78</v>
      </c>
    </row>
    <row r="41" spans="1:9" x14ac:dyDescent="0.3">
      <c r="A41" t="s">
        <v>14</v>
      </c>
      <c r="C41" s="2">
        <f>C5*$L$2+C14*$L$3+C23*$L$4+C32*$L$5</f>
        <v>17.40316017316017</v>
      </c>
      <c r="D41" s="2">
        <f>D5*$L$2+D14*$L$3+D23*$L$4+D32*$L$5</f>
        <v>19.993931761786598</v>
      </c>
      <c r="E41" s="5">
        <f>E5*$L$2+E14*$L$3+E23*$L$4+E32*$L$5</f>
        <v>-38.614558546463527</v>
      </c>
      <c r="F41" s="2">
        <f>F5*$L$2+F14*$L$3+F23*$L$4+F32*$L$5</f>
        <v>-53.128575539556259</v>
      </c>
      <c r="G41" s="8">
        <f>G5+G14+G23+G32</f>
        <v>-48640494.75</v>
      </c>
      <c r="H41" s="3">
        <f>H5+H14+H23+H32</f>
        <v>-64460694.260015786</v>
      </c>
      <c r="I41" s="4">
        <f>I5+I14+I23+I32</f>
        <v>807336.79</v>
      </c>
    </row>
    <row r="42" spans="1:9" x14ac:dyDescent="0.3">
      <c r="A42" t="s">
        <v>15</v>
      </c>
      <c r="C42" s="5">
        <f>C6*$L$2+C15*$L$3+C24*$L$4+C33*$L$5</f>
        <v>43.971212121212133</v>
      </c>
      <c r="D42" s="2">
        <f>D6*$L$2+D15*$L$3+D24*$L$4+D33*$L$5</f>
        <v>31.002074441687341</v>
      </c>
      <c r="E42" s="6">
        <f>E6*$L$2+E15*$L$3+E24*$L$4+E33*$L$5</f>
        <v>0.31069061077552518</v>
      </c>
      <c r="F42" s="2">
        <f>F6*$L$2+F15*$L$3+F24*$L$4+F33*$L$5</f>
        <v>4.7903962817382268</v>
      </c>
      <c r="G42" s="7">
        <f>G6+G15+G24+G33</f>
        <v>1922668.9766900004</v>
      </c>
      <c r="H42" s="7">
        <f>H6+H15+H24+H33</f>
        <v>4447730.5792700844</v>
      </c>
      <c r="I42" s="4">
        <f>I6+I15+I24+I33</f>
        <v>1611777.4</v>
      </c>
    </row>
    <row r="43" spans="1:9" x14ac:dyDescent="0.3">
      <c r="A43" t="s">
        <v>16</v>
      </c>
      <c r="C43" s="2">
        <f>C7*$L$2+C16*$L$3+C25*$L$4+C34*$L$5</f>
        <v>14.381688311688309</v>
      </c>
      <c r="D43" s="2">
        <f>D7*$L$2+D16*$L$3+D25*$L$4+D34*$L$5</f>
        <v>11.754639371381307</v>
      </c>
      <c r="E43" s="12">
        <f>E7*$L$2+E16*$L$3+E25*$L$4+E34*$L$5</f>
        <v>-57.592997946584369</v>
      </c>
      <c r="F43" s="2">
        <f>F7*$L$2+F16*$L$3+F25*$L$4+F34*$L$5</f>
        <v>-14.203591808817633</v>
      </c>
      <c r="G43" s="8">
        <f>G7+G16+G25+G34</f>
        <v>4917047.71</v>
      </c>
      <c r="H43" s="8">
        <f>H7+H16+H25+H34</f>
        <v>-3138614.9988497663</v>
      </c>
      <c r="I43" s="4">
        <f>I7+I16+I25+I34</f>
        <v>591803.54999999993</v>
      </c>
    </row>
    <row r="44" spans="1:9" x14ac:dyDescent="0.3">
      <c r="E44" s="12"/>
      <c r="F44" s="2"/>
      <c r="G44" s="8"/>
      <c r="H44" s="8"/>
    </row>
    <row r="45" spans="1:9" s="15" customFormat="1" x14ac:dyDescent="0.3">
      <c r="A45" s="15" t="s">
        <v>29</v>
      </c>
      <c r="C45" s="16"/>
      <c r="D45" s="16"/>
      <c r="E45" s="17"/>
      <c r="F45" s="17"/>
      <c r="G45" s="14">
        <f>SUM(G40:G43)</f>
        <v>-65900229.463310011</v>
      </c>
      <c r="H45" s="17">
        <f>SUM(H40:H43)</f>
        <v>-80579684.007545978</v>
      </c>
      <c r="I45" s="18">
        <f>SUM(I40:I43)</f>
        <v>4178462.5199999996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B96EE-D95B-4183-8426-977E7120E2CF}">
  <sheetPr>
    <tabColor rgb="FF00B050"/>
  </sheetPr>
  <dimension ref="A1:I35"/>
  <sheetViews>
    <sheetView zoomScale="90" zoomScaleNormal="90" workbookViewId="0">
      <selection activeCell="H19" sqref="H19"/>
    </sheetView>
  </sheetViews>
  <sheetFormatPr defaultRowHeight="14.4" x14ac:dyDescent="0.3"/>
  <cols>
    <col min="1" max="1" width="23.44140625" bestFit="1" customWidth="1"/>
    <col min="2" max="2" width="35.21875" style="2" bestFit="1" customWidth="1"/>
    <col min="3" max="3" width="36.5546875" style="2" bestFit="1" customWidth="1"/>
    <col min="4" max="4" width="19.88671875" style="3" bestFit="1" customWidth="1"/>
    <col min="5" max="5" width="27.88671875" style="4" bestFit="1" customWidth="1"/>
    <col min="8" max="8" width="36.5546875" bestFit="1" customWidth="1"/>
    <col min="9" max="9" width="102.21875" bestFit="1" customWidth="1"/>
  </cols>
  <sheetData>
    <row r="1" spans="1:9" x14ac:dyDescent="0.3">
      <c r="A1" s="1" t="s">
        <v>0</v>
      </c>
    </row>
    <row r="2" spans="1:9" x14ac:dyDescent="0.3">
      <c r="B2" s="2" t="s">
        <v>26</v>
      </c>
      <c r="C2" s="2" t="s">
        <v>27</v>
      </c>
      <c r="D2" s="3" t="s">
        <v>25</v>
      </c>
      <c r="E2" s="4" t="s">
        <v>28</v>
      </c>
      <c r="H2" s="2" t="s">
        <v>26</v>
      </c>
      <c r="I2" t="s">
        <v>30</v>
      </c>
    </row>
    <row r="3" spans="1:9" x14ac:dyDescent="0.3">
      <c r="A3" t="s">
        <v>12</v>
      </c>
      <c r="E3" s="4">
        <f>SUM('1Q23'!I4:I7)</f>
        <v>1203915.47</v>
      </c>
      <c r="H3" s="2" t="s">
        <v>27</v>
      </c>
      <c r="I3" t="s">
        <v>31</v>
      </c>
    </row>
    <row r="4" spans="1:9" x14ac:dyDescent="0.3">
      <c r="A4" t="s">
        <v>13</v>
      </c>
      <c r="B4" s="2">
        <f>('1Q23'!D4-'1Q23'!C4/4)/0.75</f>
        <v>42.167832167832167</v>
      </c>
      <c r="C4" s="2">
        <f>'1Q23'!F4</f>
        <v>-6.4715192904534744</v>
      </c>
      <c r="D4" s="3">
        <f>B4/100*$E$3*C4</f>
        <v>-3285364.1954354947</v>
      </c>
      <c r="H4" s="3" t="s">
        <v>25</v>
      </c>
      <c r="I4" s="21" t="s">
        <v>33</v>
      </c>
    </row>
    <row r="5" spans="1:9" x14ac:dyDescent="0.3">
      <c r="A5" t="s">
        <v>14</v>
      </c>
      <c r="B5" s="2">
        <f>('1Q23'!D5-'1Q23'!C5/4)/0.75</f>
        <v>28.741258741258736</v>
      </c>
      <c r="C5" s="2">
        <f>'1Q23'!F5</f>
        <v>-22.98527659036484</v>
      </c>
      <c r="D5" s="3">
        <f t="shared" ref="D5:D7" si="0">B5/100*$E$3*C5</f>
        <v>-7953375.9849725105</v>
      </c>
      <c r="H5" s="4" t="s">
        <v>28</v>
      </c>
      <c r="I5" t="s">
        <v>32</v>
      </c>
    </row>
    <row r="6" spans="1:9" x14ac:dyDescent="0.3">
      <c r="A6" t="s">
        <v>15</v>
      </c>
      <c r="B6" s="2">
        <f>('1Q23'!D6-'1Q23'!C6/4)/0.75</f>
        <v>15.182595182595184</v>
      </c>
      <c r="C6" s="2">
        <f>'1Q23'!F6</f>
        <v>1.6091945049053</v>
      </c>
      <c r="D6" s="3">
        <f t="shared" si="0"/>
        <v>294137.60264871927</v>
      </c>
    </row>
    <row r="7" spans="1:9" x14ac:dyDescent="0.3">
      <c r="A7" t="s">
        <v>16</v>
      </c>
      <c r="B7" s="2">
        <f>('1Q23'!D7-'1Q23'!C7/4)/0.75</f>
        <v>13.908313908313907</v>
      </c>
      <c r="C7" s="2">
        <f>'1Q23'!F7</f>
        <v>-6.5932906599385799</v>
      </c>
      <c r="D7" s="3">
        <f t="shared" si="0"/>
        <v>-1104009.2211682014</v>
      </c>
    </row>
    <row r="8" spans="1:9" x14ac:dyDescent="0.3">
      <c r="A8" s="1" t="s">
        <v>17</v>
      </c>
    </row>
    <row r="9" spans="1:9" x14ac:dyDescent="0.3">
      <c r="B9" s="2" t="str">
        <f>B2</f>
        <v>forecasted_percentage_of_occurrences</v>
      </c>
      <c r="C9" s="2" t="str">
        <f t="shared" ref="C9:E9" si="1">C2</f>
        <v>PnL_per_lot_based_on_2020-2022_data</v>
      </c>
      <c r="D9" s="3" t="str">
        <f t="shared" si="1"/>
        <v>expected_total_profit</v>
      </c>
      <c r="E9" s="4" t="str">
        <f t="shared" si="1"/>
        <v>total_volume_based_on_1Q23</v>
      </c>
    </row>
    <row r="10" spans="1:9" x14ac:dyDescent="0.3">
      <c r="A10" t="s">
        <v>12</v>
      </c>
      <c r="E10" s="4">
        <f>SUM('1Q23'!I13:I16)</f>
        <v>915579.81</v>
      </c>
    </row>
    <row r="11" spans="1:9" x14ac:dyDescent="0.3">
      <c r="A11" t="s">
        <v>13</v>
      </c>
      <c r="B11" s="2">
        <f>('1Q23'!D13-'1Q23'!C13/4)/0.75</f>
        <v>35.268065268065271</v>
      </c>
      <c r="C11" s="2">
        <f>'1Q23'!F13</f>
        <v>-7.0271452589273293</v>
      </c>
      <c r="D11" s="3">
        <f>B11/100*$E$10*C11</f>
        <v>-2269116.3966642828</v>
      </c>
    </row>
    <row r="12" spans="1:9" x14ac:dyDescent="0.3">
      <c r="A12" t="s">
        <v>14</v>
      </c>
      <c r="B12" s="2">
        <f>('1Q23'!D14-'1Q23'!C14/4)/0.75</f>
        <v>25.299145299145295</v>
      </c>
      <c r="C12" s="2">
        <f>'1Q23'!F14</f>
        <v>-41.03899665831257</v>
      </c>
      <c r="D12" s="3">
        <f t="shared" ref="D12:D14" si="2">B12/100*$E$10*C12</f>
        <v>-9506021.471667096</v>
      </c>
    </row>
    <row r="13" spans="1:9" x14ac:dyDescent="0.3">
      <c r="A13" t="s">
        <v>15</v>
      </c>
      <c r="B13" s="2">
        <f>('1Q23'!D15-'1Q23'!C15/4)/0.75</f>
        <v>30.031080031080023</v>
      </c>
      <c r="C13" s="2">
        <f>'1Q23'!F15</f>
        <v>-1.925120840549116</v>
      </c>
      <c r="D13" s="3">
        <f t="shared" si="2"/>
        <v>-529328.34920409508</v>
      </c>
    </row>
    <row r="14" spans="1:9" x14ac:dyDescent="0.3">
      <c r="A14" t="s">
        <v>16</v>
      </c>
      <c r="B14" s="2">
        <f>('1Q23'!D16-'1Q23'!C16/4)/0.75</f>
        <v>9.4017094017094021</v>
      </c>
      <c r="C14" s="2">
        <f>'1Q23'!F16</f>
        <v>-44.441490060245819</v>
      </c>
      <c r="D14" s="3">
        <f t="shared" si="2"/>
        <v>-3825530.2673525158</v>
      </c>
    </row>
    <row r="15" spans="1:9" x14ac:dyDescent="0.3">
      <c r="A15" s="1" t="s">
        <v>18</v>
      </c>
    </row>
    <row r="16" spans="1:9" x14ac:dyDescent="0.3">
      <c r="B16" s="2" t="str">
        <f>B2</f>
        <v>forecasted_percentage_of_occurrences</v>
      </c>
      <c r="C16" s="2" t="str">
        <f t="shared" ref="C16:E16" si="3">C2</f>
        <v>PnL_per_lot_based_on_2020-2022_data</v>
      </c>
      <c r="D16" s="3" t="str">
        <f t="shared" si="3"/>
        <v>expected_total_profit</v>
      </c>
      <c r="E16" s="4" t="str">
        <f t="shared" si="3"/>
        <v>total_volume_based_on_1Q23</v>
      </c>
    </row>
    <row r="17" spans="1:5" x14ac:dyDescent="0.3">
      <c r="A17" t="s">
        <v>12</v>
      </c>
      <c r="E17" s="4">
        <f>SUM('1Q23'!I22:I25)</f>
        <v>397518.96</v>
      </c>
    </row>
    <row r="18" spans="1:5" x14ac:dyDescent="0.3">
      <c r="A18" t="s">
        <v>13</v>
      </c>
      <c r="B18" s="2">
        <f>('1Q23'!D22-'1Q23'!C22/4)/0.75</f>
        <v>37.303807303807297</v>
      </c>
      <c r="C18" s="2">
        <f>'1Q23'!F22</f>
        <v>-11.84640061832922</v>
      </c>
      <c r="D18" s="3">
        <f>B18/100*$E$17*C18</f>
        <v>-1756699.2747360657</v>
      </c>
    </row>
    <row r="19" spans="1:5" x14ac:dyDescent="0.3">
      <c r="A19" t="s">
        <v>14</v>
      </c>
      <c r="B19" s="2">
        <f>('1Q23'!D23-'1Q23'!C23/4)/0.75</f>
        <v>24.529914529914539</v>
      </c>
      <c r="C19" s="2">
        <f>'1Q23'!F23</f>
        <v>-38.483758120564652</v>
      </c>
      <c r="D19" s="3">
        <f t="shared" ref="D19:D21" si="4">B19/100*$E$17*C19</f>
        <v>-3752592.0905374419</v>
      </c>
    </row>
    <row r="20" spans="1:5" x14ac:dyDescent="0.3">
      <c r="A20" t="s">
        <v>15</v>
      </c>
      <c r="B20" s="2">
        <f>('1Q23'!D24-'1Q23'!C24/4)/0.75</f>
        <v>27.381507381507376</v>
      </c>
      <c r="C20" s="2">
        <f>'1Q23'!F24</f>
        <v>-4.2685411138705787</v>
      </c>
      <c r="D20" s="3">
        <f t="shared" si="4"/>
        <v>-464616.54309588432</v>
      </c>
    </row>
    <row r="21" spans="1:5" x14ac:dyDescent="0.3">
      <c r="A21" t="s">
        <v>16</v>
      </c>
      <c r="B21" s="2">
        <f>('1Q23'!D25-'1Q23'!C25/4)/0.75</f>
        <v>10.784770784770785</v>
      </c>
      <c r="C21" s="2">
        <f>'1Q23'!F25</f>
        <v>-10.112317005569521</v>
      </c>
      <c r="D21" s="3">
        <f t="shared" si="4"/>
        <v>-433530.28609721077</v>
      </c>
    </row>
    <row r="22" spans="1:5" x14ac:dyDescent="0.3">
      <c r="A22" s="1" t="s">
        <v>19</v>
      </c>
    </row>
    <row r="23" spans="1:5" x14ac:dyDescent="0.3">
      <c r="B23" s="2" t="str">
        <f>B2</f>
        <v>forecasted_percentage_of_occurrences</v>
      </c>
      <c r="C23" s="2" t="str">
        <f t="shared" ref="C23:E23" si="5">C2</f>
        <v>PnL_per_lot_based_on_2020-2022_data</v>
      </c>
      <c r="D23" s="3" t="str">
        <f t="shared" si="5"/>
        <v>expected_total_profit</v>
      </c>
      <c r="E23" s="4" t="str">
        <f t="shared" si="5"/>
        <v>total_volume_based_on_1Q23</v>
      </c>
    </row>
    <row r="24" spans="1:5" x14ac:dyDescent="0.3">
      <c r="A24" t="s">
        <v>12</v>
      </c>
      <c r="E24" s="4">
        <f>SUM('1Q23'!I31:I34)</f>
        <v>1661448.28</v>
      </c>
    </row>
    <row r="25" spans="1:5" x14ac:dyDescent="0.3">
      <c r="A25" t="s">
        <v>13</v>
      </c>
      <c r="B25" s="2">
        <f>('1Q23'!D31-'1Q23'!C31/4)/0.75</f>
        <v>45.500597371565107</v>
      </c>
      <c r="C25" s="2">
        <f>'1Q23'!F31</f>
        <v>-45.333982336802038</v>
      </c>
      <c r="D25" s="3">
        <f>B25/100*$E$24*C25</f>
        <v>-34271080.416121654</v>
      </c>
    </row>
    <row r="26" spans="1:5" x14ac:dyDescent="0.3">
      <c r="A26" t="s">
        <v>14</v>
      </c>
      <c r="B26" s="2">
        <f>('1Q23'!D32-'1Q23'!C32/4)/0.75</f>
        <v>10.170336234852359</v>
      </c>
      <c r="C26" s="2">
        <f>'1Q23'!F32</f>
        <v>-91.285073279364767</v>
      </c>
      <c r="D26" s="3">
        <f t="shared" ref="D26:D28" si="6">B26/100*$E$24*C26</f>
        <v>-15424883.978577781</v>
      </c>
    </row>
    <row r="27" spans="1:5" x14ac:dyDescent="0.3">
      <c r="A27" t="s">
        <v>15</v>
      </c>
      <c r="B27" s="2">
        <f>('1Q23'!D33-'1Q23'!C33/4)/0.75</f>
        <v>35.43130227001194</v>
      </c>
      <c r="C27" s="2">
        <f>'1Q23'!F33</f>
        <v>13.397908699259871</v>
      </c>
      <c r="D27" s="3">
        <f t="shared" si="6"/>
        <v>7886983.9209827995</v>
      </c>
    </row>
    <row r="28" spans="1:5" x14ac:dyDescent="0.3">
      <c r="A28" t="s">
        <v>16</v>
      </c>
      <c r="B28" s="2">
        <f>('1Q23'!D34-'1Q23'!C34/4)/0.75</f>
        <v>8.89776412357058</v>
      </c>
      <c r="C28" s="2">
        <f>'1Q23'!F34</f>
        <v>-4.714443366140312</v>
      </c>
      <c r="D28" s="3">
        <f t="shared" si="6"/>
        <v>-696944.4083285646</v>
      </c>
    </row>
    <row r="29" spans="1:5" x14ac:dyDescent="0.3">
      <c r="A29" s="10" t="s">
        <v>23</v>
      </c>
    </row>
    <row r="30" spans="1:5" x14ac:dyDescent="0.3">
      <c r="B30" s="2" t="str">
        <f>B2</f>
        <v>forecasted_percentage_of_occurrences</v>
      </c>
      <c r="C30" s="2" t="str">
        <f>C2</f>
        <v>PnL_per_lot_based_on_2020-2022_data</v>
      </c>
      <c r="D30" s="3" t="str">
        <f>D2</f>
        <v>expected_total_profit</v>
      </c>
      <c r="E30" s="4" t="str">
        <f>E2</f>
        <v>total_volume_based_on_1Q23</v>
      </c>
    </row>
    <row r="31" spans="1:5" x14ac:dyDescent="0.3">
      <c r="A31" t="s">
        <v>12</v>
      </c>
      <c r="E31" s="4">
        <f>SUM('1Q23'!I40:I43)</f>
        <v>4178462.5199999996</v>
      </c>
    </row>
    <row r="32" spans="1:5" x14ac:dyDescent="0.3">
      <c r="A32" t="s">
        <v>13</v>
      </c>
      <c r="B32" s="2">
        <f>('1Q23'!D40-'1Q23'!C40/4)/0.75</f>
        <v>41.584492768879862</v>
      </c>
      <c r="C32" s="2">
        <f>'1Q23'!F40</f>
        <v>-21.311084446793721</v>
      </c>
      <c r="D32" s="3">
        <f>B32/100*$E$31*C32</f>
        <v>-37029979.318418786</v>
      </c>
    </row>
    <row r="33" spans="1:4" x14ac:dyDescent="0.3">
      <c r="A33" t="s">
        <v>14</v>
      </c>
      <c r="B33" s="2">
        <f>('1Q23'!D41-'1Q23'!C41/4)/0.75</f>
        <v>20.857522291328738</v>
      </c>
      <c r="C33" s="2">
        <f>'1Q23'!F41</f>
        <v>-53.128575539556259</v>
      </c>
      <c r="D33" s="3">
        <f t="shared" ref="D33:D35" si="7">B33/100*$E$31*C33</f>
        <v>-46302815.468413115</v>
      </c>
    </row>
    <row r="34" spans="1:4" x14ac:dyDescent="0.3">
      <c r="A34" t="s">
        <v>15</v>
      </c>
      <c r="B34" s="2">
        <f>('1Q23'!D42-'1Q23'!C42/4)/0.75</f>
        <v>26.679028548512409</v>
      </c>
      <c r="C34" s="2">
        <f>'1Q23'!F42</f>
        <v>4.7903962817382268</v>
      </c>
      <c r="D34" s="3">
        <f t="shared" si="7"/>
        <v>5340205.4334573513</v>
      </c>
    </row>
    <row r="35" spans="1:4" x14ac:dyDescent="0.3">
      <c r="A35" t="s">
        <v>16</v>
      </c>
      <c r="B35" s="2">
        <f>('1Q23'!D43-'1Q23'!C43/4)/0.75</f>
        <v>10.878956391278974</v>
      </c>
      <c r="C35" s="2">
        <f>'1Q23'!F43</f>
        <v>-14.203591808817633</v>
      </c>
      <c r="D35" s="3">
        <f t="shared" si="7"/>
        <v>-6456570.9780737264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workbookViewId="0">
      <selection activeCell="C2" sqref="C2"/>
    </sheetView>
  </sheetViews>
  <sheetFormatPr defaultRowHeight="14.4" x14ac:dyDescent="0.3"/>
  <cols>
    <col min="1" max="1" width="28" customWidth="1"/>
    <col min="2" max="2" width="22" customWidth="1"/>
    <col min="3" max="3" width="27" customWidth="1"/>
    <col min="4" max="4" width="26" customWidth="1"/>
    <col min="5" max="5" width="33" customWidth="1"/>
    <col min="6" max="6" width="35" customWidth="1"/>
    <col min="7" max="9" width="21" customWidth="1"/>
    <col min="10" max="10" width="14" customWidth="1"/>
    <col min="11" max="11" width="20" customWidth="1"/>
    <col min="12" max="12" width="31" customWidth="1"/>
  </cols>
  <sheetData>
    <row r="1" spans="1:12" x14ac:dyDescent="0.3">
      <c r="A1" s="1" t="s">
        <v>0</v>
      </c>
    </row>
    <row r="2" spans="1:12" x14ac:dyDescent="0.3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</row>
    <row r="3" spans="1:12" x14ac:dyDescent="0.3">
      <c r="A3" t="s">
        <v>12</v>
      </c>
    </row>
    <row r="4" spans="1:12" x14ac:dyDescent="0.3">
      <c r="A4" t="s">
        <v>13</v>
      </c>
      <c r="B4">
        <v>291</v>
      </c>
      <c r="C4">
        <v>37.307692307692307</v>
      </c>
      <c r="D4">
        <v>9.2083333333309767</v>
      </c>
      <c r="E4">
        <v>8.780303728468926</v>
      </c>
      <c r="F4">
        <v>6.8053732477818079</v>
      </c>
      <c r="G4">
        <v>-6.4715192904534744</v>
      </c>
      <c r="H4">
        <v>-29695129.609999999</v>
      </c>
      <c r="I4">
        <v>28.985326460342161</v>
      </c>
      <c r="J4">
        <v>4588587.05</v>
      </c>
      <c r="K4">
        <v>39.682908142880322</v>
      </c>
      <c r="L4">
        <v>0.1545232201463356</v>
      </c>
    </row>
    <row r="5" spans="1:12" x14ac:dyDescent="0.3">
      <c r="A5" t="s">
        <v>14</v>
      </c>
      <c r="B5">
        <v>177</v>
      </c>
      <c r="C5">
        <v>22.69230769230769</v>
      </c>
      <c r="D5">
        <v>9.310344827586329</v>
      </c>
      <c r="E5">
        <v>8.735623008866666</v>
      </c>
      <c r="F5">
        <v>7.5168511489417993</v>
      </c>
      <c r="G5">
        <v>-22.98527659036484</v>
      </c>
      <c r="H5">
        <v>-67992421.900000006</v>
      </c>
      <c r="I5">
        <v>66.367197970981266</v>
      </c>
      <c r="J5">
        <v>2958085.87</v>
      </c>
      <c r="K5">
        <v>25.582047061297921</v>
      </c>
      <c r="L5">
        <v>4.3506111230316377E-2</v>
      </c>
    </row>
    <row r="6" spans="1:12" x14ac:dyDescent="0.3">
      <c r="A6" t="s">
        <v>15</v>
      </c>
      <c r="B6">
        <v>207</v>
      </c>
      <c r="C6">
        <v>26.53846153846154</v>
      </c>
      <c r="D6">
        <v>10.555555555553671</v>
      </c>
      <c r="E6">
        <v>8.6877197591159412</v>
      </c>
      <c r="F6">
        <v>6.3009886108373223</v>
      </c>
      <c r="G6">
        <v>1.6091945049053</v>
      </c>
      <c r="H6">
        <v>4261189.58</v>
      </c>
      <c r="I6">
        <v>-4.15933429851456</v>
      </c>
      <c r="J6">
        <v>2648026.4300000002</v>
      </c>
      <c r="K6">
        <v>22.900598471071682</v>
      </c>
      <c r="L6">
        <v>0.62142891797834543</v>
      </c>
    </row>
    <row r="7" spans="1:12" x14ac:dyDescent="0.3">
      <c r="A7" t="s">
        <v>16</v>
      </c>
      <c r="B7">
        <v>105</v>
      </c>
      <c r="C7">
        <v>13.46153846153846</v>
      </c>
      <c r="D7">
        <v>9.8750000000002416</v>
      </c>
      <c r="E7">
        <v>8.5568413805384616</v>
      </c>
      <c r="F7">
        <v>7.3318882244687309</v>
      </c>
      <c r="G7">
        <v>-6.5932906599385799</v>
      </c>
      <c r="H7">
        <v>-9022474.209999999</v>
      </c>
      <c r="I7">
        <v>8.8068098671911379</v>
      </c>
      <c r="J7">
        <v>1368432.65</v>
      </c>
      <c r="K7">
        <v>11.834446324750081</v>
      </c>
      <c r="L7">
        <v>0.15166933350535999</v>
      </c>
    </row>
    <row r="8" spans="1:12" x14ac:dyDescent="0.3">
      <c r="A8" s="1" t="s">
        <v>17</v>
      </c>
    </row>
    <row r="9" spans="1:12" x14ac:dyDescent="0.3"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K9" t="s">
        <v>10</v>
      </c>
      <c r="L9" t="s">
        <v>11</v>
      </c>
    </row>
    <row r="10" spans="1:12" x14ac:dyDescent="0.3">
      <c r="A10" t="s">
        <v>12</v>
      </c>
    </row>
    <row r="11" spans="1:12" x14ac:dyDescent="0.3">
      <c r="A11" t="s">
        <v>13</v>
      </c>
      <c r="B11">
        <v>292</v>
      </c>
      <c r="C11">
        <v>37.435897435897438</v>
      </c>
      <c r="D11">
        <v>9.3064516129025687</v>
      </c>
      <c r="E11">
        <v>11.64637851645355</v>
      </c>
      <c r="F11">
        <v>9.3193639232397523</v>
      </c>
      <c r="G11">
        <v>-7.0271452589273293</v>
      </c>
      <c r="H11">
        <v>-18830529.489009399</v>
      </c>
      <c r="I11">
        <v>19.320608620600709</v>
      </c>
      <c r="J11">
        <v>2679684.11</v>
      </c>
      <c r="K11">
        <v>38.817645854627401</v>
      </c>
      <c r="L11">
        <v>0.14230529797709729</v>
      </c>
    </row>
    <row r="12" spans="1:12" x14ac:dyDescent="0.3">
      <c r="A12" t="s">
        <v>14</v>
      </c>
      <c r="B12">
        <v>148</v>
      </c>
      <c r="C12">
        <v>18.974358974358971</v>
      </c>
      <c r="D12">
        <v>12.032258064515069</v>
      </c>
      <c r="E12">
        <v>12.57051141266667</v>
      </c>
      <c r="F12">
        <v>10.58948804115388</v>
      </c>
      <c r="G12">
        <v>-41.03899665831257</v>
      </c>
      <c r="H12">
        <v>-52182367.950859897</v>
      </c>
      <c r="I12">
        <v>53.540454540228623</v>
      </c>
      <c r="J12">
        <v>1271531.28</v>
      </c>
      <c r="K12">
        <v>18.419279621776418</v>
      </c>
      <c r="L12">
        <v>2.4367067458444969E-2</v>
      </c>
    </row>
    <row r="13" spans="1:12" x14ac:dyDescent="0.3">
      <c r="A13" t="s">
        <v>15</v>
      </c>
      <c r="B13">
        <v>285</v>
      </c>
      <c r="C13">
        <v>36.538461538461533</v>
      </c>
      <c r="D13">
        <v>13.812499999999339</v>
      </c>
      <c r="E13">
        <v>13.38142662346046</v>
      </c>
      <c r="F13">
        <v>10.79304001249265</v>
      </c>
      <c r="G13">
        <v>-1.925120840549116</v>
      </c>
      <c r="H13">
        <v>-4742705.8719064714</v>
      </c>
      <c r="I13">
        <v>4.8661384698296217</v>
      </c>
      <c r="J13">
        <v>2463588.66</v>
      </c>
      <c r="K13">
        <v>35.687307984729621</v>
      </c>
      <c r="L13">
        <v>0.51944791149565595</v>
      </c>
    </row>
    <row r="14" spans="1:12" x14ac:dyDescent="0.3">
      <c r="A14" t="s">
        <v>16</v>
      </c>
      <c r="B14">
        <v>55</v>
      </c>
      <c r="C14">
        <v>7.0512820512820511</v>
      </c>
      <c r="D14">
        <v>10.6666666666663</v>
      </c>
      <c r="E14">
        <v>15.267247017894739</v>
      </c>
      <c r="F14">
        <v>11.258850386680709</v>
      </c>
      <c r="G14">
        <v>-44.441490060245819</v>
      </c>
      <c r="H14">
        <v>-21707835.127379999</v>
      </c>
      <c r="I14">
        <v>22.272798369341039</v>
      </c>
      <c r="J14">
        <v>488458.76</v>
      </c>
      <c r="K14">
        <v>7.0757665388665698</v>
      </c>
      <c r="L14">
        <v>2.250149575642894E-2</v>
      </c>
    </row>
    <row r="15" spans="1:12" x14ac:dyDescent="0.3">
      <c r="A15" s="1" t="s">
        <v>18</v>
      </c>
    </row>
    <row r="16" spans="1:12" x14ac:dyDescent="0.3"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8</v>
      </c>
      <c r="J16" t="s">
        <v>9</v>
      </c>
      <c r="K16" t="s">
        <v>10</v>
      </c>
      <c r="L16" t="s">
        <v>11</v>
      </c>
    </row>
    <row r="17" spans="1:12" x14ac:dyDescent="0.3">
      <c r="A17" t="s">
        <v>12</v>
      </c>
    </row>
    <row r="18" spans="1:12" x14ac:dyDescent="0.3">
      <c r="A18" t="s">
        <v>13</v>
      </c>
      <c r="B18">
        <v>298</v>
      </c>
      <c r="C18">
        <v>38.205128205128197</v>
      </c>
      <c r="D18">
        <v>13.03448275861966</v>
      </c>
      <c r="E18">
        <v>10.235224902751151</v>
      </c>
      <c r="F18">
        <v>8.9913384668315359</v>
      </c>
      <c r="G18">
        <v>-11.84640061832922</v>
      </c>
      <c r="H18">
        <v>-11547961</v>
      </c>
      <c r="I18">
        <v>27.925005485632919</v>
      </c>
      <c r="J18">
        <v>974807.57</v>
      </c>
      <c r="K18">
        <v>44.125448127496057</v>
      </c>
      <c r="L18">
        <v>8.4413825955941477E-2</v>
      </c>
    </row>
    <row r="19" spans="1:12" x14ac:dyDescent="0.3">
      <c r="A19" t="s">
        <v>14</v>
      </c>
      <c r="B19">
        <v>176</v>
      </c>
      <c r="C19">
        <v>22.564102564102569</v>
      </c>
      <c r="D19">
        <v>13.884615384614939</v>
      </c>
      <c r="E19">
        <v>9.7058787335042016</v>
      </c>
      <c r="F19">
        <v>8.7345804664901774</v>
      </c>
      <c r="G19">
        <v>-38.483758120564652</v>
      </c>
      <c r="H19">
        <v>-26677650</v>
      </c>
      <c r="I19">
        <v>64.511260697346913</v>
      </c>
      <c r="J19">
        <v>693218.42</v>
      </c>
      <c r="K19">
        <v>31.3790889341727</v>
      </c>
      <c r="L19">
        <v>2.5984988182992129E-2</v>
      </c>
    </row>
    <row r="20" spans="1:12" x14ac:dyDescent="0.3">
      <c r="A20" t="s">
        <v>15</v>
      </c>
      <c r="B20">
        <v>237</v>
      </c>
      <c r="C20">
        <v>30.38461538461538</v>
      </c>
      <c r="D20">
        <v>13.583333333330639</v>
      </c>
      <c r="E20">
        <v>10.12593069672535</v>
      </c>
      <c r="F20">
        <v>7.6384162423735154</v>
      </c>
      <c r="G20">
        <v>-4.2685411138705787</v>
      </c>
      <c r="H20">
        <v>-1712438</v>
      </c>
      <c r="I20">
        <v>4.1409769693373786</v>
      </c>
      <c r="J20">
        <v>401176.41</v>
      </c>
      <c r="K20">
        <v>18.159572631786279</v>
      </c>
      <c r="L20">
        <v>0.234272078755552</v>
      </c>
    </row>
    <row r="21" spans="1:12" x14ac:dyDescent="0.3">
      <c r="A21" t="s">
        <v>16</v>
      </c>
      <c r="B21">
        <v>69</v>
      </c>
      <c r="C21">
        <v>8.8461538461538467</v>
      </c>
      <c r="D21">
        <v>15.2500000000017</v>
      </c>
      <c r="E21">
        <v>10.3172300865</v>
      </c>
      <c r="F21">
        <v>8.1596677778914497</v>
      </c>
      <c r="G21">
        <v>-10.112317005569521</v>
      </c>
      <c r="H21">
        <v>-1415429</v>
      </c>
      <c r="I21">
        <v>3.4227568476827992</v>
      </c>
      <c r="J21">
        <v>139970.79</v>
      </c>
      <c r="K21">
        <v>6.3358903065449574</v>
      </c>
      <c r="L21">
        <v>9.8889304938644049E-2</v>
      </c>
    </row>
    <row r="22" spans="1:12" x14ac:dyDescent="0.3">
      <c r="A22" s="1" t="s">
        <v>19</v>
      </c>
    </row>
    <row r="23" spans="1:12" x14ac:dyDescent="0.3"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8</v>
      </c>
      <c r="J23" t="s">
        <v>9</v>
      </c>
      <c r="K23" t="s">
        <v>10</v>
      </c>
      <c r="L23" t="s">
        <v>11</v>
      </c>
    </row>
    <row r="24" spans="1:12" x14ac:dyDescent="0.3">
      <c r="A24" t="s">
        <v>12</v>
      </c>
    </row>
    <row r="25" spans="1:12" x14ac:dyDescent="0.3">
      <c r="A25" t="s">
        <v>13</v>
      </c>
      <c r="B25">
        <v>286</v>
      </c>
      <c r="C25">
        <v>36.903225806451609</v>
      </c>
      <c r="D25">
        <v>20.562500000004029</v>
      </c>
      <c r="E25">
        <v>27.129544599378882</v>
      </c>
      <c r="F25">
        <v>24.262383811588279</v>
      </c>
      <c r="G25">
        <v>-45.333982336802038</v>
      </c>
      <c r="H25">
        <v>-193105201.00999999</v>
      </c>
      <c r="I25">
        <v>50.646514250969553</v>
      </c>
      <c r="J25">
        <v>4259612.57</v>
      </c>
      <c r="K25">
        <v>35.793469661060712</v>
      </c>
      <c r="L25">
        <v>2.2058507734234539E-2</v>
      </c>
    </row>
    <row r="26" spans="1:12" x14ac:dyDescent="0.3">
      <c r="A26" t="s">
        <v>14</v>
      </c>
      <c r="B26">
        <v>136</v>
      </c>
      <c r="C26">
        <v>17.548387096774189</v>
      </c>
      <c r="D26">
        <v>20.91666666667038</v>
      </c>
      <c r="E26">
        <v>31.586477071734691</v>
      </c>
      <c r="F26">
        <v>29.480279659424571</v>
      </c>
      <c r="G26">
        <v>-91.285073279364767</v>
      </c>
      <c r="H26">
        <v>-228451907.59999999</v>
      </c>
      <c r="I26">
        <v>59.917043836252802</v>
      </c>
      <c r="J26">
        <v>2502620.63</v>
      </c>
      <c r="K26">
        <v>21.029488978395431</v>
      </c>
      <c r="L26">
        <v>1.0954693512044899E-2</v>
      </c>
    </row>
    <row r="27" spans="1:12" x14ac:dyDescent="0.3">
      <c r="A27" t="s">
        <v>15</v>
      </c>
      <c r="B27">
        <v>249</v>
      </c>
      <c r="C27">
        <v>32.129032258064512</v>
      </c>
      <c r="D27">
        <v>21.837837837840709</v>
      </c>
      <c r="E27">
        <v>27.40779447377907</v>
      </c>
      <c r="F27">
        <v>25.00366247890279</v>
      </c>
      <c r="G27">
        <v>13.397908699259871</v>
      </c>
      <c r="H27">
        <v>47712093.060000002</v>
      </c>
      <c r="I27">
        <v>-12.513651566441959</v>
      </c>
      <c r="J27">
        <v>3561159.74</v>
      </c>
      <c r="K27">
        <v>29.924379510383702</v>
      </c>
      <c r="L27">
        <v>7.4638514297029251E-2</v>
      </c>
    </row>
    <row r="28" spans="1:12" x14ac:dyDescent="0.3">
      <c r="A28" t="s">
        <v>16</v>
      </c>
      <c r="B28">
        <v>104</v>
      </c>
      <c r="C28">
        <v>13.41935483870968</v>
      </c>
      <c r="D28">
        <v>19.76923076923552</v>
      </c>
      <c r="E28">
        <v>29.91622792105882</v>
      </c>
      <c r="F28">
        <v>27.88272935221994</v>
      </c>
      <c r="G28">
        <v>-4.714443366140312</v>
      </c>
      <c r="H28">
        <v>-7435323.0199999996</v>
      </c>
      <c r="I28">
        <v>1.9500934792196041</v>
      </c>
      <c r="J28">
        <v>1577136.99</v>
      </c>
      <c r="K28">
        <v>13.252661850160139</v>
      </c>
      <c r="L28">
        <v>0.21211411874880459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1Q23</vt:lpstr>
      <vt:lpstr>2Q23-4Q23</vt:lpstr>
      <vt:lpstr>2020-2022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Konrad Wieczorek</cp:lastModifiedBy>
  <dcterms:created xsi:type="dcterms:W3CDTF">2023-04-05T16:45:51Z</dcterms:created>
  <dcterms:modified xsi:type="dcterms:W3CDTF">2023-04-05T18:42:54Z</dcterms:modified>
</cp:coreProperties>
</file>