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2.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3.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4.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5.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6.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7.xml" ContentType="application/vnd.openxmlformats-officedocument.spreadsheetml.tab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ktop.COCPUBLIC\Downloads\"/>
    </mc:Choice>
  </mc:AlternateContent>
  <bookViews>
    <workbookView xWindow="0" yWindow="0" windowWidth="28800" windowHeight="12300"/>
  </bookViews>
  <sheets>
    <sheet name="Movie Theatre Sales 2023" sheetId="3" r:id="rId1"/>
    <sheet name="% Total Revenue 23" sheetId="17" r:id="rId2"/>
    <sheet name="QTY tickets sold 23" sheetId="18" r:id="rId3"/>
    <sheet name="Q1Q2 Revenue" sheetId="16" r:id="rId4"/>
    <sheet name="Q1Q2 Tickets" sheetId="7" r:id="rId5"/>
    <sheet name="Movie Theatre Sales 2024" sheetId="4" r:id="rId6"/>
    <sheet name="Q1Q2 Tickets 24" sheetId="23" r:id="rId7"/>
    <sheet name="Q1Q2 Rev 24" sheetId="24" r:id="rId8"/>
    <sheet name="Dashboard" sheetId="5" r:id="rId9"/>
    <sheet name="Employees" sheetId="27" r:id="rId10"/>
    <sheet name="Sheet1" sheetId="28" r:id="rId11"/>
  </sheets>
  <definedNames>
    <definedName name="Slicer_Number_of_Tickets">#N/A</definedName>
    <definedName name="Slicer_Number_of_Tickets1">#N/A</definedName>
    <definedName name="Slicer_Q1_Q2_Revenue">#N/A</definedName>
    <definedName name="Slicer_Theater">#N/A</definedName>
    <definedName name="Slicer_Theater1">#N/A</definedName>
    <definedName name="Slicer_Theater2">#N/A</definedName>
    <definedName name="Slicer_Theater3">#N/A</definedName>
    <definedName name="Slicer_Theatre">#N/A</definedName>
    <definedName name="Slicer_Theatre1">#N/A</definedName>
    <definedName name="Slicer_Total">#N/A</definedName>
    <definedName name="Slicer_Total_Revenue">#N/A</definedName>
    <definedName name="Slicer_Total_Revenue1">#N/A</definedName>
  </definedNames>
  <calcPr calcId="162913"/>
  <pivotCaches>
    <pivotCache cacheId="0" r:id="rId12"/>
    <pivotCache cacheId="1" r:id="rId13"/>
    <pivotCache cacheId="2" r:id="rId14"/>
    <pivotCache cacheId="3" r:id="rId15"/>
    <pivotCache cacheId="4" r:id="rId16"/>
    <pivotCache cacheId="5"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8" l="1"/>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3" i="28"/>
  <c r="C5" i="28"/>
  <c r="C6" i="28" s="1"/>
  <c r="C7" i="28" s="1"/>
  <c r="C8" i="28" s="1"/>
  <c r="C9" i="28" s="1"/>
  <c r="C10" i="28" s="1"/>
  <c r="C11" i="28" s="1"/>
  <c r="C12" i="28" s="1"/>
  <c r="C13" i="28" s="1"/>
  <c r="C14" i="28" s="1"/>
  <c r="C15" i="28" s="1"/>
  <c r="C16" i="28" s="1"/>
  <c r="C17" i="28" s="1"/>
  <c r="C18" i="28" s="1"/>
  <c r="C19" i="28" s="1"/>
  <c r="C20" i="28" s="1"/>
  <c r="C21" i="28" s="1"/>
  <c r="C22" i="28" s="1"/>
  <c r="C23" i="28" s="1"/>
  <c r="C24" i="28" s="1"/>
  <c r="C25" i="28" s="1"/>
  <c r="C26" i="28" s="1"/>
  <c r="C27" i="28" s="1"/>
  <c r="C28" i="28" s="1"/>
  <c r="C29" i="28" s="1"/>
  <c r="C30" i="28" s="1"/>
  <c r="C31" i="28" s="1"/>
  <c r="C32" i="28" s="1"/>
  <c r="C33" i="28" s="1"/>
  <c r="C34" i="28" s="1"/>
  <c r="C35" i="28" s="1"/>
  <c r="C36" i="28" s="1"/>
  <c r="C37" i="28" s="1"/>
  <c r="C38" i="28" s="1"/>
  <c r="C39" i="28" s="1"/>
  <c r="C40" i="28" s="1"/>
  <c r="C41" i="28" s="1"/>
  <c r="C42" i="28" s="1"/>
  <c r="C43" i="28" s="1"/>
  <c r="C44" i="28" s="1"/>
  <c r="C45" i="28" s="1"/>
  <c r="C46" i="28" s="1"/>
  <c r="C47" i="28" s="1"/>
  <c r="C48" i="28" s="1"/>
  <c r="C49" i="28" s="1"/>
  <c r="C50" i="28" s="1"/>
  <c r="C51" i="28" s="1"/>
  <c r="C52" i="28" s="1"/>
  <c r="C53" i="28" s="1"/>
  <c r="C54" i="28" s="1"/>
  <c r="C55" i="28" s="1"/>
  <c r="C56" i="28" s="1"/>
  <c r="C57" i="28" s="1"/>
  <c r="C58" i="28" s="1"/>
  <c r="C59" i="28" s="1"/>
  <c r="C60" i="28" s="1"/>
  <c r="C61" i="28" s="1"/>
  <c r="C62" i="28" s="1"/>
  <c r="C63" i="28" s="1"/>
  <c r="C64" i="28" s="1"/>
  <c r="C65" i="28" s="1"/>
  <c r="C66" i="28" s="1"/>
  <c r="C67" i="28" s="1"/>
  <c r="C68" i="28" s="1"/>
  <c r="C69" i="28" s="1"/>
  <c r="C70" i="28" s="1"/>
  <c r="C71" i="28" s="1"/>
  <c r="C72" i="28" s="1"/>
  <c r="C73" i="28" s="1"/>
  <c r="C74" i="28" s="1"/>
  <c r="C75" i="28" s="1"/>
  <c r="C76" i="28" s="1"/>
  <c r="C77" i="28" s="1"/>
  <c r="C78" i="28" s="1"/>
  <c r="C79" i="28" s="1"/>
  <c r="C80" i="28" s="1"/>
  <c r="C81" i="28" s="1"/>
  <c r="C82" i="28" s="1"/>
  <c r="C83" i="28" s="1"/>
  <c r="C84" i="28" s="1"/>
  <c r="C85" i="28" s="1"/>
  <c r="C86" i="28" s="1"/>
  <c r="C87" i="28" s="1"/>
  <c r="C88" i="28" s="1"/>
  <c r="C89" i="28" s="1"/>
  <c r="C90" i="28" s="1"/>
  <c r="C91" i="28" s="1"/>
  <c r="C92" i="28" s="1"/>
  <c r="C93" i="28" s="1"/>
  <c r="C94" i="28" s="1"/>
  <c r="C95" i="28" s="1"/>
  <c r="C96" i="28" s="1"/>
  <c r="C97" i="28" s="1"/>
  <c r="C98" i="28" s="1"/>
  <c r="C99" i="28" s="1"/>
  <c r="C100" i="28" s="1"/>
  <c r="C101" i="28" s="1"/>
  <c r="C102" i="28" s="1"/>
  <c r="C103" i="28" s="1"/>
  <c r="C4" i="28"/>
  <c r="C3" i="28"/>
  <c r="M5" i="28"/>
  <c r="M4" i="28"/>
  <c r="M7" i="28" l="1"/>
  <c r="M6" i="28"/>
  <c r="M9" i="28" s="1"/>
  <c r="H12" i="27"/>
  <c r="H8" i="27"/>
  <c r="H4" i="27"/>
  <c r="H30" i="4" l="1"/>
  <c r="I30" i="4"/>
  <c r="J30" i="4"/>
  <c r="K30" i="4"/>
  <c r="L30" i="4"/>
  <c r="G30" i="4"/>
  <c r="N36" i="3"/>
  <c r="N37" i="3"/>
  <c r="N38" i="3"/>
  <c r="N39" i="3"/>
  <c r="N40" i="3"/>
  <c r="N41" i="3"/>
  <c r="I42" i="3"/>
  <c r="J42" i="3"/>
  <c r="K42" i="3"/>
  <c r="L42" i="3"/>
  <c r="M42" i="3"/>
  <c r="H42" i="3"/>
  <c r="N35" i="3" l="1"/>
  <c r="N30" i="3"/>
  <c r="N29" i="3"/>
  <c r="N28" i="3"/>
  <c r="N27" i="3"/>
  <c r="N26" i="3"/>
  <c r="N25" i="3"/>
  <c r="N24" i="3"/>
  <c r="S19" i="3"/>
  <c r="R19" i="3"/>
  <c r="Q19" i="3"/>
  <c r="P19" i="3"/>
  <c r="O19" i="3"/>
  <c r="N19" i="3"/>
  <c r="M19" i="3"/>
  <c r="L19" i="3"/>
  <c r="K19" i="3"/>
  <c r="J19" i="3"/>
  <c r="I19" i="3"/>
  <c r="H19" i="3"/>
  <c r="S18" i="3"/>
  <c r="R18" i="3"/>
  <c r="Q18" i="3"/>
  <c r="P18" i="3"/>
  <c r="O18" i="3"/>
  <c r="N18" i="3"/>
  <c r="M18" i="3"/>
  <c r="L18" i="3"/>
  <c r="K18" i="3"/>
  <c r="J18" i="3"/>
  <c r="I18" i="3"/>
  <c r="H18" i="3"/>
  <c r="S17" i="3"/>
  <c r="R17" i="3"/>
  <c r="Q17" i="3"/>
  <c r="P17" i="3"/>
  <c r="O17" i="3"/>
  <c r="N17" i="3"/>
  <c r="M17" i="3"/>
  <c r="L17" i="3"/>
  <c r="K17" i="3"/>
  <c r="J17" i="3"/>
  <c r="I17" i="3"/>
  <c r="H17" i="3"/>
  <c r="S16" i="3"/>
  <c r="R16" i="3"/>
  <c r="Q16" i="3"/>
  <c r="P16" i="3"/>
  <c r="O16" i="3"/>
  <c r="N16" i="3"/>
  <c r="M16" i="3"/>
  <c r="L16" i="3"/>
  <c r="K16" i="3"/>
  <c r="J16" i="3"/>
  <c r="I16" i="3"/>
  <c r="H16" i="3"/>
  <c r="S15" i="3"/>
  <c r="R15" i="3"/>
  <c r="Q15" i="3"/>
  <c r="P15" i="3"/>
  <c r="O15" i="3"/>
  <c r="N15" i="3"/>
  <c r="M15" i="3"/>
  <c r="L15" i="3"/>
  <c r="K15" i="3"/>
  <c r="J15" i="3"/>
  <c r="I15" i="3"/>
  <c r="H15" i="3"/>
  <c r="S14" i="3"/>
  <c r="R14" i="3"/>
  <c r="Q14" i="3"/>
  <c r="P14" i="3"/>
  <c r="O14" i="3"/>
  <c r="N14" i="3"/>
  <c r="M14" i="3"/>
  <c r="L14" i="3"/>
  <c r="K14" i="3"/>
  <c r="J14" i="3"/>
  <c r="I14" i="3"/>
  <c r="H14" i="3"/>
  <c r="S13" i="3"/>
  <c r="S20" i="3" s="1"/>
  <c r="R13" i="3"/>
  <c r="R20" i="3" s="1"/>
  <c r="Q13" i="3"/>
  <c r="Q20" i="3" s="1"/>
  <c r="P13" i="3"/>
  <c r="P20" i="3" s="1"/>
  <c r="O13" i="3"/>
  <c r="O20" i="3" s="1"/>
  <c r="N13" i="3"/>
  <c r="N20" i="3" s="1"/>
  <c r="M13" i="3"/>
  <c r="M20" i="3" s="1"/>
  <c r="L13" i="3"/>
  <c r="L20" i="3" s="1"/>
  <c r="K13" i="3"/>
  <c r="K20" i="3" s="1"/>
  <c r="J13" i="3"/>
  <c r="J20" i="3" s="1"/>
  <c r="I13" i="3"/>
  <c r="I20" i="3" s="1"/>
  <c r="H13" i="3"/>
  <c r="T9" i="3"/>
  <c r="T8" i="3"/>
  <c r="T7" i="3"/>
  <c r="T6" i="3"/>
  <c r="T5" i="3"/>
  <c r="T4" i="3"/>
  <c r="T3" i="3"/>
  <c r="M30" i="4"/>
  <c r="M29" i="4"/>
  <c r="L29" i="4"/>
  <c r="K29" i="4"/>
  <c r="J29" i="4"/>
  <c r="I29" i="4"/>
  <c r="H29" i="4"/>
  <c r="G29" i="4"/>
  <c r="M28" i="4"/>
  <c r="L28" i="4"/>
  <c r="K28" i="4"/>
  <c r="J28" i="4"/>
  <c r="I28" i="4"/>
  <c r="H28" i="4"/>
  <c r="G28" i="4"/>
  <c r="M27" i="4"/>
  <c r="L27" i="4"/>
  <c r="K27" i="4"/>
  <c r="J27" i="4"/>
  <c r="I27" i="4"/>
  <c r="H27" i="4"/>
  <c r="G27" i="4"/>
  <c r="M26" i="4"/>
  <c r="L26" i="4"/>
  <c r="K26" i="4"/>
  <c r="J26" i="4"/>
  <c r="I26" i="4"/>
  <c r="H26" i="4"/>
  <c r="G26" i="4"/>
  <c r="M25" i="4"/>
  <c r="L25" i="4"/>
  <c r="K25" i="4"/>
  <c r="J25" i="4"/>
  <c r="I25" i="4"/>
  <c r="H25" i="4"/>
  <c r="G25" i="4"/>
  <c r="M24" i="4"/>
  <c r="L24" i="4"/>
  <c r="K24" i="4"/>
  <c r="J24" i="4"/>
  <c r="I24" i="4"/>
  <c r="H24" i="4"/>
  <c r="G24" i="4"/>
  <c r="M23" i="4"/>
  <c r="L23" i="4"/>
  <c r="K23" i="4"/>
  <c r="J23" i="4"/>
  <c r="I23" i="4"/>
  <c r="H23" i="4"/>
  <c r="G23" i="4"/>
  <c r="M18" i="4"/>
  <c r="L18" i="4"/>
  <c r="K18" i="4"/>
  <c r="J18" i="4"/>
  <c r="I18" i="4"/>
  <c r="H18" i="4"/>
  <c r="G18" i="4"/>
  <c r="M17" i="4"/>
  <c r="M16" i="4"/>
  <c r="M15" i="4"/>
  <c r="M14" i="4"/>
  <c r="M13" i="4"/>
  <c r="M12" i="4"/>
  <c r="M11" i="4"/>
  <c r="N31" i="3" l="1"/>
  <c r="T13" i="3"/>
  <c r="H20" i="3"/>
  <c r="T14" i="3"/>
  <c r="T15" i="3"/>
  <c r="T16" i="3"/>
  <c r="T17" i="3"/>
  <c r="T18" i="3"/>
  <c r="T19" i="3"/>
  <c r="T10" i="3"/>
  <c r="T20" i="3" l="1"/>
</calcChain>
</file>

<file path=xl/sharedStrings.xml><?xml version="1.0" encoding="utf-8"?>
<sst xmlns="http://schemas.openxmlformats.org/spreadsheetml/2006/main" count="429" uniqueCount="167">
  <si>
    <t>Cineview</t>
  </si>
  <si>
    <t>Moviemart 18</t>
  </si>
  <si>
    <t>Viewing 27</t>
  </si>
  <si>
    <t>Grandview</t>
  </si>
  <si>
    <t>Lakeside Theater</t>
  </si>
  <si>
    <t xml:space="preserve">Towerview </t>
  </si>
  <si>
    <t>MarkEnds Theatre</t>
  </si>
  <si>
    <t>Theatre</t>
  </si>
  <si>
    <t>Admission Fee</t>
  </si>
  <si>
    <t>Tickets Sold</t>
  </si>
  <si>
    <t>Revenue</t>
  </si>
  <si>
    <t>Moviewmart18</t>
  </si>
  <si>
    <t>Viewing27</t>
  </si>
  <si>
    <t>Towerview</t>
  </si>
  <si>
    <t xml:space="preserve">April </t>
  </si>
  <si>
    <t>May</t>
  </si>
  <si>
    <t>LakeSide</t>
  </si>
  <si>
    <t>June</t>
  </si>
  <si>
    <t>July</t>
  </si>
  <si>
    <t>August</t>
  </si>
  <si>
    <t>September</t>
  </si>
  <si>
    <t>October</t>
  </si>
  <si>
    <t>November</t>
  </si>
  <si>
    <t>December</t>
  </si>
  <si>
    <t>January</t>
  </si>
  <si>
    <t>February</t>
  </si>
  <si>
    <t>March</t>
  </si>
  <si>
    <t>April</t>
  </si>
  <si>
    <t>Theater</t>
  </si>
  <si>
    <t>Number of Tickets</t>
  </si>
  <si>
    <t>Total Revenue</t>
  </si>
  <si>
    <t>Total</t>
  </si>
  <si>
    <t>Column1</t>
  </si>
  <si>
    <t>Column2</t>
  </si>
  <si>
    <t>Column3</t>
  </si>
  <si>
    <t>Column4</t>
  </si>
  <si>
    <t>Column5</t>
  </si>
  <si>
    <t>Column6</t>
  </si>
  <si>
    <t>Column7</t>
  </si>
  <si>
    <t>Column8</t>
  </si>
  <si>
    <t>2024</t>
  </si>
  <si>
    <t>Q1+Q2 Tickets Sold</t>
  </si>
  <si>
    <t xml:space="preserve">Total </t>
  </si>
  <si>
    <t>Q1+Q2 Revenue</t>
  </si>
  <si>
    <t>Row Labels</t>
  </si>
  <si>
    <t>Grand Total</t>
  </si>
  <si>
    <t>Sum of Number of Tickets</t>
  </si>
  <si>
    <t>Sum of Q1+Q2 Revenue</t>
  </si>
  <si>
    <t>Sum of Total Revenue</t>
  </si>
  <si>
    <t>Sum of March</t>
  </si>
  <si>
    <t xml:space="preserve"> </t>
  </si>
  <si>
    <t>Average</t>
  </si>
  <si>
    <t>Name</t>
  </si>
  <si>
    <t xml:space="preserve">Keith </t>
  </si>
  <si>
    <t>Employee Name</t>
  </si>
  <si>
    <t>Uzi</t>
  </si>
  <si>
    <t>AJ</t>
  </si>
  <si>
    <t>Chester</t>
  </si>
  <si>
    <t>Wright</t>
  </si>
  <si>
    <t>Libby</t>
  </si>
  <si>
    <t>Cindy</t>
  </si>
  <si>
    <t>Foster</t>
  </si>
  <si>
    <t>Melissa</t>
  </si>
  <si>
    <t>Sam</t>
  </si>
  <si>
    <t>Jazz</t>
  </si>
  <si>
    <t>Tyler</t>
  </si>
  <si>
    <t>Kelly</t>
  </si>
  <si>
    <t>Nelly</t>
  </si>
  <si>
    <t>Zack</t>
  </si>
  <si>
    <t>Rodger</t>
  </si>
  <si>
    <t>John</t>
  </si>
  <si>
    <t>Doe</t>
  </si>
  <si>
    <t>Richard</t>
  </si>
  <si>
    <t>Harry</t>
  </si>
  <si>
    <t>Jones</t>
  </si>
  <si>
    <t>Cruz</t>
  </si>
  <si>
    <t>Fransesca</t>
  </si>
  <si>
    <t>Mason</t>
  </si>
  <si>
    <t>Riley</t>
  </si>
  <si>
    <t>Jackie</t>
  </si>
  <si>
    <t>Tre</t>
  </si>
  <si>
    <t>Kolby</t>
  </si>
  <si>
    <t>Violet</t>
  </si>
  <si>
    <t>Pink</t>
  </si>
  <si>
    <t>Blue</t>
  </si>
  <si>
    <t>Carter</t>
  </si>
  <si>
    <t>Nuby</t>
  </si>
  <si>
    <t>Unize</t>
  </si>
  <si>
    <t>Unique</t>
  </si>
  <si>
    <t>Inya</t>
  </si>
  <si>
    <t>Yana</t>
  </si>
  <si>
    <t>Antonio</t>
  </si>
  <si>
    <t>Avery</t>
  </si>
  <si>
    <t>Ava</t>
  </si>
  <si>
    <t>Newbia</t>
  </si>
  <si>
    <t>Cory</t>
  </si>
  <si>
    <t>Amber</t>
  </si>
  <si>
    <t>Hannah</t>
  </si>
  <si>
    <t>Jackson</t>
  </si>
  <si>
    <t>Jack</t>
  </si>
  <si>
    <t>India</t>
  </si>
  <si>
    <t>Cristie</t>
  </si>
  <si>
    <t>Nesha</t>
  </si>
  <si>
    <t>Annette</t>
  </si>
  <si>
    <t>Jessica</t>
  </si>
  <si>
    <t>Sarah</t>
  </si>
  <si>
    <t>Carly</t>
  </si>
  <si>
    <t>Spencer</t>
  </si>
  <si>
    <t>Shay</t>
  </si>
  <si>
    <t>Freddy</t>
  </si>
  <si>
    <t>Briana</t>
  </si>
  <si>
    <t>Kiara</t>
  </si>
  <si>
    <t>Tiarra</t>
  </si>
  <si>
    <t>Nia</t>
  </si>
  <si>
    <t>Tia</t>
  </si>
  <si>
    <t>Dana</t>
  </si>
  <si>
    <t>Brandon</t>
  </si>
  <si>
    <t>Stacey</t>
  </si>
  <si>
    <t>Yansel</t>
  </si>
  <si>
    <t>Raanaa</t>
  </si>
  <si>
    <t>Ashanti</t>
  </si>
  <si>
    <t>Ripa</t>
  </si>
  <si>
    <t>Benita</t>
  </si>
  <si>
    <t>Howard</t>
  </si>
  <si>
    <t>Robin</t>
  </si>
  <si>
    <t>Donald</t>
  </si>
  <si>
    <t>Bravo</t>
  </si>
  <si>
    <t>Oberman</t>
  </si>
  <si>
    <t>Misher</t>
  </si>
  <si>
    <t>Fischer</t>
  </si>
  <si>
    <t>Jamar</t>
  </si>
  <si>
    <t>Sandy</t>
  </si>
  <si>
    <t>Patrick</t>
  </si>
  <si>
    <t>Ruth</t>
  </si>
  <si>
    <t>Victor</t>
  </si>
  <si>
    <t>Raven</t>
  </si>
  <si>
    <t>Eddie</t>
  </si>
  <si>
    <t>Chelsie</t>
  </si>
  <si>
    <t>Tonya</t>
  </si>
  <si>
    <t>Tyon</t>
  </si>
  <si>
    <t>Mary</t>
  </si>
  <si>
    <t>Peter</t>
  </si>
  <si>
    <t>Joe</t>
  </si>
  <si>
    <t>Michael</t>
  </si>
  <si>
    <t>Francis</t>
  </si>
  <si>
    <t>Felicity</t>
  </si>
  <si>
    <t>Toya</t>
  </si>
  <si>
    <t>Michelle</t>
  </si>
  <si>
    <t>Jason</t>
  </si>
  <si>
    <t>Nason</t>
  </si>
  <si>
    <t>Bob</t>
  </si>
  <si>
    <t>Billy</t>
  </si>
  <si>
    <t>Joy</t>
  </si>
  <si>
    <t>Alyssa</t>
  </si>
  <si>
    <t>Employee ID</t>
  </si>
  <si>
    <t>Movie Theatre</t>
  </si>
  <si>
    <t>Lakeside Theatre</t>
  </si>
  <si>
    <t>Markends Theatre</t>
  </si>
  <si>
    <t>Salary</t>
  </si>
  <si>
    <t>Mean</t>
  </si>
  <si>
    <t>Standard Dev</t>
  </si>
  <si>
    <t>99.7 % Low</t>
  </si>
  <si>
    <t>99.7% High</t>
  </si>
  <si>
    <t>Steps</t>
  </si>
  <si>
    <t>Gaps</t>
  </si>
  <si>
    <t>Values</t>
  </si>
  <si>
    <t>Normal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</si>
</sst>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2" tint="-9.9978637043366805E-2"/>
      <name val="Calibri"/>
      <family val="2"/>
      <scheme val="minor"/>
    </font>
    <font>
      <sz val="11"/>
      <color theme="2" tint="-0.249977111117893"/>
      <name val="Calibri"/>
      <family val="2"/>
      <scheme val="minor"/>
    </font>
    <font>
      <sz val="11"/>
      <color theme="1"/>
      <name val="Calibri"/>
      <scheme val="minor"/>
    </font>
    <font>
      <sz val="11"/>
      <color theme="1"/>
      <name val="Cooper Black"/>
      <family val="1"/>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theme="1"/>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47">
    <xf numFmtId="0" fontId="0" fillId="0" borderId="0" xfId="0"/>
    <xf numFmtId="0" fontId="0" fillId="0" borderId="0" xfId="0" applyAlignment="1"/>
    <xf numFmtId="0" fontId="0" fillId="0" borderId="1" xfId="0" applyBorder="1"/>
    <xf numFmtId="17" fontId="2" fillId="2" borderId="1" xfId="0" applyNumberFormat="1" applyFont="1" applyFill="1" applyBorder="1" applyAlignment="1">
      <alignment horizontal="center" vertical="center"/>
    </xf>
    <xf numFmtId="164" fontId="0" fillId="0" borderId="1" xfId="1" applyNumberFormat="1" applyFont="1" applyBorder="1"/>
    <xf numFmtId="44" fontId="0" fillId="0" borderId="1" xfId="2" applyFont="1" applyBorder="1"/>
    <xf numFmtId="0" fontId="0" fillId="0" borderId="0" xfId="1" applyNumberFormat="1" applyFont="1" applyFill="1" applyBorder="1"/>
    <xf numFmtId="164" fontId="0" fillId="0" borderId="0" xfId="1" applyNumberFormat="1" applyFont="1"/>
    <xf numFmtId="44" fontId="0" fillId="3" borderId="0" xfId="2" applyFont="1" applyFill="1"/>
    <xf numFmtId="44" fontId="0" fillId="0" borderId="0" xfId="2" applyFont="1"/>
    <xf numFmtId="44" fontId="0" fillId="3" borderId="2" xfId="2" applyFont="1" applyFill="1" applyBorder="1"/>
    <xf numFmtId="44" fontId="0" fillId="0" borderId="0" xfId="0" applyNumberFormat="1"/>
    <xf numFmtId="164" fontId="0" fillId="0" borderId="0" xfId="0" applyNumberFormat="1"/>
    <xf numFmtId="0" fontId="5" fillId="4" borderId="0" xfId="0" applyFont="1" applyFill="1"/>
    <xf numFmtId="3" fontId="0" fillId="0" borderId="0" xfId="0" applyNumberFormat="1"/>
    <xf numFmtId="0" fontId="0" fillId="0" borderId="3" xfId="0" applyFill="1" applyBorder="1"/>
    <xf numFmtId="17" fontId="2" fillId="2" borderId="4" xfId="0" applyNumberFormat="1" applyFont="1" applyFill="1" applyBorder="1" applyAlignment="1">
      <alignment horizontal="center" vertical="center"/>
    </xf>
    <xf numFmtId="0" fontId="0" fillId="0" borderId="4" xfId="0" applyBorder="1"/>
    <xf numFmtId="17" fontId="0" fillId="0" borderId="0" xfId="0" applyNumberFormat="1"/>
    <xf numFmtId="44" fontId="0" fillId="0" borderId="1" xfId="1" applyNumberFormat="1" applyFont="1" applyBorder="1"/>
    <xf numFmtId="0" fontId="0" fillId="0" borderId="5" xfId="0" applyBorder="1"/>
    <xf numFmtId="44" fontId="0" fillId="0" borderId="0" xfId="0" applyNumberFormat="1" applyBorder="1"/>
    <xf numFmtId="0" fontId="0" fillId="0" borderId="0" xfId="0" pivotButton="1"/>
    <xf numFmtId="0" fontId="0" fillId="0" borderId="0" xfId="0" applyAlignment="1">
      <alignment horizontal="left"/>
    </xf>
    <xf numFmtId="164" fontId="0" fillId="0" borderId="7" xfId="1" applyNumberFormat="1" applyFont="1" applyBorder="1"/>
    <xf numFmtId="17" fontId="2" fillId="2" borderId="8" xfId="0" applyNumberFormat="1" applyFont="1" applyFill="1" applyBorder="1" applyAlignment="1">
      <alignment horizontal="center" vertical="center"/>
    </xf>
    <xf numFmtId="17" fontId="2" fillId="2" borderId="9" xfId="0" applyNumberFormat="1" applyFont="1" applyFill="1" applyBorder="1" applyAlignment="1">
      <alignment horizontal="center" vertical="center"/>
    </xf>
    <xf numFmtId="17" fontId="2" fillId="2" borderId="10" xfId="0" applyNumberFormat="1" applyFont="1" applyFill="1" applyBorder="1" applyAlignment="1">
      <alignment horizontal="center" vertical="center"/>
    </xf>
    <xf numFmtId="164" fontId="0" fillId="0" borderId="6" xfId="1" applyNumberFormat="1" applyFont="1" applyBorder="1"/>
    <xf numFmtId="164" fontId="0" fillId="0" borderId="11" xfId="1" applyNumberFormat="1" applyFont="1" applyBorder="1"/>
    <xf numFmtId="1" fontId="0" fillId="0" borderId="0" xfId="0" applyNumberFormat="1"/>
    <xf numFmtId="0" fontId="4" fillId="4" borderId="0" xfId="0" applyFont="1" applyFill="1"/>
    <xf numFmtId="0" fontId="0" fillId="4" borderId="0" xfId="0" applyFill="1"/>
    <xf numFmtId="44" fontId="6" fillId="0" borderId="6" xfId="0" applyNumberFormat="1" applyFont="1" applyBorder="1"/>
    <xf numFmtId="165" fontId="0" fillId="0" borderId="0" xfId="2" applyNumberFormat="1" applyFont="1"/>
    <xf numFmtId="0" fontId="0" fillId="0" borderId="0" xfId="0" applyAlignment="1">
      <alignment vertical="center"/>
    </xf>
    <xf numFmtId="0" fontId="7" fillId="5" borderId="0" xfId="0" applyFont="1" applyFill="1"/>
    <xf numFmtId="165" fontId="7" fillId="5" borderId="0" xfId="2" applyNumberFormat="1" applyFont="1" applyFill="1" applyAlignment="1"/>
    <xf numFmtId="165" fontId="0" fillId="6" borderId="12" xfId="2" applyNumberFormat="1" applyFont="1" applyFill="1" applyBorder="1"/>
    <xf numFmtId="165" fontId="0" fillId="0" borderId="12" xfId="2" applyNumberFormat="1" applyFont="1" applyBorder="1"/>
    <xf numFmtId="165" fontId="0" fillId="0" borderId="0" xfId="0" applyNumberFormat="1"/>
    <xf numFmtId="0" fontId="7" fillId="5" borderId="0" xfId="0" applyFont="1" applyFill="1" applyAlignment="1"/>
    <xf numFmtId="0" fontId="7" fillId="5" borderId="0" xfId="0" applyFont="1" applyFill="1" applyAlignment="1">
      <alignment horizontal="left"/>
    </xf>
    <xf numFmtId="165" fontId="7" fillId="5" borderId="0" xfId="2" applyNumberFormat="1" applyFont="1" applyFill="1" applyAlignment="1">
      <alignment horizontal="right" vertical="top"/>
    </xf>
    <xf numFmtId="0" fontId="0" fillId="0" borderId="9" xfId="0" applyBorder="1" applyAlignment="1">
      <alignment horizontal="center"/>
    </xf>
    <xf numFmtId="0" fontId="0" fillId="7" borderId="0" xfId="0" applyFill="1"/>
    <xf numFmtId="165" fontId="0" fillId="7" borderId="0" xfId="0" applyNumberFormat="1" applyFill="1"/>
  </cellXfs>
  <cellStyles count="3">
    <cellStyle name="Comma" xfId="1" builtinId="3"/>
    <cellStyle name="Currency" xfId="2" builtinId="4"/>
    <cellStyle name="Normal" xfId="0" builtinId="0"/>
  </cellStyles>
  <dxfs count="76">
    <dxf>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
      <numFmt numFmtId="165" formatCode="_(&quot;$&quot;* #,##0_);_(&quot;$&quot;* \(#,##0\);_(&quot;$&quot;* &quot;-&quot;??_);_(@_)"/>
    </dxf>
    <dxf>
      <numFmt numFmtId="34" formatCode="_(&quot;$&quot;* #,##0.00_);_(&quot;$&quot;* \(#,##0.00\);_(&quot;$&quot;* &quot;-&quot;??_);_(@_)"/>
    </dxf>
    <dxf>
      <numFmt numFmtId="164" formatCode="_(* #,##0_);_(* \(#,##0\);_(* &quot;-&quot;??_);_(@_)"/>
    </dxf>
    <dxf>
      <numFmt numFmtId="166" formatCode="_(* #,##0.0_);_(* \(#,##0.0\);_(* &quot;-&quot;??_);_(@_)"/>
    </dxf>
    <dxf>
      <numFmt numFmtId="35" formatCode="_(* #,##0.00_);_(* \(#,##0.00\);_(* &quot;-&quot;??_);_(@_)"/>
    </dxf>
    <dxf>
      <numFmt numFmtId="164" formatCode="_(* #,##0_);_(* \(#,##0\);_(* &quot;-&quot;??_);_(@_)"/>
    </dxf>
    <dxf>
      <numFmt numFmtId="166" formatCode="_(* #,##0.0_);_(* \(#,##0.0\);_(* &quot;-&quot;??_);_(@_)"/>
    </dxf>
    <dxf>
      <numFmt numFmtId="35" formatCode="_(* #,##0.00_);_(* \(#,##0.0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_(* #,##0.0_);_(* \(#,##0.0\);_(* &quot;-&quot;??_);_(@_)"/>
    </dxf>
    <dxf>
      <numFmt numFmtId="35" formatCode="_(* #,##0.00_);_(* \(#,##0.00\);_(* &quot;-&quot;??_);_(@_)"/>
    </dxf>
    <dxf>
      <numFmt numFmtId="167" formatCode="_(* #,##0.000_);_(* \(#,##0.000\);_(* &quot;-&quot;??_);_(@_)"/>
    </dxf>
    <dxf>
      <numFmt numFmtId="168" formatCode="_(* #,##0.0000_);_(* \(#,##0.0000\);_(* &quot;-&quot;??_);_(@_)"/>
    </dxf>
    <dxf>
      <numFmt numFmtId="167" formatCode="_(* #,##0.000_);_(* \(#,##0.000\);_(* &quot;-&quot;??_);_(@_)"/>
    </dxf>
    <dxf>
      <numFmt numFmtId="35" formatCode="_(* #,##0.00_);_(* \(#,##0.00\);_(* &quot;-&quot;??_);_(@_)"/>
    </dxf>
    <dxf>
      <numFmt numFmtId="34" formatCode="_(&quot;$&quot;* #,##0.00_);_(&quot;$&quot;* \(#,##0.00\);_(&quot;$&quot;* &quot;-&quot;??_);_(@_)"/>
    </dxf>
    <dxf>
      <numFmt numFmtId="35" formatCode="_(* #,##0.00_);_(* \(#,##0.00\);_(* &quot;-&quot;??_);_(@_)"/>
    </dxf>
    <dxf>
      <numFmt numFmtId="35" formatCode="_(* #,##0.00_);_(* \(#,##0.00\);_(* &quot;-&quot;??_);_(@_)"/>
    </dxf>
    <dxf>
      <numFmt numFmtId="164" formatCode="_(* #,##0_);_(* \(#,##0\);_(* &quot;-&quot;??_);_(@_)"/>
    </dxf>
    <dxf>
      <numFmt numFmtId="166" formatCode="_(* #,##0.0_);_(* \(#,##0.0\);_(*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i val="0"/>
        <strike val="0"/>
        <condense val="0"/>
        <extend val="0"/>
        <outline val="0"/>
        <shadow val="0"/>
        <u val="none"/>
        <vertAlign val="baseline"/>
        <sz val="11"/>
        <color theme="1"/>
        <name val="Calibri"/>
        <scheme val="minor"/>
      </font>
      <numFmt numFmtId="22" formatCode="mmm\-yy"/>
      <fill>
        <patternFill patternType="solid">
          <fgColor indexed="64"/>
          <bgColor theme="0"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4" formatCode="_(&quot;$&quot;* #,##0.00_);_(&quot;$&quot;* \(#,##0.00\);_(&quot;$&quot;* &quot;-&quot;??_);_(@_)"/>
      <border diagonalUp="0" diagonalDown="0" outline="0">
        <left/>
        <right/>
        <top/>
        <bottom/>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outline="0">
        <left style="thin">
          <color indexed="64"/>
        </left>
        <right style="thin">
          <color indexed="64"/>
        </right>
        <top style="thin">
          <color indexed="64"/>
        </top>
        <bottom/>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outline="0">
        <left style="thin">
          <color indexed="64"/>
        </left>
        <right style="thin">
          <color indexed="64"/>
        </right>
        <top style="thin">
          <color indexed="64"/>
        </top>
        <bottom/>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outline="0">
        <left style="thin">
          <color indexed="64"/>
        </left>
        <right style="thin">
          <color indexed="64"/>
        </right>
        <top style="thin">
          <color indexed="64"/>
        </top>
        <bottom/>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outline="0">
        <left style="thin">
          <color indexed="64"/>
        </left>
        <right style="thin">
          <color indexed="64"/>
        </right>
        <top style="thin">
          <color indexed="64"/>
        </top>
        <bottom/>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outline="0">
        <left style="thin">
          <color indexed="64"/>
        </left>
        <right style="thin">
          <color indexed="64"/>
        </right>
        <top style="thin">
          <color indexed="64"/>
        </top>
        <bottom/>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left style="thin">
          <color indexed="64"/>
        </left>
      </border>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6.xml"/><Relationship Id="rId28" Type="http://schemas.microsoft.com/office/2007/relationships/slicerCache" Target="slicerCaches/slicerCache11.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5.xml"/><Relationship Id="rId27" Type="http://schemas.microsoft.com/office/2007/relationships/slicerCache" Target="slicerCaches/slicerCache10.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2023 Revenue </a:t>
            </a:r>
          </a:p>
        </c:rich>
      </c:tx>
      <c:layout>
        <c:manualLayout>
          <c:xMode val="edge"/>
          <c:yMode val="edge"/>
          <c:x val="0.4559228104898565"/>
          <c:y val="2.15117995890738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939571401729803E-2"/>
          <c:y val="0.10587400107991869"/>
          <c:w val="0.92901134243403116"/>
          <c:h val="0.77205039444886414"/>
        </c:manualLayout>
      </c:layout>
      <c:lineChart>
        <c:grouping val="standard"/>
        <c:varyColors val="0"/>
        <c:ser>
          <c:idx val="0"/>
          <c:order val="0"/>
          <c:tx>
            <c:strRef>
              <c:f>'Movie Theatre Sales 2023'!$G$13</c:f>
              <c:strCache>
                <c:ptCount val="1"/>
                <c:pt idx="0">
                  <c:v>Cineview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2023'!$H$13:$S$13</c:f>
              <c:numCache>
                <c:formatCode>_("$"* #,##0.00_);_("$"* \(#,##0.00\);_("$"* "-"??_);_(@_)</c:formatCode>
                <c:ptCount val="12"/>
                <c:pt idx="0">
                  <c:v>150000</c:v>
                </c:pt>
                <c:pt idx="1">
                  <c:v>341340</c:v>
                </c:pt>
                <c:pt idx="2">
                  <c:v>296290</c:v>
                </c:pt>
                <c:pt idx="3">
                  <c:v>316020</c:v>
                </c:pt>
                <c:pt idx="4">
                  <c:v>361220</c:v>
                </c:pt>
                <c:pt idx="5">
                  <c:v>361220</c:v>
                </c:pt>
                <c:pt idx="6">
                  <c:v>305190</c:v>
                </c:pt>
                <c:pt idx="7">
                  <c:v>266510</c:v>
                </c:pt>
                <c:pt idx="8">
                  <c:v>315700</c:v>
                </c:pt>
                <c:pt idx="9">
                  <c:v>276320</c:v>
                </c:pt>
                <c:pt idx="10">
                  <c:v>300770</c:v>
                </c:pt>
                <c:pt idx="11">
                  <c:v>293840</c:v>
                </c:pt>
              </c:numCache>
            </c:numRef>
          </c:val>
          <c:smooth val="0"/>
          <c:extLst>
            <c:ext xmlns:c16="http://schemas.microsoft.com/office/drawing/2014/chart" uri="{C3380CC4-5D6E-409C-BE32-E72D297353CC}">
              <c16:uniqueId val="{00000000-A5AE-4282-9A3E-BA2D5C76B16F}"/>
            </c:ext>
          </c:extLst>
        </c:ser>
        <c:ser>
          <c:idx val="1"/>
          <c:order val="1"/>
          <c:tx>
            <c:strRef>
              <c:f>'Movie Theatre Sales 2023'!$G$14</c:f>
              <c:strCache>
                <c:ptCount val="1"/>
                <c:pt idx="0">
                  <c:v>Moviewmart18</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2023'!$H$14:$S$14</c:f>
              <c:numCache>
                <c:formatCode>_("$"* #,##0.00_);_("$"* \(#,##0.00\);_("$"* "-"??_);_(@_)</c:formatCode>
                <c:ptCount val="12"/>
                <c:pt idx="0">
                  <c:v>280000</c:v>
                </c:pt>
                <c:pt idx="1">
                  <c:v>271684</c:v>
                </c:pt>
                <c:pt idx="2">
                  <c:v>477120</c:v>
                </c:pt>
                <c:pt idx="3">
                  <c:v>492422</c:v>
                </c:pt>
                <c:pt idx="4">
                  <c:v>538678</c:v>
                </c:pt>
                <c:pt idx="5">
                  <c:v>538678</c:v>
                </c:pt>
                <c:pt idx="6">
                  <c:v>380366</c:v>
                </c:pt>
                <c:pt idx="7">
                  <c:v>384622</c:v>
                </c:pt>
                <c:pt idx="8">
                  <c:v>382130</c:v>
                </c:pt>
                <c:pt idx="9">
                  <c:v>486402</c:v>
                </c:pt>
                <c:pt idx="10">
                  <c:v>458822</c:v>
                </c:pt>
                <c:pt idx="11">
                  <c:v>394562</c:v>
                </c:pt>
              </c:numCache>
            </c:numRef>
          </c:val>
          <c:smooth val="0"/>
          <c:extLst>
            <c:ext xmlns:c16="http://schemas.microsoft.com/office/drawing/2014/chart" uri="{C3380CC4-5D6E-409C-BE32-E72D297353CC}">
              <c16:uniqueId val="{00000001-A5AE-4282-9A3E-BA2D5C76B16F}"/>
            </c:ext>
          </c:extLst>
        </c:ser>
        <c:ser>
          <c:idx val="2"/>
          <c:order val="2"/>
          <c:tx>
            <c:strRef>
              <c:f>'Movie Theatre Sales 2023'!$G$15</c:f>
              <c:strCache>
                <c:ptCount val="1"/>
                <c:pt idx="0">
                  <c:v>Viewing27</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2023'!$H$15:$S$15</c:f>
              <c:numCache>
                <c:formatCode>_("$"* #,##0.00_);_("$"* \(#,##0.00\);_("$"* "-"??_);_(@_)</c:formatCode>
                <c:ptCount val="12"/>
                <c:pt idx="0">
                  <c:v>216000</c:v>
                </c:pt>
                <c:pt idx="1">
                  <c:v>534780</c:v>
                </c:pt>
                <c:pt idx="2">
                  <c:v>417402</c:v>
                </c:pt>
                <c:pt idx="3">
                  <c:v>503676</c:v>
                </c:pt>
                <c:pt idx="4">
                  <c:v>615456</c:v>
                </c:pt>
                <c:pt idx="5">
                  <c:v>615456</c:v>
                </c:pt>
                <c:pt idx="6">
                  <c:v>621306</c:v>
                </c:pt>
                <c:pt idx="7">
                  <c:v>502128</c:v>
                </c:pt>
                <c:pt idx="8">
                  <c:v>474822</c:v>
                </c:pt>
                <c:pt idx="9">
                  <c:v>573156</c:v>
                </c:pt>
                <c:pt idx="10">
                  <c:v>424788</c:v>
                </c:pt>
                <c:pt idx="11">
                  <c:v>613098</c:v>
                </c:pt>
              </c:numCache>
            </c:numRef>
          </c:val>
          <c:smooth val="0"/>
          <c:extLst>
            <c:ext xmlns:c16="http://schemas.microsoft.com/office/drawing/2014/chart" uri="{C3380CC4-5D6E-409C-BE32-E72D297353CC}">
              <c16:uniqueId val="{00000002-A5AE-4282-9A3E-BA2D5C76B16F}"/>
            </c:ext>
          </c:extLst>
        </c:ser>
        <c:ser>
          <c:idx val="3"/>
          <c:order val="3"/>
          <c:tx>
            <c:strRef>
              <c:f>'Movie Theatre Sales 2023'!$G$16</c:f>
              <c:strCache>
                <c:ptCount val="1"/>
                <c:pt idx="0">
                  <c:v>Grandview</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2023'!$H$16:$S$16</c:f>
              <c:numCache>
                <c:formatCode>_("$"* #,##0.00_);_("$"* \(#,##0.00\);_("$"* "-"??_);_(@_)</c:formatCode>
                <c:ptCount val="12"/>
                <c:pt idx="0">
                  <c:v>266000</c:v>
                </c:pt>
                <c:pt idx="1">
                  <c:v>633707</c:v>
                </c:pt>
                <c:pt idx="2">
                  <c:v>380931</c:v>
                </c:pt>
                <c:pt idx="3">
                  <c:v>699333</c:v>
                </c:pt>
                <c:pt idx="4">
                  <c:v>560861</c:v>
                </c:pt>
                <c:pt idx="5">
                  <c:v>560861</c:v>
                </c:pt>
                <c:pt idx="6">
                  <c:v>643872</c:v>
                </c:pt>
                <c:pt idx="7">
                  <c:v>492252</c:v>
                </c:pt>
                <c:pt idx="8">
                  <c:v>617234</c:v>
                </c:pt>
                <c:pt idx="9">
                  <c:v>610185</c:v>
                </c:pt>
                <c:pt idx="10">
                  <c:v>594852</c:v>
                </c:pt>
                <c:pt idx="11">
                  <c:v>606442</c:v>
                </c:pt>
              </c:numCache>
            </c:numRef>
          </c:val>
          <c:smooth val="0"/>
          <c:extLst>
            <c:ext xmlns:c16="http://schemas.microsoft.com/office/drawing/2014/chart" uri="{C3380CC4-5D6E-409C-BE32-E72D297353CC}">
              <c16:uniqueId val="{00000003-A5AE-4282-9A3E-BA2D5C76B16F}"/>
            </c:ext>
          </c:extLst>
        </c:ser>
        <c:ser>
          <c:idx val="4"/>
          <c:order val="4"/>
          <c:tx>
            <c:strRef>
              <c:f>'Movie Theatre Sales 2023'!$G$17</c:f>
              <c:strCache>
                <c:ptCount val="1"/>
                <c:pt idx="0">
                  <c:v>Towerview</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2023'!$H$17:$S$17</c:f>
              <c:numCache>
                <c:formatCode>_("$"* #,##0.00_);_("$"* \(#,##0.00\);_("$"* "-"??_);_(@_)</c:formatCode>
                <c:ptCount val="12"/>
                <c:pt idx="0">
                  <c:v>252000</c:v>
                </c:pt>
                <c:pt idx="1">
                  <c:v>450408</c:v>
                </c:pt>
                <c:pt idx="2">
                  <c:v>281862</c:v>
                </c:pt>
                <c:pt idx="3">
                  <c:v>498120</c:v>
                </c:pt>
                <c:pt idx="4">
                  <c:v>488656</c:v>
                </c:pt>
                <c:pt idx="5">
                  <c:v>488656</c:v>
                </c:pt>
                <c:pt idx="6">
                  <c:v>449120</c:v>
                </c:pt>
                <c:pt idx="7">
                  <c:v>465038</c:v>
                </c:pt>
                <c:pt idx="8">
                  <c:v>363454</c:v>
                </c:pt>
                <c:pt idx="9">
                  <c:v>425082</c:v>
                </c:pt>
                <c:pt idx="10">
                  <c:v>358610</c:v>
                </c:pt>
                <c:pt idx="11">
                  <c:v>430528</c:v>
                </c:pt>
              </c:numCache>
            </c:numRef>
          </c:val>
          <c:smooth val="0"/>
          <c:extLst>
            <c:ext xmlns:c16="http://schemas.microsoft.com/office/drawing/2014/chart" uri="{C3380CC4-5D6E-409C-BE32-E72D297353CC}">
              <c16:uniqueId val="{00000004-A5AE-4282-9A3E-BA2D5C76B16F}"/>
            </c:ext>
          </c:extLst>
        </c:ser>
        <c:ser>
          <c:idx val="5"/>
          <c:order val="5"/>
          <c:tx>
            <c:strRef>
              <c:f>'Movie Theatre Sales 2023'!$G$18</c:f>
              <c:strCache>
                <c:ptCount val="1"/>
                <c:pt idx="0">
                  <c:v>MarkEnds Theatre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2023'!$H$18:$S$18</c:f>
              <c:numCache>
                <c:formatCode>_("$"* #,##0.00_);_("$"* \(#,##0.00\);_("$"* "-"??_);_(@_)</c:formatCode>
                <c:ptCount val="12"/>
                <c:pt idx="0">
                  <c:v>486000</c:v>
                </c:pt>
                <c:pt idx="1">
                  <c:v>500148</c:v>
                </c:pt>
                <c:pt idx="2">
                  <c:v>415260</c:v>
                </c:pt>
                <c:pt idx="3">
                  <c:v>684018</c:v>
                </c:pt>
                <c:pt idx="4">
                  <c:v>634014</c:v>
                </c:pt>
                <c:pt idx="5">
                  <c:v>634014</c:v>
                </c:pt>
                <c:pt idx="6">
                  <c:v>549162</c:v>
                </c:pt>
                <c:pt idx="7">
                  <c:v>591786</c:v>
                </c:pt>
                <c:pt idx="8">
                  <c:v>560934</c:v>
                </c:pt>
                <c:pt idx="9">
                  <c:v>494586</c:v>
                </c:pt>
                <c:pt idx="10">
                  <c:v>546768</c:v>
                </c:pt>
                <c:pt idx="11">
                  <c:v>512694</c:v>
                </c:pt>
              </c:numCache>
            </c:numRef>
          </c:val>
          <c:smooth val="0"/>
          <c:extLst>
            <c:ext xmlns:c16="http://schemas.microsoft.com/office/drawing/2014/chart" uri="{C3380CC4-5D6E-409C-BE32-E72D297353CC}">
              <c16:uniqueId val="{00000005-A5AE-4282-9A3E-BA2D5C76B16F}"/>
            </c:ext>
          </c:extLst>
        </c:ser>
        <c:ser>
          <c:idx val="6"/>
          <c:order val="6"/>
          <c:tx>
            <c:strRef>
              <c:f>'Movie Theatre Sales 2023'!$G$19</c:f>
              <c:strCache>
                <c:ptCount val="1"/>
                <c:pt idx="0">
                  <c:v>LakeSide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2023'!$H$19:$S$19</c:f>
              <c:numCache>
                <c:formatCode>_("$"* #,##0.00_);_("$"* \(#,##0.00\);_("$"* "-"??_);_(@_)</c:formatCode>
                <c:ptCount val="12"/>
                <c:pt idx="0">
                  <c:v>358400</c:v>
                </c:pt>
                <c:pt idx="1">
                  <c:v>490000</c:v>
                </c:pt>
                <c:pt idx="2">
                  <c:v>236558</c:v>
                </c:pt>
                <c:pt idx="3">
                  <c:v>278180</c:v>
                </c:pt>
                <c:pt idx="4">
                  <c:v>484778</c:v>
                </c:pt>
                <c:pt idx="5">
                  <c:v>484778</c:v>
                </c:pt>
                <c:pt idx="6">
                  <c:v>364280</c:v>
                </c:pt>
                <c:pt idx="7">
                  <c:v>390796</c:v>
                </c:pt>
                <c:pt idx="8">
                  <c:v>394604</c:v>
                </c:pt>
                <c:pt idx="9">
                  <c:v>489160</c:v>
                </c:pt>
                <c:pt idx="10">
                  <c:v>444584</c:v>
                </c:pt>
                <c:pt idx="11">
                  <c:v>430528</c:v>
                </c:pt>
              </c:numCache>
            </c:numRef>
          </c:val>
          <c:smooth val="0"/>
          <c:extLst>
            <c:ext xmlns:c16="http://schemas.microsoft.com/office/drawing/2014/chart" uri="{C3380CC4-5D6E-409C-BE32-E72D297353CC}">
              <c16:uniqueId val="{00000006-A5AE-4282-9A3E-BA2D5C76B16F}"/>
            </c:ext>
          </c:extLst>
        </c:ser>
        <c:ser>
          <c:idx val="7"/>
          <c:order val="7"/>
          <c:tx>
            <c:strRef>
              <c:f>'Movie Theatre Sales 2023'!$G$20</c:f>
              <c:strCache>
                <c:ptCount val="1"/>
                <c:pt idx="0">
                  <c:v>Average</c:v>
                </c:pt>
              </c:strCache>
            </c:strRef>
          </c:tx>
          <c:spPr>
            <a:ln w="34925" cap="rnd">
              <a:solidFill>
                <a:schemeClr val="accent2">
                  <a:lumMod val="60000"/>
                </a:schemeClr>
              </a:solidFill>
              <a:prstDash val="lgDash"/>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2023'!$H$20:$S$20</c:f>
              <c:numCache>
                <c:formatCode>_("$"* #,##0.00_);_("$"* \(#,##0.00\);_("$"* "-"??_);_(@_)</c:formatCode>
                <c:ptCount val="12"/>
                <c:pt idx="0">
                  <c:v>286914.28571428574</c:v>
                </c:pt>
                <c:pt idx="1">
                  <c:v>460295.28571428574</c:v>
                </c:pt>
                <c:pt idx="2">
                  <c:v>357917.57142857142</c:v>
                </c:pt>
                <c:pt idx="3">
                  <c:v>495967</c:v>
                </c:pt>
                <c:pt idx="4">
                  <c:v>526237.57142857148</c:v>
                </c:pt>
                <c:pt idx="5">
                  <c:v>526237.57142857148</c:v>
                </c:pt>
                <c:pt idx="6">
                  <c:v>473328</c:v>
                </c:pt>
                <c:pt idx="7">
                  <c:v>441876</c:v>
                </c:pt>
                <c:pt idx="8">
                  <c:v>444125.42857142858</c:v>
                </c:pt>
                <c:pt idx="9">
                  <c:v>479270.14285714284</c:v>
                </c:pt>
                <c:pt idx="10">
                  <c:v>447027.71428571426</c:v>
                </c:pt>
                <c:pt idx="11">
                  <c:v>468813.14285714284</c:v>
                </c:pt>
              </c:numCache>
            </c:numRef>
          </c:val>
          <c:smooth val="0"/>
          <c:extLst>
            <c:ext xmlns:c16="http://schemas.microsoft.com/office/drawing/2014/chart" uri="{C3380CC4-5D6E-409C-BE32-E72D297353CC}">
              <c16:uniqueId val="{00000000-715A-448C-95F4-980E0FDFBF69}"/>
            </c:ext>
          </c:extLst>
        </c:ser>
        <c:dLbls>
          <c:showLegendKey val="0"/>
          <c:showVal val="0"/>
          <c:showCatName val="0"/>
          <c:showSerName val="0"/>
          <c:showPercent val="0"/>
          <c:showBubbleSize val="0"/>
        </c:dLbls>
        <c:smooth val="0"/>
        <c:axId val="1562209520"/>
        <c:axId val="1474143552"/>
      </c:lineChart>
      <c:catAx>
        <c:axId val="1562209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43552"/>
        <c:crosses val="autoZero"/>
        <c:auto val="1"/>
        <c:lblAlgn val="ctr"/>
        <c:lblOffset val="100"/>
        <c:noMultiLvlLbl val="0"/>
      </c:catAx>
      <c:valAx>
        <c:axId val="1474143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09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Q1+Q2 Revenue 2024</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'Movie Theatre Sales 2024'!$F$23</c:f>
              <c:strCache>
                <c:ptCount val="1"/>
                <c:pt idx="0">
                  <c:v>Cineview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2024'!$G$23:$L$23</c:f>
              <c:numCache>
                <c:formatCode>_("$"* #,##0.00_);_("$"* \(#,##0.00\);_("$"* "-"??_);_(@_)</c:formatCode>
                <c:ptCount val="6"/>
                <c:pt idx="0">
                  <c:v>390610</c:v>
                </c:pt>
                <c:pt idx="1">
                  <c:v>375760</c:v>
                </c:pt>
                <c:pt idx="2">
                  <c:v>373940</c:v>
                </c:pt>
                <c:pt idx="3">
                  <c:v>376040</c:v>
                </c:pt>
                <c:pt idx="4">
                  <c:v>412020</c:v>
                </c:pt>
                <c:pt idx="5">
                  <c:v>475470</c:v>
                </c:pt>
              </c:numCache>
            </c:numRef>
          </c:val>
          <c:smooth val="0"/>
          <c:extLst>
            <c:ext xmlns:c16="http://schemas.microsoft.com/office/drawing/2014/chart" uri="{C3380CC4-5D6E-409C-BE32-E72D297353CC}">
              <c16:uniqueId val="{00000000-138E-4A23-898A-F8B805DA19AB}"/>
            </c:ext>
          </c:extLst>
        </c:ser>
        <c:ser>
          <c:idx val="1"/>
          <c:order val="1"/>
          <c:tx>
            <c:strRef>
              <c:f>'Movie Theatre Sales 2024'!$F$24</c:f>
              <c:strCache>
                <c:ptCount val="1"/>
                <c:pt idx="0">
                  <c:v>Moviemart 18</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2024'!$G$24:$L$24</c:f>
              <c:numCache>
                <c:formatCode>_("$"* #,##0.00_);_("$"* \(#,##0.00\);_("$"* "-"??_);_(@_)</c:formatCode>
                <c:ptCount val="6"/>
                <c:pt idx="0">
                  <c:v>445844</c:v>
                </c:pt>
                <c:pt idx="1">
                  <c:v>454356</c:v>
                </c:pt>
                <c:pt idx="2">
                  <c:v>429968</c:v>
                </c:pt>
                <c:pt idx="3">
                  <c:v>438746</c:v>
                </c:pt>
                <c:pt idx="4">
                  <c:v>614152</c:v>
                </c:pt>
                <c:pt idx="5">
                  <c:v>576268</c:v>
                </c:pt>
              </c:numCache>
            </c:numRef>
          </c:val>
          <c:smooth val="0"/>
          <c:extLst>
            <c:ext xmlns:c16="http://schemas.microsoft.com/office/drawing/2014/chart" uri="{C3380CC4-5D6E-409C-BE32-E72D297353CC}">
              <c16:uniqueId val="{00000001-138E-4A23-898A-F8B805DA19AB}"/>
            </c:ext>
          </c:extLst>
        </c:ser>
        <c:ser>
          <c:idx val="2"/>
          <c:order val="2"/>
          <c:tx>
            <c:strRef>
              <c:f>'Movie Theatre Sales 2024'!$F$25</c:f>
              <c:strCache>
                <c:ptCount val="1"/>
                <c:pt idx="0">
                  <c:v>Viewing 27</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2024'!$G$25:$L$25</c:f>
              <c:numCache>
                <c:formatCode>_("$"* #,##0.00_);_("$"* \(#,##0.00\);_("$"* "-"??_);_(@_)</c:formatCode>
                <c:ptCount val="6"/>
                <c:pt idx="0">
                  <c:v>603576</c:v>
                </c:pt>
                <c:pt idx="1">
                  <c:v>597168</c:v>
                </c:pt>
                <c:pt idx="2">
                  <c:v>607104</c:v>
                </c:pt>
                <c:pt idx="3">
                  <c:v>565326</c:v>
                </c:pt>
                <c:pt idx="4">
                  <c:v>917532</c:v>
                </c:pt>
                <c:pt idx="5">
                  <c:v>780372</c:v>
                </c:pt>
              </c:numCache>
            </c:numRef>
          </c:val>
          <c:smooth val="0"/>
          <c:extLst>
            <c:ext xmlns:c16="http://schemas.microsoft.com/office/drawing/2014/chart" uri="{C3380CC4-5D6E-409C-BE32-E72D297353CC}">
              <c16:uniqueId val="{00000002-138E-4A23-898A-F8B805DA19AB}"/>
            </c:ext>
          </c:extLst>
        </c:ser>
        <c:ser>
          <c:idx val="3"/>
          <c:order val="3"/>
          <c:tx>
            <c:strRef>
              <c:f>'Movie Theatre Sales 2024'!$F$26</c:f>
              <c:strCache>
                <c:ptCount val="1"/>
                <c:pt idx="0">
                  <c:v>Grandview</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2024'!$G$26:$L$26</c:f>
              <c:numCache>
                <c:formatCode>_("$"* #,##0.00_);_("$"* \(#,##0.00\);_("$"* "-"??_);_(@_)</c:formatCode>
                <c:ptCount val="6"/>
                <c:pt idx="0">
                  <c:v>431357</c:v>
                </c:pt>
                <c:pt idx="1">
                  <c:v>543780</c:v>
                </c:pt>
                <c:pt idx="2">
                  <c:v>790799</c:v>
                </c:pt>
                <c:pt idx="3">
                  <c:v>648337</c:v>
                </c:pt>
                <c:pt idx="4">
                  <c:v>903032</c:v>
                </c:pt>
                <c:pt idx="5">
                  <c:v>887053</c:v>
                </c:pt>
              </c:numCache>
            </c:numRef>
          </c:val>
          <c:smooth val="0"/>
          <c:extLst>
            <c:ext xmlns:c16="http://schemas.microsoft.com/office/drawing/2014/chart" uri="{C3380CC4-5D6E-409C-BE32-E72D297353CC}">
              <c16:uniqueId val="{00000003-138E-4A23-898A-F8B805DA19AB}"/>
            </c:ext>
          </c:extLst>
        </c:ser>
        <c:ser>
          <c:idx val="4"/>
          <c:order val="4"/>
          <c:tx>
            <c:strRef>
              <c:f>'Movie Theatre Sales 2024'!$F$27</c:f>
              <c:strCache>
                <c:ptCount val="1"/>
                <c:pt idx="0">
                  <c:v>Lakeside Theater</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2024'!$G$27:$L$27</c:f>
              <c:numCache>
                <c:formatCode>_("$"* #,##0.00_);_("$"* \(#,##0.00\);_("$"* "-"??_);_(@_)</c:formatCode>
                <c:ptCount val="6"/>
                <c:pt idx="0">
                  <c:v>215306</c:v>
                </c:pt>
                <c:pt idx="1">
                  <c:v>547358</c:v>
                </c:pt>
                <c:pt idx="2">
                  <c:v>514752</c:v>
                </c:pt>
                <c:pt idx="3">
                  <c:v>472220</c:v>
                </c:pt>
                <c:pt idx="4">
                  <c:v>522116</c:v>
                </c:pt>
                <c:pt idx="5">
                  <c:v>675472</c:v>
                </c:pt>
              </c:numCache>
            </c:numRef>
          </c:val>
          <c:smooth val="0"/>
          <c:extLst>
            <c:ext xmlns:c16="http://schemas.microsoft.com/office/drawing/2014/chart" uri="{C3380CC4-5D6E-409C-BE32-E72D297353CC}">
              <c16:uniqueId val="{00000004-138E-4A23-898A-F8B805DA19AB}"/>
            </c:ext>
          </c:extLst>
        </c:ser>
        <c:ser>
          <c:idx val="5"/>
          <c:order val="5"/>
          <c:tx>
            <c:strRef>
              <c:f>'Movie Theatre Sales 2024'!$F$28</c:f>
              <c:strCache>
                <c:ptCount val="1"/>
                <c:pt idx="0">
                  <c:v>Towerview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2024'!$G$28:$L$28</c:f>
              <c:numCache>
                <c:formatCode>_("$"* #,##0.00_);_("$"* \(#,##0.00\);_("$"* "-"??_);_(@_)</c:formatCode>
                <c:ptCount val="6"/>
                <c:pt idx="0">
                  <c:v>557396</c:v>
                </c:pt>
                <c:pt idx="1">
                  <c:v>462476</c:v>
                </c:pt>
                <c:pt idx="2">
                  <c:v>451332</c:v>
                </c:pt>
                <c:pt idx="3">
                  <c:v>413644</c:v>
                </c:pt>
                <c:pt idx="4">
                  <c:v>558012</c:v>
                </c:pt>
                <c:pt idx="5">
                  <c:v>660380</c:v>
                </c:pt>
              </c:numCache>
            </c:numRef>
          </c:val>
          <c:smooth val="0"/>
          <c:extLst>
            <c:ext xmlns:c16="http://schemas.microsoft.com/office/drawing/2014/chart" uri="{C3380CC4-5D6E-409C-BE32-E72D297353CC}">
              <c16:uniqueId val="{00000005-138E-4A23-898A-F8B805DA19AB}"/>
            </c:ext>
          </c:extLst>
        </c:ser>
        <c:ser>
          <c:idx val="6"/>
          <c:order val="6"/>
          <c:tx>
            <c:strRef>
              <c:f>'Movie Theatre Sales 2024'!$F$29</c:f>
              <c:strCache>
                <c:ptCount val="1"/>
                <c:pt idx="0">
                  <c:v>MarkEnds Theatre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2024'!$G$29:$L$29</c:f>
              <c:numCache>
                <c:formatCode>_("$"* #,##0.00_);_("$"* \(#,##0.00\);_("$"* "-"??_);_(@_)</c:formatCode>
                <c:ptCount val="6"/>
                <c:pt idx="0">
                  <c:v>494820</c:v>
                </c:pt>
                <c:pt idx="1">
                  <c:v>644076</c:v>
                </c:pt>
                <c:pt idx="2">
                  <c:v>573984</c:v>
                </c:pt>
                <c:pt idx="3">
                  <c:v>709650</c:v>
                </c:pt>
                <c:pt idx="4">
                  <c:v>934560</c:v>
                </c:pt>
                <c:pt idx="5">
                  <c:v>811224</c:v>
                </c:pt>
              </c:numCache>
            </c:numRef>
          </c:val>
          <c:smooth val="0"/>
          <c:extLst>
            <c:ext xmlns:c16="http://schemas.microsoft.com/office/drawing/2014/chart" uri="{C3380CC4-5D6E-409C-BE32-E72D297353CC}">
              <c16:uniqueId val="{00000006-138E-4A23-898A-F8B805DA19AB}"/>
            </c:ext>
          </c:extLst>
        </c:ser>
        <c:ser>
          <c:idx val="7"/>
          <c:order val="7"/>
          <c:tx>
            <c:strRef>
              <c:f>'Movie Theatre Sales 2024'!$F$30</c:f>
              <c:strCache>
                <c:ptCount val="1"/>
                <c:pt idx="0">
                  <c:v>Average</c:v>
                </c:pt>
              </c:strCache>
            </c:strRef>
          </c:tx>
          <c:spPr>
            <a:ln w="34925" cap="rnd">
              <a:solidFill>
                <a:schemeClr val="accent2">
                  <a:lumMod val="60000"/>
                </a:schemeClr>
              </a:solidFill>
              <a:prstDash val="dash"/>
              <a:round/>
            </a:ln>
            <a:effectLst>
              <a:outerShdw blurRad="57150" dist="19050" dir="5400000" algn="ctr" rotWithShape="0">
                <a:srgbClr val="000000">
                  <a:alpha val="63000"/>
                </a:srgbClr>
              </a:outerShdw>
            </a:effectLst>
          </c:spPr>
          <c:marker>
            <c:symbol val="none"/>
          </c:marker>
          <c:cat>
            <c:strRef>
              <c:f>'Movie Theatre Sales 2024'!$G$22:$L$22</c:f>
              <c:strCache>
                <c:ptCount val="6"/>
                <c:pt idx="0">
                  <c:v>January</c:v>
                </c:pt>
                <c:pt idx="1">
                  <c:v>February</c:v>
                </c:pt>
                <c:pt idx="2">
                  <c:v>March</c:v>
                </c:pt>
                <c:pt idx="3">
                  <c:v>April</c:v>
                </c:pt>
                <c:pt idx="4">
                  <c:v>May</c:v>
                </c:pt>
                <c:pt idx="5">
                  <c:v>June</c:v>
                </c:pt>
              </c:strCache>
            </c:strRef>
          </c:cat>
          <c:val>
            <c:numRef>
              <c:f>'Movie Theatre Sales 2024'!$G$30:$L$30</c:f>
              <c:numCache>
                <c:formatCode>_("$"* #,##0.00_);_("$"* \(#,##0.00\);_("$"* "-"??_);_(@_)</c:formatCode>
                <c:ptCount val="6"/>
                <c:pt idx="0">
                  <c:v>448415.57142857142</c:v>
                </c:pt>
                <c:pt idx="1">
                  <c:v>517853.42857142858</c:v>
                </c:pt>
                <c:pt idx="2">
                  <c:v>534554.14285714284</c:v>
                </c:pt>
                <c:pt idx="3">
                  <c:v>517709</c:v>
                </c:pt>
                <c:pt idx="4">
                  <c:v>694489.14285714284</c:v>
                </c:pt>
                <c:pt idx="5">
                  <c:v>695177</c:v>
                </c:pt>
              </c:numCache>
            </c:numRef>
          </c:val>
          <c:smooth val="0"/>
          <c:extLst>
            <c:ext xmlns:c16="http://schemas.microsoft.com/office/drawing/2014/chart" uri="{C3380CC4-5D6E-409C-BE32-E72D297353CC}">
              <c16:uniqueId val="{00000007-138E-4A23-898A-F8B805DA19AB}"/>
            </c:ext>
          </c:extLst>
        </c:ser>
        <c:dLbls>
          <c:showLegendKey val="0"/>
          <c:showVal val="0"/>
          <c:showCatName val="0"/>
          <c:showSerName val="0"/>
          <c:showPercent val="0"/>
          <c:showBubbleSize val="0"/>
        </c:dLbls>
        <c:smooth val="0"/>
        <c:axId val="257502175"/>
        <c:axId val="257505087"/>
      </c:lineChart>
      <c:catAx>
        <c:axId val="257502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05087"/>
        <c:crosses val="autoZero"/>
        <c:auto val="1"/>
        <c:lblAlgn val="ctr"/>
        <c:lblOffset val="100"/>
        <c:noMultiLvlLbl val="0"/>
      </c:catAx>
      <c:valAx>
        <c:axId val="2575050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021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(1).xlsx]Q1Q2 Tickets 24!PivotTable4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QTY Tickets Sold Q1+Q2 in 2024</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'Q1Q2 Tickets 24'!$B$4</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59A-46B7-8C6E-34A4C2AA9610}"/>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9A-46B7-8C6E-34A4C2AA9610}"/>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59A-46B7-8C6E-34A4C2AA9610}"/>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9A-46B7-8C6E-34A4C2AA9610}"/>
              </c:ext>
            </c:extLst>
          </c:dPt>
          <c:dPt>
            <c:idx val="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59A-46B7-8C6E-34A4C2AA9610}"/>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9A-46B7-8C6E-34A4C2AA9610}"/>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9A-46B7-8C6E-34A4C2AA9610}"/>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9A-46B7-8C6E-34A4C2AA9610}"/>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459A-46B7-8C6E-34A4C2AA9610}"/>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59A-46B7-8C6E-34A4C2AA9610}"/>
                </c:ext>
              </c:extLst>
            </c:dLbl>
            <c:dLbl>
              <c:idx val="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59A-46B7-8C6E-34A4C2AA9610}"/>
                </c:ext>
              </c:extLst>
            </c:dLbl>
            <c:dLbl>
              <c:idx val="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59A-46B7-8C6E-34A4C2AA9610}"/>
                </c:ext>
              </c:extLst>
            </c:dLbl>
            <c:dLbl>
              <c:idx val="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59A-46B7-8C6E-34A4C2AA9610}"/>
                </c:ext>
              </c:extLst>
            </c:dLbl>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459A-46B7-8C6E-34A4C2AA9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'Q1Q2 Tickets 24'!$A$5:$A$12</c:f>
              <c:strCache>
                <c:ptCount val="7"/>
                <c:pt idx="0">
                  <c:v>Cineview</c:v>
                </c:pt>
                <c:pt idx="1">
                  <c:v>Grandview</c:v>
                </c:pt>
                <c:pt idx="2">
                  <c:v>Lakeside Theater</c:v>
                </c:pt>
                <c:pt idx="3">
                  <c:v>MarkEnds Theatre</c:v>
                </c:pt>
                <c:pt idx="4">
                  <c:v>Moviemart 18</c:v>
                </c:pt>
                <c:pt idx="5">
                  <c:v>Towerview </c:v>
                </c:pt>
                <c:pt idx="6">
                  <c:v>Viewing 27</c:v>
                </c:pt>
              </c:strCache>
            </c:strRef>
          </c:cat>
          <c:val>
            <c:numRef>
              <c:f>'Q1Q2 Tickets 24'!$B$5:$B$12</c:f>
              <c:numCache>
                <c:formatCode>_(* #,##0_);_(* \(#,##0\);_(* "-"??_);_(@_)</c:formatCode>
                <c:ptCount val="7"/>
                <c:pt idx="0">
                  <c:v>37394</c:v>
                </c:pt>
                <c:pt idx="1">
                  <c:v>41621</c:v>
                </c:pt>
                <c:pt idx="2">
                  <c:v>36768</c:v>
                </c:pt>
                <c:pt idx="3">
                  <c:v>31888</c:v>
                </c:pt>
                <c:pt idx="4">
                  <c:v>30712</c:v>
                </c:pt>
                <c:pt idx="5">
                  <c:v>32238</c:v>
                </c:pt>
                <c:pt idx="6">
                  <c:v>33728</c:v>
                </c:pt>
              </c:numCache>
            </c:numRef>
          </c:val>
          <c:extLst>
            <c:ext xmlns:c16="http://schemas.microsoft.com/office/drawing/2014/chart" uri="{C3380CC4-5D6E-409C-BE32-E72D297353CC}">
              <c16:uniqueId val="{00000000-459A-46B7-8C6E-34A4C2AA9610}"/>
            </c:ext>
          </c:extLst>
        </c:ser>
        <c:dLbls>
          <c:showLegendKey val="0"/>
          <c:showVal val="0"/>
          <c:showCatName val="0"/>
          <c:showSerName val="0"/>
          <c:showPercent val="0"/>
          <c:showBubbleSize val="0"/>
        </c:dLbls>
        <c:gapWidth val="100"/>
        <c:overlap val="-24"/>
        <c:axId val="1601518720"/>
        <c:axId val="1601512480"/>
      </c:barChart>
      <c:catAx>
        <c:axId val="1601518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12480"/>
        <c:crosses val="autoZero"/>
        <c:auto val="1"/>
        <c:lblAlgn val="ctr"/>
        <c:lblOffset val="100"/>
        <c:noMultiLvlLbl val="0"/>
      </c:catAx>
      <c:valAx>
        <c:axId val="1601512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1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(1).xlsx]Q1Q2 Rev 24!PivotTable5</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Q1+Q2</a:t>
            </a:r>
            <a:r>
              <a:rPr lang="en-US" sz="1800" b="1" baseline="0"/>
              <a:t> Revenue 2024</a:t>
            </a:r>
            <a:endParaRPr lang="en-US" sz="1800" b="1"/>
          </a:p>
        </c:rich>
      </c:tx>
      <c:layout>
        <c:manualLayout>
          <c:xMode val="edge"/>
          <c:yMode val="edge"/>
          <c:x val="0.33972222222222226"/>
          <c:y val="8.694225721784776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2.6138232720909885E-2"/>
              <c:y val="-6.1300670749489646E-2"/>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
              <c:y val="-0.13952136191309419"/>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2.3409667541557305E-2"/>
              <c:y val="7.2184310294546514E-2"/>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4.465551181102357E-2"/>
              <c:y val="-0.23930883639545056"/>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0000"/>
          </a:solidFill>
          <a:ln w="25400">
            <a:solidFill>
              <a:schemeClr val="lt1"/>
            </a:solidFill>
          </a:ln>
          <a:effectLst/>
          <a:sp3d contourW="25400">
            <a:contourClr>
              <a:schemeClr val="lt1"/>
            </a:contourClr>
          </a:sp3d>
        </c:spPr>
        <c:dLbl>
          <c:idx val="0"/>
          <c:layout>
            <c:manualLayout>
              <c:x val="-7.4680227471566052E-2"/>
              <c:y val="-7.8484616506270047E-2"/>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layout>
            <c:manualLayout>
              <c:x val="-6.1760061242344705E-2"/>
              <c:y val="0.10258019830854477"/>
            </c:manualLayout>
          </c:layout>
          <c:spPr>
            <a:solidFill>
              <a:schemeClr val="accent2"/>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'Q1Q2 Rev 24'!$B$3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A164-4C9D-8987-CF239BDBB17A}"/>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A164-4C9D-8987-CF239BDBB1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A164-4C9D-8987-CF239BDBB17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A164-4C9D-8987-CF239BDBB17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A164-4C9D-8987-CF239BDBB17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A164-4C9D-8987-CF239BDBB17A}"/>
              </c:ext>
            </c:extLst>
          </c:dPt>
          <c:dPt>
            <c:idx val="6"/>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A164-4C9D-8987-CF239BDBB17A}"/>
              </c:ext>
            </c:extLst>
          </c:dPt>
          <c:dLbls>
            <c:dLbl>
              <c:idx val="1"/>
              <c:layout>
                <c:manualLayout>
                  <c:x val="-7.4680227471566052E-2"/>
                  <c:y val="-7.8484616506270047E-2"/>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A164-4C9D-8987-CF239BDBB17A}"/>
                </c:ext>
              </c:extLst>
            </c:dLbl>
            <c:dLbl>
              <c:idx val="2"/>
              <c:layout>
                <c:manualLayout>
                  <c:x val="-6.1760061242344705E-2"/>
                  <c:y val="0.10258019830854477"/>
                </c:manualLayout>
              </c:layout>
              <c:spPr>
                <a:solidFill>
                  <a:schemeClr val="accent2"/>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A164-4C9D-8987-CF239BDBB17A}"/>
                </c:ext>
              </c:extLst>
            </c:dLbl>
            <c:dLbl>
              <c:idx val="3"/>
              <c:layout>
                <c:manualLayout>
                  <c:x val="-4.465551181102357E-2"/>
                  <c:y val="-0.23930883639545056"/>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164-4C9D-8987-CF239BDBB17A}"/>
                </c:ext>
              </c:extLst>
            </c:dLbl>
            <c:dLbl>
              <c:idx val="4"/>
              <c:layout>
                <c:manualLayout>
                  <c:x val="2.3409667541557305E-2"/>
                  <c:y val="7.2184310294546514E-2"/>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164-4C9D-8987-CF239BDBB17A}"/>
                </c:ext>
              </c:extLst>
            </c:dLbl>
            <c:dLbl>
              <c:idx val="5"/>
              <c:layout>
                <c:manualLayout>
                  <c:x val="0"/>
                  <c:y val="-0.13952136191309419"/>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164-4C9D-8987-CF239BDBB17A}"/>
                </c:ext>
              </c:extLst>
            </c:dLbl>
            <c:dLbl>
              <c:idx val="6"/>
              <c:layout>
                <c:manualLayout>
                  <c:x val="2.6138232720909885E-2"/>
                  <c:y val="-6.1300670749489646E-2"/>
                </c:manualLayout>
              </c:layout>
              <c:spPr>
                <a:solidFill>
                  <a:schemeClr val="accent2"/>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164-4C9D-8987-CF239BDBB17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'Q1Q2 Rev 24'!$A$4:$A$11</c:f>
              <c:strCache>
                <c:ptCount val="7"/>
                <c:pt idx="0">
                  <c:v>Cineview</c:v>
                </c:pt>
                <c:pt idx="1">
                  <c:v>Grandview</c:v>
                </c:pt>
                <c:pt idx="2">
                  <c:v>Lakeside Theater</c:v>
                </c:pt>
                <c:pt idx="3">
                  <c:v>MarkEnds Theatre</c:v>
                </c:pt>
                <c:pt idx="4">
                  <c:v>Moviemart 18</c:v>
                </c:pt>
                <c:pt idx="5">
                  <c:v>Towerview </c:v>
                </c:pt>
                <c:pt idx="6">
                  <c:v>Viewing 27</c:v>
                </c:pt>
              </c:strCache>
            </c:strRef>
          </c:cat>
          <c:val>
            <c:numRef>
              <c:f>'Q1Q2 Rev 24'!$B$4:$B$11</c:f>
              <c:numCache>
                <c:formatCode>_("$"* #,##0.00_);_("$"* \(#,##0.00\);_("$"* "-"??_);_(@_)</c:formatCode>
                <c:ptCount val="7"/>
                <c:pt idx="0">
                  <c:v>2403840</c:v>
                </c:pt>
                <c:pt idx="1">
                  <c:v>4204358</c:v>
                </c:pt>
                <c:pt idx="2">
                  <c:v>2947224</c:v>
                </c:pt>
                <c:pt idx="3">
                  <c:v>4168314</c:v>
                </c:pt>
                <c:pt idx="4">
                  <c:v>2959334</c:v>
                </c:pt>
                <c:pt idx="5">
                  <c:v>3103240</c:v>
                </c:pt>
                <c:pt idx="6">
                  <c:v>4071078</c:v>
                </c:pt>
              </c:numCache>
            </c:numRef>
          </c:val>
          <c:extLst>
            <c:ext xmlns:c16="http://schemas.microsoft.com/office/drawing/2014/chart" uri="{C3380CC4-5D6E-409C-BE32-E72D297353CC}">
              <c16:uniqueId val="{00000000-A164-4C9D-8987-CF239BDBB17A}"/>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(1).xlsx]Q1Q2 Rev 24!PivotTable5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n-lt"/>
              </a:rPr>
              <a:t>Q1+Q2</a:t>
            </a:r>
            <a:r>
              <a:rPr lang="en-US" sz="1800" b="1" baseline="0">
                <a:latin typeface="+mn-lt"/>
              </a:rPr>
              <a:t> Percentage of Revenue</a:t>
            </a:r>
            <a:endParaRPr lang="en-US" sz="1800" b="1">
              <a:latin typeface="+mn-lt"/>
            </a:endParaRPr>
          </a:p>
        </c:rich>
      </c:tx>
      <c:layout>
        <c:manualLayout>
          <c:xMode val="edge"/>
          <c:yMode val="edge"/>
          <c:x val="0.12027777777777778"/>
          <c:y val="0.1085823176212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rgbClr val="FF0000"/>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5277777777777777E-2"/>
              <c:y val="5.3240740740740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27624671916012"/>
                  <c:h val="0.12136045494313211"/>
                </c:manualLayout>
              </c15:layout>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'Q1Q2 Rev 24'!$B$3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8AD-4411-8DA4-C9EB7D37F4E7}"/>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0639-4999-AC78-FA7BD4D7000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9-0639-4999-AC78-FA7BD4D7000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8AD-4411-8DA4-C9EB7D37F4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8AD-4411-8DA4-C9EB7D37F4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8AD-4411-8DA4-C9EB7D37F4E7}"/>
              </c:ext>
            </c:extLst>
          </c:dPt>
          <c:dPt>
            <c:idx val="6"/>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0639-4999-AC78-FA7BD4D70007}"/>
              </c:ext>
            </c:extLst>
          </c:dPt>
          <c:dLbls>
            <c:dLbl>
              <c:idx val="2"/>
              <c:layout>
                <c:manualLayout>
                  <c:x val="-1.5277777777777777E-2"/>
                  <c:y val="5.3240740740740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27624671916012"/>
                      <c:h val="0.12136045494313211"/>
                    </c:manualLayout>
                  </c15:layout>
                </c:ext>
                <c:ext xmlns:c16="http://schemas.microsoft.com/office/drawing/2014/chart" uri="{C3380CC4-5D6E-409C-BE32-E72D297353CC}">
                  <c16:uniqueId val="{00000009-0639-4999-AC78-FA7BD4D700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'Q1Q2 Rev 24'!$A$4:$A$11</c:f>
              <c:strCache>
                <c:ptCount val="7"/>
                <c:pt idx="0">
                  <c:v>Cineview</c:v>
                </c:pt>
                <c:pt idx="1">
                  <c:v>Grandview</c:v>
                </c:pt>
                <c:pt idx="2">
                  <c:v>Lakeside Theater</c:v>
                </c:pt>
                <c:pt idx="3">
                  <c:v>MarkEnds Theatre</c:v>
                </c:pt>
                <c:pt idx="4">
                  <c:v>Moviemart 18</c:v>
                </c:pt>
                <c:pt idx="5">
                  <c:v>Towerview </c:v>
                </c:pt>
                <c:pt idx="6">
                  <c:v>Viewing 27</c:v>
                </c:pt>
              </c:strCache>
            </c:strRef>
          </c:cat>
          <c:val>
            <c:numRef>
              <c:f>'Q1Q2 Rev 24'!$B$4:$B$11</c:f>
              <c:numCache>
                <c:formatCode>_("$"* #,##0.00_);_("$"* \(#,##0.00\);_("$"* "-"??_);_(@_)</c:formatCode>
                <c:ptCount val="7"/>
                <c:pt idx="0">
                  <c:v>2403840</c:v>
                </c:pt>
                <c:pt idx="1">
                  <c:v>4204358</c:v>
                </c:pt>
                <c:pt idx="2">
                  <c:v>2947224</c:v>
                </c:pt>
                <c:pt idx="3">
                  <c:v>4168314</c:v>
                </c:pt>
                <c:pt idx="4">
                  <c:v>2959334</c:v>
                </c:pt>
                <c:pt idx="5">
                  <c:v>3103240</c:v>
                </c:pt>
                <c:pt idx="6">
                  <c:v>4071078</c:v>
                </c:pt>
              </c:numCache>
            </c:numRef>
          </c:val>
          <c:extLst>
            <c:ext xmlns:c16="http://schemas.microsoft.com/office/drawing/2014/chart" uri="{C3380CC4-5D6E-409C-BE32-E72D297353CC}">
              <c16:uniqueId val="{00000000-0639-4999-AC78-FA7BD4D70007}"/>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650785214348208"/>
          <c:y val="0.12318095654709826"/>
          <c:w val="0.23492147856517936"/>
          <c:h val="0.6057322115557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Movie Theatre Sales Update(1) (1).xlsx]Q1Q2 Tickets!PivotTable27</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800" b="1">
                <a:latin typeface="+mn-lt"/>
              </a:rPr>
              <a:t>Q1+Q2 QTY Number of Tickets 2023</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4">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'Q1Q2 Tickets'!$B$3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'Q1Q2 Tickets'!$A$4:$A$11</c:f>
              <c:strCache>
                <c:ptCount val="7"/>
                <c:pt idx="0">
                  <c:v>Cineview</c:v>
                </c:pt>
                <c:pt idx="1">
                  <c:v>Grandview</c:v>
                </c:pt>
                <c:pt idx="2">
                  <c:v>LakeSide</c:v>
                </c:pt>
                <c:pt idx="3">
                  <c:v>MarkEnds Theatre</c:v>
                </c:pt>
                <c:pt idx="4">
                  <c:v>Moviewmart18</c:v>
                </c:pt>
                <c:pt idx="5">
                  <c:v>Towerview</c:v>
                </c:pt>
                <c:pt idx="6">
                  <c:v>Viewing27</c:v>
                </c:pt>
              </c:strCache>
            </c:strRef>
          </c:cat>
          <c:val>
            <c:numRef>
              <c:f>'Q1Q2 Tickets'!$B$4:$B$11</c:f>
              <c:numCache>
                <c:formatCode>_(* #,##0_);_(* \(#,##0\);_(* "-"??_);_(@_)</c:formatCode>
                <c:ptCount val="7"/>
                <c:pt idx="0">
                  <c:v>182609</c:v>
                </c:pt>
                <c:pt idx="1">
                  <c:v>163247</c:v>
                </c:pt>
                <c:pt idx="2">
                  <c:v>166621</c:v>
                </c:pt>
                <c:pt idx="3">
                  <c:v>186303</c:v>
                </c:pt>
                <c:pt idx="4">
                  <c:v>185613</c:v>
                </c:pt>
                <c:pt idx="5">
                  <c:v>175693</c:v>
                </c:pt>
                <c:pt idx="6">
                  <c:v>161265</c:v>
                </c:pt>
              </c:numCache>
            </c:numRef>
          </c:val>
          <c:extLst>
            <c:ext xmlns:c16="http://schemas.microsoft.com/office/drawing/2014/chart" uri="{C3380CC4-5D6E-409C-BE32-E72D297353CC}">
              <c16:uniqueId val="{00000000-DE7A-4937-899A-839E2B3F173E}"/>
            </c:ext>
          </c:extLst>
        </c:ser>
        <c:dLbls>
          <c:dLblPos val="inEnd"/>
          <c:showLegendKey val="0"/>
          <c:showVal val="1"/>
          <c:showCatName val="0"/>
          <c:showSerName val="0"/>
          <c:showPercent val="0"/>
          <c:showBubbleSize val="0"/>
        </c:dLbls>
        <c:gapWidth val="80"/>
        <c:overlap val="25"/>
        <c:axId val="1918681808"/>
        <c:axId val="1918687632"/>
      </c:barChart>
      <c:catAx>
        <c:axId val="19186818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18687632"/>
        <c:crosses val="autoZero"/>
        <c:auto val="1"/>
        <c:lblAlgn val="ctr"/>
        <c:lblOffset val="100"/>
        <c:noMultiLvlLbl val="0"/>
      </c:catAx>
      <c:valAx>
        <c:axId val="1918687632"/>
        <c:scaling>
          <c:orientation val="minMax"/>
        </c:scaling>
        <c:delete val="0"/>
        <c:axPos val="l"/>
        <c:majorGridlines>
          <c:spPr>
            <a:ln w="9525" cap="flat" cmpd="sng" algn="ctr">
              <a:solidFill>
                <a:schemeClr val="tx1">
                  <a:lumMod val="5000"/>
                  <a:lumOff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186818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Movie Theatre Sales Update(1) (1).xlsx]Q1Q2 Revenue!PivotTable36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n-lt"/>
              </a:rPr>
              <a:t>Q1+Q2</a:t>
            </a:r>
            <a:r>
              <a:rPr lang="en-US" sz="1800" b="1" baseline="0">
                <a:latin typeface="+mn-lt"/>
              </a:rPr>
              <a:t> Revenue 2023</a:t>
            </a:r>
            <a:endParaRPr lang="en-US" sz="1800" b="1">
              <a:latin typeface="+mn-lt"/>
            </a:endParaRPr>
          </a:p>
        </c:rich>
      </c:tx>
      <c:layout>
        <c:manualLayout>
          <c:xMode val="edge"/>
          <c:yMode val="edge"/>
          <c:x val="0.3925000000000000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25400">
            <a:solidFill>
              <a:schemeClr val="lt1"/>
            </a:solidFill>
          </a:ln>
          <a:effectLst/>
          <a:sp3d contourW="25400">
            <a:contourClr>
              <a:schemeClr val="lt1"/>
            </a:contourClr>
          </a:sp3d>
        </c:spPr>
        <c:dLbl>
          <c:idx val="0"/>
          <c:layout>
            <c:manualLayout>
              <c:x val="-8.2635826771653542E-2"/>
              <c:y val="-4.7813137941090697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solidFill>
              <a:schemeClr val="lt1"/>
            </a:solidFill>
          </a:ln>
          <a:effectLst/>
          <a:sp3d contourW="25400">
            <a:contourClr>
              <a:schemeClr val="lt1"/>
            </a:contourClr>
          </a:sp3d>
        </c:spPr>
      </c:pivotFmt>
      <c:pivotFmt>
        <c:idx val="3"/>
        <c:spPr>
          <a:solidFill>
            <a:schemeClr val="accent5"/>
          </a:solidFill>
          <a:ln w="25400">
            <a:solidFill>
              <a:schemeClr val="lt1"/>
            </a:solidFill>
          </a:ln>
          <a:effectLst/>
          <a:sp3d contourW="25400">
            <a:contourClr>
              <a:schemeClr val="lt1"/>
            </a:contourClr>
          </a:sp3d>
        </c:spPr>
        <c:dLbl>
          <c:idx val="0"/>
          <c:layout>
            <c:manualLayout>
              <c:x val="-6.6666666666666666E-2"/>
              <c:y val="-0.1354031787693205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611111111111112"/>
                  <c:h val="7.5231481481481483E-2"/>
                </c:manualLayout>
              </c15:layout>
            </c:ext>
          </c:extLst>
        </c:dLbl>
      </c:pivotFmt>
      <c:pivotFmt>
        <c:idx val="4"/>
        <c:spPr>
          <a:solidFill>
            <a:schemeClr val="accent6"/>
          </a:solidFill>
          <a:ln w="25400">
            <a:solidFill>
              <a:schemeClr val="lt1"/>
            </a:solidFill>
          </a:ln>
          <a:effectLst/>
          <a:sp3d contourW="25400">
            <a:contourClr>
              <a:schemeClr val="lt1"/>
            </a:contourClr>
          </a:sp3d>
        </c:spPr>
        <c:dLbl>
          <c:idx val="0"/>
          <c:layout>
            <c:manualLayout>
              <c:x val="9.8680008748906391E-3"/>
              <c:y val="-8.8301618547681537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25400">
            <a:solidFill>
              <a:schemeClr val="lt1"/>
            </a:solidFill>
          </a:ln>
          <a:effectLst/>
          <a:sp3d contourW="25400">
            <a:contourClr>
              <a:schemeClr val="lt1"/>
            </a:contourClr>
          </a:sp3d>
        </c:spPr>
        <c:dLbl>
          <c:idx val="0"/>
          <c:layout>
            <c:manualLayout>
              <c:x val="-0.13428958880139982"/>
              <c:y val="-0.131852945465150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rgbClr val="FF0000"/>
          </a:solidFill>
          <a:ln w="25400">
            <a:solidFill>
              <a:schemeClr val="lt1"/>
            </a:solidFill>
          </a:ln>
          <a:effectLst/>
          <a:sp3d contourW="25400">
            <a:contourClr>
              <a:schemeClr val="lt1"/>
            </a:contourClr>
          </a:sp3d>
        </c:spPr>
        <c:dLbl>
          <c:idx val="0"/>
          <c:layout>
            <c:manualLayout>
              <c:x val="-8.2635826771653542E-2"/>
              <c:y val="-4.7813137941090697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428958880139982"/>
              <c:y val="-0.131852945465150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dLbl>
          <c:idx val="0"/>
          <c:layout>
            <c:manualLayout>
              <c:x val="-6.6666666666666666E-2"/>
              <c:y val="-0.13540317876932051"/>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611111111111112"/>
                  <c:h val="7.5231481481481483E-2"/>
                </c:manualLayout>
              </c15:layout>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9.8680008748906391E-3"/>
              <c:y val="-8.8301618547681537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rgbClr val="FF0000"/>
          </a:solidFill>
          <a:ln w="25400">
            <a:solidFill>
              <a:schemeClr val="lt1"/>
            </a:solidFill>
          </a:ln>
          <a:effectLst/>
          <a:sp3d contourW="25400">
            <a:contourClr>
              <a:schemeClr val="lt1"/>
            </a:contourClr>
          </a:sp3d>
        </c:spPr>
        <c:dLbl>
          <c:idx val="0"/>
          <c:layout>
            <c:manualLayout>
              <c:x val="-8.2635826771653542E-2"/>
              <c:y val="-4.7813137941090697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0.13428958880139982"/>
              <c:y val="-0.131852945465150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dLbl>
          <c:idx val="0"/>
          <c:layout>
            <c:manualLayout>
              <c:x val="-6.6666666666666666E-2"/>
              <c:y val="-0.13540317876932051"/>
            </c:manualLayout>
          </c:layout>
          <c:spPr>
            <a:solidFill>
              <a:srgbClr val="ED7D3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611111111111112"/>
                  <c:h val="7.5231481481481483E-2"/>
                </c:manualLayout>
              </c15:layout>
            </c:ext>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9.8680008748906391E-3"/>
              <c:y val="-8.8301618547681537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rgbClr val="ED7D3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331146106736665E-2"/>
          <c:y val="0.31251239428404781"/>
          <c:w val="0.5937495625546807"/>
          <c:h val="0.58733413531641876"/>
        </c:manualLayout>
      </c:layout>
      <c:pie3DChart>
        <c:varyColors val="1"/>
        <c:ser>
          <c:idx val="0"/>
          <c:order val="0"/>
          <c:tx>
            <c:strRef>
              <c:f>'Q1Q2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E8-4751-B79D-BBD7E28CEBA3}"/>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E8-4751-B79D-BBD7E28CEBA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E8-4751-B79D-BBD7E28CEBA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E8-4751-B79D-BBD7E28CEBA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6E8-4751-B79D-BBD7E28CEBA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6E8-4751-B79D-BBD7E28CEBA3}"/>
              </c:ext>
            </c:extLst>
          </c:dPt>
          <c:dPt>
            <c:idx val="6"/>
            <c:bubble3D val="0"/>
            <c:spPr>
              <a:solidFill>
                <a:srgbClr val="ED7D31"/>
              </a:solidFill>
              <a:ln w="25400">
                <a:solidFill>
                  <a:schemeClr val="lt1"/>
                </a:solidFill>
              </a:ln>
              <a:effectLst/>
              <a:sp3d contourW="25400">
                <a:contourClr>
                  <a:schemeClr val="lt1"/>
                </a:contourClr>
              </a:sp3d>
            </c:spPr>
            <c:extLst>
              <c:ext xmlns:c16="http://schemas.microsoft.com/office/drawing/2014/chart" uri="{C3380CC4-5D6E-409C-BE32-E72D297353CC}">
                <c16:uniqueId val="{0000000D-96E8-4751-B79D-BBD7E28CEBA3}"/>
              </c:ext>
            </c:extLst>
          </c:dPt>
          <c:dLbls>
            <c:dLbl>
              <c:idx val="1"/>
              <c:layout>
                <c:manualLayout>
                  <c:x val="-8.2635826771653542E-2"/>
                  <c:y val="-4.78131379410906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6E8-4751-B79D-BBD7E28CEBA3}"/>
                </c:ext>
              </c:extLst>
            </c:dLbl>
            <c:dLbl>
              <c:idx val="2"/>
              <c:layout>
                <c:manualLayout>
                  <c:x val="-0.13428958880139982"/>
                  <c:y val="-0.131852945465150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6E8-4751-B79D-BBD7E28CEBA3}"/>
                </c:ext>
              </c:extLst>
            </c:dLbl>
            <c:dLbl>
              <c:idx val="4"/>
              <c:layout>
                <c:manualLayout>
                  <c:x val="-6.6666666666666666E-2"/>
                  <c:y val="-0.13540317876932051"/>
                </c:manualLayout>
              </c:layout>
              <c:spPr>
                <a:solidFill>
                  <a:srgbClr val="ED7D3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611111111111112"/>
                      <c:h val="7.5231481481481483E-2"/>
                    </c:manualLayout>
                  </c15:layout>
                </c:ext>
                <c:ext xmlns:c16="http://schemas.microsoft.com/office/drawing/2014/chart" uri="{C3380CC4-5D6E-409C-BE32-E72D297353CC}">
                  <c16:uniqueId val="{00000009-96E8-4751-B79D-BBD7E28CEBA3}"/>
                </c:ext>
              </c:extLst>
            </c:dLbl>
            <c:dLbl>
              <c:idx val="5"/>
              <c:layout>
                <c:manualLayout>
                  <c:x val="9.8680008748906391E-3"/>
                  <c:y val="-8.830161854768153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96E8-4751-B79D-BBD7E28CEBA3}"/>
                </c:ext>
              </c:extLst>
            </c:dLbl>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'Q1Q2 Revenue'!$A$4:$A$11</c:f>
              <c:strCache>
                <c:ptCount val="7"/>
                <c:pt idx="0">
                  <c:v>Cineview</c:v>
                </c:pt>
                <c:pt idx="1">
                  <c:v>Grandview</c:v>
                </c:pt>
                <c:pt idx="2">
                  <c:v>LakeSide</c:v>
                </c:pt>
                <c:pt idx="3">
                  <c:v>MarkEnds Theatre</c:v>
                </c:pt>
                <c:pt idx="4">
                  <c:v>Moviewmart18</c:v>
                </c:pt>
                <c:pt idx="5">
                  <c:v>Towerview</c:v>
                </c:pt>
                <c:pt idx="6">
                  <c:v>Viewing27</c:v>
                </c:pt>
              </c:strCache>
            </c:strRef>
          </c:cat>
          <c:val>
            <c:numRef>
              <c:f>'Q1Q2 Revenue'!$B$4:$B$11</c:f>
              <c:numCache>
                <c:formatCode>_("$"* #,##0.00_);_("$"* \(#,##0.00\);_("$"* "-"??_);_(@_)</c:formatCode>
                <c:ptCount val="7"/>
                <c:pt idx="0">
                  <c:v>1826090</c:v>
                </c:pt>
                <c:pt idx="1">
                  <c:v>3101693</c:v>
                </c:pt>
                <c:pt idx="2">
                  <c:v>2332694</c:v>
                </c:pt>
                <c:pt idx="3">
                  <c:v>3353454</c:v>
                </c:pt>
                <c:pt idx="4">
                  <c:v>2598582</c:v>
                </c:pt>
                <c:pt idx="5">
                  <c:v>2459702</c:v>
                </c:pt>
                <c:pt idx="6">
                  <c:v>2902770</c:v>
                </c:pt>
              </c:numCache>
            </c:numRef>
          </c:val>
          <c:extLst>
            <c:ext xmlns:c16="http://schemas.microsoft.com/office/drawing/2014/chart" uri="{C3380CC4-5D6E-409C-BE32-E72D297353CC}">
              <c16:uniqueId val="{0000000E-96E8-4751-B79D-BBD7E28CEBA3}"/>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 Total Revenue 23!PivotTable38</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Percentage</a:t>
            </a:r>
            <a:r>
              <a:rPr lang="en-US" sz="1800" b="1" baseline="0"/>
              <a:t> of Total Revenue 2023</a:t>
            </a:r>
            <a:endParaRPr lang="en-US" sz="1800" b="1"/>
          </a:p>
        </c:rich>
      </c:tx>
      <c:layout>
        <c:manualLayout>
          <c:xMode val="edge"/>
          <c:yMode val="edge"/>
          <c:x val="0.20401377952755903"/>
          <c:y val="9.505574179465191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rgbClr val="7030A0"/>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rgbClr val="FF0000"/>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Total Revenue 23'!$B$3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14-4FC2-8585-6BADD2025FAF}"/>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14-4FC2-8585-6BADD2025F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14-4FC2-8585-6BADD2025F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D14-4FC2-8585-6BADD2025F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D14-4FC2-8585-6BADD2025F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D14-4FC2-8585-6BADD2025FAF}"/>
              </c:ext>
            </c:extLst>
          </c:dPt>
          <c:dPt>
            <c:idx val="6"/>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BD14-4FC2-8585-6BADD2025FA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 Total Revenue 23'!$A$4:$A$11</c:f>
              <c:strCache>
                <c:ptCount val="7"/>
                <c:pt idx="0">
                  <c:v>Cineview</c:v>
                </c:pt>
                <c:pt idx="1">
                  <c:v>Grandview</c:v>
                </c:pt>
                <c:pt idx="2">
                  <c:v>LakeSide</c:v>
                </c:pt>
                <c:pt idx="3">
                  <c:v>MarkEnds Theatre</c:v>
                </c:pt>
                <c:pt idx="4">
                  <c:v>Moviewmart18</c:v>
                </c:pt>
                <c:pt idx="5">
                  <c:v>Towerview</c:v>
                </c:pt>
                <c:pt idx="6">
                  <c:v>Viewing27</c:v>
                </c:pt>
              </c:strCache>
            </c:strRef>
          </c:cat>
          <c:val>
            <c:numRef>
              <c:f>'% Total Revenue 23'!$B$4:$B$11</c:f>
              <c:numCache>
                <c:formatCode>_("$"* #,##0.00_);_("$"* \(#,##0.00\);_("$"* "-"??_);_(@_)</c:formatCode>
                <c:ptCount val="7"/>
                <c:pt idx="0">
                  <c:v>3584420</c:v>
                </c:pt>
                <c:pt idx="1">
                  <c:v>6666530</c:v>
                </c:pt>
                <c:pt idx="2">
                  <c:v>4846646</c:v>
                </c:pt>
                <c:pt idx="3">
                  <c:v>6609384</c:v>
                </c:pt>
                <c:pt idx="4">
                  <c:v>5085486</c:v>
                </c:pt>
                <c:pt idx="5">
                  <c:v>4951534</c:v>
                </c:pt>
                <c:pt idx="6">
                  <c:v>6112068</c:v>
                </c:pt>
              </c:numCache>
            </c:numRef>
          </c:val>
          <c:extLst>
            <c:ext xmlns:c16="http://schemas.microsoft.com/office/drawing/2014/chart" uri="{C3380CC4-5D6E-409C-BE32-E72D297353CC}">
              <c16:uniqueId val="{0000000E-BD14-4FC2-8585-6BADD2025FAF}"/>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Movie Theatre Sales Update(1) (1).xlsx]QTY tickets sold 23!PivotTable1</c:name>
    <c:fmtId val="3"/>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QTY Tickets Sold in 2023</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ED7D31"/>
          </a:solidFill>
          <a:ln>
            <a:noFill/>
          </a:ln>
          <a:effectLst>
            <a:outerShdw blurRad="57150" dist="19050" dir="5400000" algn="ctr" rotWithShape="0">
              <a:srgbClr val="000000">
                <a:alpha val="63000"/>
              </a:srgbClr>
            </a:outerShdw>
          </a:effectLst>
        </c:spPr>
      </c:pivotFmt>
      <c:pivotFmt>
        <c:idx val="5"/>
        <c:spPr>
          <a:solidFill>
            <a:srgbClr val="ED7D31"/>
          </a:solidFill>
          <a:ln>
            <a:noFill/>
          </a:ln>
          <a:effectLst>
            <a:outerShdw blurRad="57150" dist="19050" dir="5400000" algn="ctr" rotWithShape="0">
              <a:srgbClr val="000000">
                <a:alpha val="63000"/>
              </a:srgbClr>
            </a:outerShdw>
          </a:effectLst>
        </c:spPr>
      </c:pivotFmt>
      <c:pivotFmt>
        <c:idx val="6"/>
        <c:spPr>
          <a:solidFill>
            <a:srgbClr val="ED7D31"/>
          </a:solidFill>
          <a:ln>
            <a:noFill/>
          </a:ln>
          <a:effectLst>
            <a:outerShdw blurRad="57150" dist="19050" dir="5400000" algn="ctr" rotWithShape="0">
              <a:srgbClr val="000000">
                <a:alpha val="63000"/>
              </a:srgbClr>
            </a:outerShdw>
          </a:effectLst>
        </c:spPr>
      </c:pivotFmt>
      <c:pivotFmt>
        <c:idx val="7"/>
        <c:spPr>
          <a:solidFill>
            <a:srgbClr val="ED7D31"/>
          </a:solidFill>
          <a:ln>
            <a:noFill/>
          </a:ln>
          <a:effectLst>
            <a:outerShdw blurRad="57150" dist="19050" dir="5400000" algn="ctr" rotWithShape="0">
              <a:srgbClr val="000000">
                <a:alpha val="63000"/>
              </a:srgbClr>
            </a:outerShdw>
          </a:effectLst>
        </c:spPr>
      </c:pivotFmt>
      <c:pivotFmt>
        <c:idx val="8"/>
        <c:spPr>
          <a:solidFill>
            <a:srgbClr val="ED7D31"/>
          </a:solidFill>
          <a:ln>
            <a:noFill/>
          </a:ln>
          <a:effectLst>
            <a:outerShdw blurRad="57150" dist="19050" dir="5400000" algn="ctr" rotWithShape="0">
              <a:srgbClr val="000000">
                <a:alpha val="63000"/>
              </a:srgbClr>
            </a:outerShdw>
          </a:effectLst>
        </c:spPr>
      </c:pivotFmt>
      <c:pivotFmt>
        <c:idx val="9"/>
        <c:spPr>
          <a:solidFill>
            <a:srgbClr val="ED7D31"/>
          </a:solidFill>
          <a:ln>
            <a:noFill/>
          </a:ln>
          <a:effectLst>
            <a:outerShdw blurRad="57150" dist="19050" dir="5400000" algn="ctr" rotWithShape="0">
              <a:srgbClr val="000000">
                <a:alpha val="63000"/>
              </a:srgbClr>
            </a:outerShdw>
          </a:effectLst>
        </c:spPr>
      </c:pivotFmt>
      <c:pivotFmt>
        <c:idx val="10"/>
        <c:spPr>
          <a:solidFill>
            <a:srgbClr val="ED7D31"/>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'QTY tickets sold 23'!$B$3</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F889-46D1-A8BE-B5A34458D5B0}"/>
              </c:ext>
            </c:extLst>
          </c:dPt>
          <c:dPt>
            <c:idx val="1"/>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F889-46D1-A8BE-B5A34458D5B0}"/>
              </c:ext>
            </c:extLst>
          </c:dPt>
          <c:dPt>
            <c:idx val="2"/>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F889-46D1-A8BE-B5A34458D5B0}"/>
              </c:ext>
            </c:extLst>
          </c:dPt>
          <c:dPt>
            <c:idx val="3"/>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889-46D1-A8BE-B5A34458D5B0}"/>
              </c:ext>
            </c:extLst>
          </c:dPt>
          <c:dPt>
            <c:idx val="4"/>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F889-46D1-A8BE-B5A34458D5B0}"/>
              </c:ext>
            </c:extLst>
          </c:dPt>
          <c:dPt>
            <c:idx val="5"/>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F889-46D1-A8BE-B5A34458D5B0}"/>
              </c:ext>
            </c:extLst>
          </c:dPt>
          <c:dPt>
            <c:idx val="6"/>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889-46D1-A8BE-B5A34458D5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'QTY tickets sold 23'!$A$4:$A$11</c:f>
              <c:strCache>
                <c:ptCount val="7"/>
                <c:pt idx="0">
                  <c:v>Cineview</c:v>
                </c:pt>
                <c:pt idx="1">
                  <c:v>Grandview</c:v>
                </c:pt>
                <c:pt idx="2">
                  <c:v>LakeSide</c:v>
                </c:pt>
                <c:pt idx="3">
                  <c:v>MarkEnds Theatre</c:v>
                </c:pt>
                <c:pt idx="4">
                  <c:v>Moviewmart18</c:v>
                </c:pt>
                <c:pt idx="5">
                  <c:v>Towerview</c:v>
                </c:pt>
                <c:pt idx="6">
                  <c:v>Viewing27</c:v>
                </c:pt>
              </c:strCache>
            </c:strRef>
          </c:cat>
          <c:val>
            <c:numRef>
              <c:f>'QTY tickets sold 23'!$B$4:$B$11</c:f>
              <c:numCache>
                <c:formatCode>_(* #,##0_);_(* \(#,##0\);_(* "-"??_);_(@_)</c:formatCode>
                <c:ptCount val="7"/>
                <c:pt idx="0">
                  <c:v>358442</c:v>
                </c:pt>
                <c:pt idx="1">
                  <c:v>350870</c:v>
                </c:pt>
                <c:pt idx="2">
                  <c:v>346189</c:v>
                </c:pt>
                <c:pt idx="3">
                  <c:v>367188</c:v>
                </c:pt>
                <c:pt idx="4">
                  <c:v>363249</c:v>
                </c:pt>
                <c:pt idx="5">
                  <c:v>353681</c:v>
                </c:pt>
                <c:pt idx="6">
                  <c:v>346302</c:v>
                </c:pt>
              </c:numCache>
            </c:numRef>
          </c:val>
          <c:extLst>
            <c:ext xmlns:c16="http://schemas.microsoft.com/office/drawing/2014/chart" uri="{C3380CC4-5D6E-409C-BE32-E72D297353CC}">
              <c16:uniqueId val="{00000000-F889-46D1-A8BE-B5A34458D5B0}"/>
            </c:ext>
          </c:extLst>
        </c:ser>
        <c:dLbls>
          <c:showLegendKey val="0"/>
          <c:showVal val="0"/>
          <c:showCatName val="0"/>
          <c:showSerName val="0"/>
          <c:showPercent val="0"/>
          <c:showBubbleSize val="0"/>
        </c:dLbls>
        <c:gapWidth val="100"/>
        <c:overlap val="-24"/>
        <c:axId val="1487634688"/>
        <c:axId val="1487629696"/>
      </c:barChart>
      <c:catAx>
        <c:axId val="1487634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29696"/>
        <c:crosses val="autoZero"/>
        <c:auto val="1"/>
        <c:lblAlgn val="ctr"/>
        <c:lblOffset val="100"/>
        <c:noMultiLvlLbl val="0"/>
      </c:catAx>
      <c:valAx>
        <c:axId val="1487629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3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Movie Theatre Sales Update(1) (1).xlsx]Q1Q2 Tickets 24!PivotTable4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QTY Tickets Sold Q1+Q2 in 2024</a:t>
            </a:r>
          </a:p>
        </c:rich>
      </c:tx>
      <c:layout>
        <c:manualLayout>
          <c:xMode val="edge"/>
          <c:yMode val="edge"/>
          <c:x val="0.2148362858817221"/>
          <c:y val="9.7111718737507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D7D3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rgbClr val="ED7D31"/>
          </a:soli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'Q1Q2 Tickets 24'!$B$4</c:f>
              <c:strCache>
                <c:ptCount val="1"/>
                <c:pt idx="0">
                  <c:v>Total</c:v>
                </c:pt>
              </c:strCache>
            </c:strRef>
          </c:tx>
          <c:spPr>
            <a:solidFill>
              <a:srgbClr val="ED7D31"/>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073-4F26-A3FE-3B8E3CA3180C}"/>
              </c:ext>
            </c:extLst>
          </c:dPt>
          <c:dPt>
            <c:idx val="1"/>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73-4F26-A3FE-3B8E3CA3180C}"/>
              </c:ext>
            </c:extLst>
          </c:dPt>
          <c:dPt>
            <c:idx val="2"/>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073-4F26-A3FE-3B8E3CA3180C}"/>
              </c:ext>
            </c:extLst>
          </c:dPt>
          <c:dPt>
            <c:idx val="3"/>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73-4F26-A3FE-3B8E3CA3180C}"/>
              </c:ext>
            </c:extLst>
          </c:dPt>
          <c:dPt>
            <c:idx val="4"/>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073-4F26-A3FE-3B8E3CA3180C}"/>
              </c:ext>
            </c:extLst>
          </c:dPt>
          <c:dPt>
            <c:idx val="5"/>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73-4F26-A3FE-3B8E3CA3180C}"/>
              </c:ext>
            </c:extLst>
          </c:dPt>
          <c:dPt>
            <c:idx val="6"/>
            <c:invertIfNegative val="0"/>
            <c:bubble3D val="0"/>
            <c:spPr>
              <a:solidFill>
                <a:srgbClr val="ED7D3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073-4F26-A3FE-3B8E3CA3180C}"/>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1073-4F26-A3FE-3B8E3CA3180C}"/>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073-4F26-A3FE-3B8E3CA3180C}"/>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073-4F26-A3FE-3B8E3CA3180C}"/>
                </c:ext>
              </c:extLst>
            </c:dLbl>
            <c:dLbl>
              <c:idx val="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073-4F26-A3FE-3B8E3CA3180C}"/>
                </c:ext>
              </c:extLst>
            </c:dLbl>
            <c:dLbl>
              <c:idx val="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073-4F26-A3FE-3B8E3CA3180C}"/>
                </c:ext>
              </c:extLst>
            </c:dLbl>
            <c:dLbl>
              <c:idx val="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073-4F26-A3FE-3B8E3CA3180C}"/>
                </c:ext>
              </c:extLst>
            </c:dLbl>
            <c:dLbl>
              <c:idx val="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073-4F26-A3FE-3B8E3CA318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'Q1Q2 Tickets 24'!$A$5:$A$12</c:f>
              <c:strCache>
                <c:ptCount val="7"/>
                <c:pt idx="0">
                  <c:v>Cineview</c:v>
                </c:pt>
                <c:pt idx="1">
                  <c:v>Grandview</c:v>
                </c:pt>
                <c:pt idx="2">
                  <c:v>Lakeside Theater</c:v>
                </c:pt>
                <c:pt idx="3">
                  <c:v>MarkEnds Theatre</c:v>
                </c:pt>
                <c:pt idx="4">
                  <c:v>Moviemart 18</c:v>
                </c:pt>
                <c:pt idx="5">
                  <c:v>Towerview </c:v>
                </c:pt>
                <c:pt idx="6">
                  <c:v>Viewing 27</c:v>
                </c:pt>
              </c:strCache>
            </c:strRef>
          </c:cat>
          <c:val>
            <c:numRef>
              <c:f>'Q1Q2 Tickets 24'!$B$5:$B$12</c:f>
              <c:numCache>
                <c:formatCode>_(* #,##0_);_(* \(#,##0\);_(* "-"??_);_(@_)</c:formatCode>
                <c:ptCount val="7"/>
                <c:pt idx="0">
                  <c:v>37394</c:v>
                </c:pt>
                <c:pt idx="1">
                  <c:v>41621</c:v>
                </c:pt>
                <c:pt idx="2">
                  <c:v>36768</c:v>
                </c:pt>
                <c:pt idx="3">
                  <c:v>31888</c:v>
                </c:pt>
                <c:pt idx="4">
                  <c:v>30712</c:v>
                </c:pt>
                <c:pt idx="5">
                  <c:v>32238</c:v>
                </c:pt>
                <c:pt idx="6">
                  <c:v>33728</c:v>
                </c:pt>
              </c:numCache>
            </c:numRef>
          </c:val>
          <c:extLst>
            <c:ext xmlns:c16="http://schemas.microsoft.com/office/drawing/2014/chart" uri="{C3380CC4-5D6E-409C-BE32-E72D297353CC}">
              <c16:uniqueId val="{00000007-1073-4F26-A3FE-3B8E3CA3180C}"/>
            </c:ext>
          </c:extLst>
        </c:ser>
        <c:dLbls>
          <c:showLegendKey val="0"/>
          <c:showVal val="0"/>
          <c:showCatName val="0"/>
          <c:showSerName val="0"/>
          <c:showPercent val="0"/>
          <c:showBubbleSize val="0"/>
        </c:dLbls>
        <c:gapWidth val="100"/>
        <c:overlap val="-24"/>
        <c:axId val="1601518720"/>
        <c:axId val="1601512480"/>
      </c:barChart>
      <c:catAx>
        <c:axId val="16015187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12480"/>
        <c:crosses val="autoZero"/>
        <c:auto val="1"/>
        <c:lblAlgn val="ctr"/>
        <c:lblOffset val="100"/>
        <c:noMultiLvlLbl val="0"/>
      </c:catAx>
      <c:valAx>
        <c:axId val="1601512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1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Movie Theatre Sales Update(1) (1).xlsx]Q1Q2 Rev 24!PivotTable5</c:name>
    <c:fmtId val="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Q1+Q2</a:t>
            </a:r>
            <a:r>
              <a:rPr lang="en-US" sz="1800" b="1" baseline="0"/>
              <a:t> Revenue 2024</a:t>
            </a:r>
            <a:endParaRPr lang="en-US" sz="1800" b="1"/>
          </a:p>
        </c:rich>
      </c:tx>
      <c:layout>
        <c:manualLayout>
          <c:xMode val="edge"/>
          <c:yMode val="edge"/>
          <c:x val="0.33972222222222226"/>
          <c:y val="8.694225721784776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2.6138232720909885E-2"/>
              <c:y val="-6.1300670749489646E-2"/>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lt1"/>
            </a:solidFill>
          </a:ln>
          <a:effectLst/>
          <a:sp3d contourW="25400">
            <a:contourClr>
              <a:schemeClr val="lt1"/>
            </a:contourClr>
          </a:sp3d>
        </c:spPr>
        <c:dLbl>
          <c:idx val="0"/>
          <c:layout>
            <c:manualLayout>
              <c:x val="0"/>
              <c:y val="-0.13952136191309419"/>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5400">
            <a:solidFill>
              <a:schemeClr val="lt1"/>
            </a:solidFill>
          </a:ln>
          <a:effectLst/>
          <a:sp3d contourW="25400">
            <a:contourClr>
              <a:schemeClr val="lt1"/>
            </a:contourClr>
          </a:sp3d>
        </c:spPr>
        <c:dLbl>
          <c:idx val="0"/>
          <c:layout>
            <c:manualLayout>
              <c:x val="2.3409667541557305E-2"/>
              <c:y val="7.2184310294546514E-2"/>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5400">
            <a:solidFill>
              <a:schemeClr val="lt1"/>
            </a:solidFill>
          </a:ln>
          <a:effectLst/>
          <a:sp3d contourW="25400">
            <a:contourClr>
              <a:schemeClr val="lt1"/>
            </a:contourClr>
          </a:sp3d>
        </c:spPr>
        <c:dLbl>
          <c:idx val="0"/>
          <c:layout>
            <c:manualLayout>
              <c:x val="-4.465551181102357E-2"/>
              <c:y val="-0.23930883639545056"/>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chemeClr val="lt1"/>
            </a:solidFill>
          </a:ln>
          <a:effectLst/>
          <a:sp3d contourW="25400">
            <a:contourClr>
              <a:schemeClr val="lt1"/>
            </a:contourClr>
          </a:sp3d>
        </c:spPr>
        <c:dLbl>
          <c:idx val="0"/>
          <c:layout>
            <c:manualLayout>
              <c:x val="-7.4680227471566052E-2"/>
              <c:y val="-7.8484616506270047E-2"/>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3"/>
          </a:solidFill>
          <a:ln w="25400">
            <a:solidFill>
              <a:schemeClr val="lt1"/>
            </a:solidFill>
          </a:ln>
          <a:effectLst/>
          <a:sp3d contourW="25400">
            <a:contourClr>
              <a:schemeClr val="lt1"/>
            </a:contourClr>
          </a:sp3d>
        </c:spPr>
        <c:dLbl>
          <c:idx val="0"/>
          <c:layout>
            <c:manualLayout>
              <c:x val="-6.1760061242344705E-2"/>
              <c:y val="0.10258019830854477"/>
            </c:manualLayout>
          </c:layout>
          <c:spPr>
            <a:solidFill>
              <a:schemeClr val="accent3"/>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w="25400">
            <a:solidFill>
              <a:schemeClr val="lt1"/>
            </a:solidFill>
          </a:ln>
          <a:effectLst/>
          <a:sp3d contourW="25400">
            <a:contourClr>
              <a:schemeClr val="lt1"/>
            </a:contourClr>
          </a:sp3d>
        </c:spPr>
        <c:dLbl>
          <c:idx val="0"/>
          <c:layout>
            <c:manualLayout>
              <c:x val="-7.4680227471566052E-2"/>
              <c:y val="-7.8484616506270047E-2"/>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6.1760061242344705E-2"/>
              <c:y val="0.10258019830854477"/>
            </c:manualLayout>
          </c:layout>
          <c:spPr>
            <a:solidFill>
              <a:schemeClr val="accent3"/>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4.465551181102357E-2"/>
              <c:y val="-0.23930883639545056"/>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2.3409667541557305E-2"/>
              <c:y val="7.2184310294546514E-2"/>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
              <c:y val="-0.13952136191309419"/>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5400">
            <a:solidFill>
              <a:schemeClr val="lt1"/>
            </a:solidFill>
          </a:ln>
          <a:effectLst/>
          <a:sp3d contourW="25400">
            <a:contourClr>
              <a:schemeClr val="lt1"/>
            </a:contourClr>
          </a:sp3d>
        </c:spPr>
        <c:dLbl>
          <c:idx val="0"/>
          <c:layout>
            <c:manualLayout>
              <c:x val="2.6138232720909885E-2"/>
              <c:y val="-6.1300670749489646E-2"/>
            </c:manualLayout>
          </c:layout>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rgbClr val="FF0000"/>
          </a:solidFill>
          <a:ln w="25400">
            <a:solidFill>
              <a:schemeClr val="lt1"/>
            </a:solidFill>
          </a:ln>
          <a:effectLst/>
          <a:sp3d contourW="25400">
            <a:contourClr>
              <a:schemeClr val="lt1"/>
            </a:contourClr>
          </a:sp3d>
        </c:spPr>
        <c:dLbl>
          <c:idx val="0"/>
          <c:layout>
            <c:manualLayout>
              <c:x val="-7.4680227471566052E-2"/>
              <c:y val="-7.8484616506270047E-2"/>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6.1760061242344705E-2"/>
              <c:y val="0.10258019830854477"/>
            </c:manualLayout>
          </c:layout>
          <c:spPr>
            <a:solidFill>
              <a:srgbClr val="ED7D31"/>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4.2020067700266117E-2"/>
              <c:y val="-0.19216641653474778"/>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w="25400">
            <a:solidFill>
              <a:schemeClr val="lt1"/>
            </a:solidFill>
          </a:ln>
          <a:effectLst/>
          <a:sp3d contourW="25400">
            <a:contourClr>
              <a:schemeClr val="lt1"/>
            </a:contourClr>
          </a:sp3d>
        </c:spPr>
        <c:dLbl>
          <c:idx val="0"/>
          <c:layout>
            <c:manualLayout>
              <c:x val="2.3409667541557305E-2"/>
              <c:y val="7.2184310294546514E-2"/>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w="25400">
            <a:solidFill>
              <a:schemeClr val="lt1"/>
            </a:solidFill>
          </a:ln>
          <a:effectLst/>
          <a:sp3d contourW="25400">
            <a:contourClr>
              <a:schemeClr val="lt1"/>
            </a:contourClr>
          </a:sp3d>
        </c:spPr>
        <c:dLbl>
          <c:idx val="0"/>
          <c:layout>
            <c:manualLayout>
              <c:x val="0"/>
              <c:y val="-0.13952136191309419"/>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solidFill>
          <a:ln w="25400">
            <a:solidFill>
              <a:schemeClr val="lt1"/>
            </a:solidFill>
          </a:ln>
          <a:effectLst/>
          <a:sp3d contourW="25400">
            <a:contourClr>
              <a:schemeClr val="lt1"/>
            </a:contourClr>
          </a:sp3d>
        </c:spPr>
        <c:dLbl>
          <c:idx val="0"/>
          <c:layout>
            <c:manualLayout>
              <c:x val="2.6138232720909885E-2"/>
              <c:y val="-6.1300670749489646E-2"/>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'Q1Q2 Rev 24'!$B$3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F2-42DC-AE59-E2E163F2C938}"/>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F2-42DC-AE59-E2E163F2C93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F2-42DC-AE59-E2E163F2C93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BF2-42DC-AE59-E2E163F2C93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BF2-42DC-AE59-E2E163F2C93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BF2-42DC-AE59-E2E163F2C938}"/>
              </c:ext>
            </c:extLst>
          </c:dPt>
          <c:dPt>
            <c:idx val="6"/>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D-7BF2-42DC-AE59-E2E163F2C938}"/>
              </c:ext>
            </c:extLst>
          </c:dPt>
          <c:dLbls>
            <c:dLbl>
              <c:idx val="0"/>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7BF2-42DC-AE59-E2E163F2C938}"/>
                </c:ext>
              </c:extLst>
            </c:dLbl>
            <c:dLbl>
              <c:idx val="1"/>
              <c:layout>
                <c:manualLayout>
                  <c:x val="-7.4680227471566052E-2"/>
                  <c:y val="-7.8484616506270047E-2"/>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F2-42DC-AE59-E2E163F2C938}"/>
                </c:ext>
              </c:extLst>
            </c:dLbl>
            <c:dLbl>
              <c:idx val="2"/>
              <c:layout>
                <c:manualLayout>
                  <c:x val="-6.1760061242344705E-2"/>
                  <c:y val="0.10258019830854477"/>
                </c:manualLayout>
              </c:layout>
              <c:spPr>
                <a:solidFill>
                  <a:srgbClr val="ED7D31"/>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F2-42DC-AE59-E2E163F2C938}"/>
                </c:ext>
              </c:extLst>
            </c:dLbl>
            <c:dLbl>
              <c:idx val="3"/>
              <c:layout>
                <c:manualLayout>
                  <c:x val="-4.2020067700266117E-2"/>
                  <c:y val="-0.19216641653474778"/>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BF2-42DC-AE59-E2E163F2C938}"/>
                </c:ext>
              </c:extLst>
            </c:dLbl>
            <c:dLbl>
              <c:idx val="4"/>
              <c:layout>
                <c:manualLayout>
                  <c:x val="2.3409667541557305E-2"/>
                  <c:y val="7.2184310294546514E-2"/>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7BF2-42DC-AE59-E2E163F2C938}"/>
                </c:ext>
              </c:extLst>
            </c:dLbl>
            <c:dLbl>
              <c:idx val="5"/>
              <c:layout>
                <c:manualLayout>
                  <c:x val="0"/>
                  <c:y val="-0.13952136191309419"/>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7BF2-42DC-AE59-E2E163F2C938}"/>
                </c:ext>
              </c:extLst>
            </c:dLbl>
            <c:dLbl>
              <c:idx val="6"/>
              <c:layout>
                <c:manualLayout>
                  <c:x val="2.6138232720909885E-2"/>
                  <c:y val="-6.1300670749489646E-2"/>
                </c:manualLayout>
              </c:layout>
              <c:spPr>
                <a:solidFill>
                  <a:srgbClr val="ED7D31"/>
                </a:solidFill>
                <a:ln w="12700" cap="flat" cmpd="sng" algn="ctr">
                  <a:solidFill>
                    <a:schemeClr val="accent3">
                      <a:shade val="5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7BF2-42DC-AE59-E2E163F2C938}"/>
                </c:ext>
              </c:extLst>
            </c:dLbl>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'Q1Q2 Rev 24'!$A$4:$A$11</c:f>
              <c:strCache>
                <c:ptCount val="7"/>
                <c:pt idx="0">
                  <c:v>Cineview</c:v>
                </c:pt>
                <c:pt idx="1">
                  <c:v>Grandview</c:v>
                </c:pt>
                <c:pt idx="2">
                  <c:v>Lakeside Theater</c:v>
                </c:pt>
                <c:pt idx="3">
                  <c:v>MarkEnds Theatre</c:v>
                </c:pt>
                <c:pt idx="4">
                  <c:v>Moviemart 18</c:v>
                </c:pt>
                <c:pt idx="5">
                  <c:v>Towerview </c:v>
                </c:pt>
                <c:pt idx="6">
                  <c:v>Viewing 27</c:v>
                </c:pt>
              </c:strCache>
            </c:strRef>
          </c:cat>
          <c:val>
            <c:numRef>
              <c:f>'Q1Q2 Rev 24'!$B$4:$B$11</c:f>
              <c:numCache>
                <c:formatCode>_("$"* #,##0.00_);_("$"* \(#,##0.00\);_("$"* "-"??_);_(@_)</c:formatCode>
                <c:ptCount val="7"/>
                <c:pt idx="0">
                  <c:v>2403840</c:v>
                </c:pt>
                <c:pt idx="1">
                  <c:v>4204358</c:v>
                </c:pt>
                <c:pt idx="2">
                  <c:v>2947224</c:v>
                </c:pt>
                <c:pt idx="3">
                  <c:v>4168314</c:v>
                </c:pt>
                <c:pt idx="4">
                  <c:v>2959334</c:v>
                </c:pt>
                <c:pt idx="5">
                  <c:v>3103240</c:v>
                </c:pt>
                <c:pt idx="6">
                  <c:v>4071078</c:v>
                </c:pt>
              </c:numCache>
            </c:numRef>
          </c:val>
          <c:extLst>
            <c:ext xmlns:c16="http://schemas.microsoft.com/office/drawing/2014/chart" uri="{C3380CC4-5D6E-409C-BE32-E72D297353CC}">
              <c16:uniqueId val="{0000000E-7BF2-42DC-AE59-E2E163F2C938}"/>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2000"/>
              <a:t>Total Percentage</a:t>
            </a:r>
            <a:r>
              <a:rPr lang="en-US" sz="2000" baseline="0"/>
              <a:t> </a:t>
            </a:r>
            <a:r>
              <a:rPr lang="en-US" sz="2000"/>
              <a:t>Revenue in 2023</a:t>
            </a:r>
          </a:p>
        </c:rich>
      </c:tx>
      <c:layout>
        <c:manualLayout>
          <c:xMode val="edge"/>
          <c:yMode val="edge"/>
          <c:x val="0.17535891589533073"/>
          <c:y val="3.71402042711234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778720579123235E-2"/>
          <c:y val="0.19061493357898507"/>
          <c:w val="0.93888888888888888"/>
          <c:h val="0.57766076115485565"/>
        </c:manualLayout>
      </c:layout>
      <c:pie3DChart>
        <c:varyColors val="1"/>
        <c:ser>
          <c:idx val="0"/>
          <c:order val="0"/>
          <c:tx>
            <c:strRef>
              <c:f>'Movie Theatre Sales 2023'!$T$12</c:f>
              <c:strCache>
                <c:ptCount val="1"/>
                <c:pt idx="0">
                  <c:v>Total Revenue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379-40C6-AD85-132F73DE7148}"/>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379-40C6-AD85-132F73DE7148}"/>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379-40C6-AD85-132F73DE7148}"/>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379-40C6-AD85-132F73DE7148}"/>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4379-40C6-AD85-132F73DE7148}"/>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4379-40C6-AD85-132F73DE7148}"/>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4379-40C6-AD85-132F73DE71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'Movie Theatre Sales 2023'!$G$13:$G$19</c:f>
              <c:strCache>
                <c:ptCount val="7"/>
                <c:pt idx="0">
                  <c:v>Cineview</c:v>
                </c:pt>
                <c:pt idx="1">
                  <c:v>Moviewmart18</c:v>
                </c:pt>
                <c:pt idx="2">
                  <c:v>Viewing27</c:v>
                </c:pt>
                <c:pt idx="3">
                  <c:v>Grandview</c:v>
                </c:pt>
                <c:pt idx="4">
                  <c:v>Towerview</c:v>
                </c:pt>
                <c:pt idx="5">
                  <c:v>MarkEnds Theatre</c:v>
                </c:pt>
                <c:pt idx="6">
                  <c:v>LakeSide</c:v>
                </c:pt>
              </c:strCache>
            </c:strRef>
          </c:cat>
          <c:val>
            <c:numRef>
              <c:f>'Movie Theatre Sales 2023'!$T$13:$T$19</c:f>
              <c:numCache>
                <c:formatCode>_("$"* #,##0.00_);_("$"* \(#,##0.00\);_("$"* "-"??_);_(@_)</c:formatCode>
                <c:ptCount val="7"/>
                <c:pt idx="0">
                  <c:v>3584420</c:v>
                </c:pt>
                <c:pt idx="1">
                  <c:v>5085486</c:v>
                </c:pt>
                <c:pt idx="2">
                  <c:v>6112068</c:v>
                </c:pt>
                <c:pt idx="3">
                  <c:v>6666530</c:v>
                </c:pt>
                <c:pt idx="4">
                  <c:v>4951534</c:v>
                </c:pt>
                <c:pt idx="5">
                  <c:v>6609384</c:v>
                </c:pt>
                <c:pt idx="6">
                  <c:v>4846646</c:v>
                </c:pt>
              </c:numCache>
            </c:numRef>
          </c:val>
          <c:extLst>
            <c:ext xmlns:c16="http://schemas.microsoft.com/office/drawing/2014/chart" uri="{C3380CC4-5D6E-409C-BE32-E72D297353CC}">
              <c16:uniqueId val="{00000000-EE1B-4537-8824-7089C0AED76A}"/>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Movie Theatre Sales Update(1) (1).xlsx]Q1Q2 Rev 24!PivotTable5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n-lt"/>
              </a:rPr>
              <a:t>Q1+Q2</a:t>
            </a:r>
            <a:r>
              <a:rPr lang="en-US" sz="1800" b="1" baseline="0">
                <a:latin typeface="+mn-lt"/>
              </a:rPr>
              <a:t> Percentage of Revenue</a:t>
            </a:r>
            <a:endParaRPr lang="en-US" sz="1800" b="1">
              <a:latin typeface="+mn-lt"/>
            </a:endParaRPr>
          </a:p>
        </c:rich>
      </c:tx>
      <c:layout>
        <c:manualLayout>
          <c:xMode val="edge"/>
          <c:yMode val="edge"/>
          <c:x val="0.12027777777777778"/>
          <c:y val="0.1085823176212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rgbClr val="7030A0"/>
          </a:solidFill>
          <a:ln w="25400">
            <a:solidFill>
              <a:schemeClr val="lt1"/>
            </a:solidFill>
          </a:ln>
          <a:effectLst/>
          <a:sp3d contourW="25400">
            <a:contourClr>
              <a:schemeClr val="lt1"/>
            </a:contourClr>
          </a:sp3d>
        </c:spPr>
      </c:pivotFmt>
      <c:pivotFmt>
        <c:idx val="3"/>
        <c:spPr>
          <a:solidFill>
            <a:schemeClr val="accent3"/>
          </a:solidFill>
          <a:ln w="25400">
            <a:solidFill>
              <a:schemeClr val="lt1"/>
            </a:solidFill>
          </a:ln>
          <a:effectLst/>
          <a:sp3d contourW="25400">
            <a:contourClr>
              <a:schemeClr val="lt1"/>
            </a:contourClr>
          </a:sp3d>
        </c:spPr>
        <c:dLbl>
          <c:idx val="0"/>
          <c:layout>
            <c:manualLayout>
              <c:x val="-1.5277777777777777E-2"/>
              <c:y val="5.3240740740740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27624671916012"/>
                  <c:h val="0.12136045494313211"/>
                </c:manualLayout>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layout>
            <c:manualLayout>
              <c:x val="-1.5277777777777777E-2"/>
              <c:y val="5.3240740740740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27624671916012"/>
                  <c:h val="0.12136045494313211"/>
                </c:manualLayout>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rgbClr val="7030A0"/>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rgbClr val="FF0000"/>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dLbl>
          <c:idx val="0"/>
          <c:layout>
            <c:manualLayout>
              <c:x val="-1.5277777777777777E-2"/>
              <c:y val="5.3240740740740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27624671916012"/>
                  <c:h val="0.12136045494313211"/>
                </c:manualLayout>
              </c15:layout>
            </c:ext>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rgbClr val="ED7D3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'Q1Q2 Rev 24'!$B$3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CC8-4F73-8755-BA6A6B6468BE}"/>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8CC8-4F73-8755-BA6A6B6468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CC8-4F73-8755-BA6A6B6468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CC8-4F73-8755-BA6A6B6468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CC8-4F73-8755-BA6A6B6468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CC8-4F73-8755-BA6A6B6468BE}"/>
              </c:ext>
            </c:extLst>
          </c:dPt>
          <c:dPt>
            <c:idx val="6"/>
            <c:bubble3D val="0"/>
            <c:spPr>
              <a:solidFill>
                <a:srgbClr val="ED7D31"/>
              </a:solidFill>
              <a:ln w="25400">
                <a:solidFill>
                  <a:schemeClr val="lt1"/>
                </a:solidFill>
              </a:ln>
              <a:effectLst/>
              <a:sp3d contourW="25400">
                <a:contourClr>
                  <a:schemeClr val="lt1"/>
                </a:contourClr>
              </a:sp3d>
            </c:spPr>
            <c:extLst>
              <c:ext xmlns:c16="http://schemas.microsoft.com/office/drawing/2014/chart" uri="{C3380CC4-5D6E-409C-BE32-E72D297353CC}">
                <c16:uniqueId val="{0000000D-8CC8-4F73-8755-BA6A6B6468BE}"/>
              </c:ext>
            </c:extLst>
          </c:dPt>
          <c:dLbls>
            <c:dLbl>
              <c:idx val="2"/>
              <c:layout>
                <c:manualLayout>
                  <c:x val="-1.5277777777777777E-2"/>
                  <c:y val="5.32407407407407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27624671916012"/>
                      <c:h val="0.12136045494313211"/>
                    </c:manualLayout>
                  </c15:layout>
                </c:ext>
                <c:ext xmlns:c16="http://schemas.microsoft.com/office/drawing/2014/chart" uri="{C3380CC4-5D6E-409C-BE32-E72D297353CC}">
                  <c16:uniqueId val="{00000005-8CC8-4F73-8755-BA6A6B6468B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'Q1Q2 Rev 24'!$A$4:$A$11</c:f>
              <c:strCache>
                <c:ptCount val="7"/>
                <c:pt idx="0">
                  <c:v>Cineview</c:v>
                </c:pt>
                <c:pt idx="1">
                  <c:v>Grandview</c:v>
                </c:pt>
                <c:pt idx="2">
                  <c:v>Lakeside Theater</c:v>
                </c:pt>
                <c:pt idx="3">
                  <c:v>MarkEnds Theatre</c:v>
                </c:pt>
                <c:pt idx="4">
                  <c:v>Moviemart 18</c:v>
                </c:pt>
                <c:pt idx="5">
                  <c:v>Towerview </c:v>
                </c:pt>
                <c:pt idx="6">
                  <c:v>Viewing 27</c:v>
                </c:pt>
              </c:strCache>
            </c:strRef>
          </c:cat>
          <c:val>
            <c:numRef>
              <c:f>'Q1Q2 Rev 24'!$B$4:$B$11</c:f>
              <c:numCache>
                <c:formatCode>_("$"* #,##0.00_);_("$"* \(#,##0.00\);_("$"* "-"??_);_(@_)</c:formatCode>
                <c:ptCount val="7"/>
                <c:pt idx="0">
                  <c:v>2403840</c:v>
                </c:pt>
                <c:pt idx="1">
                  <c:v>4204358</c:v>
                </c:pt>
                <c:pt idx="2">
                  <c:v>2947224</c:v>
                </c:pt>
                <c:pt idx="3">
                  <c:v>4168314</c:v>
                </c:pt>
                <c:pt idx="4">
                  <c:v>2959334</c:v>
                </c:pt>
                <c:pt idx="5">
                  <c:v>3103240</c:v>
                </c:pt>
                <c:pt idx="6">
                  <c:v>4071078</c:v>
                </c:pt>
              </c:numCache>
            </c:numRef>
          </c:val>
          <c:extLst>
            <c:ext xmlns:c16="http://schemas.microsoft.com/office/drawing/2014/chart" uri="{C3380CC4-5D6E-409C-BE32-E72D297353CC}">
              <c16:uniqueId val="{0000000E-8CC8-4F73-8755-BA6A6B6468B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650785214348208"/>
          <c:y val="0.12318095654709826"/>
          <c:w val="0.23492147856517936"/>
          <c:h val="0.6057322115557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2023 Revenue </a:t>
            </a:r>
          </a:p>
        </c:rich>
      </c:tx>
      <c:layout>
        <c:manualLayout>
          <c:xMode val="edge"/>
          <c:yMode val="edge"/>
          <c:x val="0.4559228104898565"/>
          <c:y val="2.15117995890738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939571401729803E-2"/>
          <c:y val="0.10587400107991869"/>
          <c:w val="0.92901134243403116"/>
          <c:h val="0.77205039444886414"/>
        </c:manualLayout>
      </c:layout>
      <c:lineChart>
        <c:grouping val="standard"/>
        <c:varyColors val="0"/>
        <c:ser>
          <c:idx val="0"/>
          <c:order val="0"/>
          <c:tx>
            <c:strRef>
              <c:f>'Movie Theatre Sales 2023'!$G$13</c:f>
              <c:strCache>
                <c:ptCount val="1"/>
                <c:pt idx="0">
                  <c:v>Cineview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2023'!$H$13:$S$13</c:f>
              <c:numCache>
                <c:formatCode>_("$"* #,##0.00_);_("$"* \(#,##0.00\);_("$"* "-"??_);_(@_)</c:formatCode>
                <c:ptCount val="12"/>
                <c:pt idx="0">
                  <c:v>150000</c:v>
                </c:pt>
                <c:pt idx="1">
                  <c:v>341340</c:v>
                </c:pt>
                <c:pt idx="2">
                  <c:v>296290</c:v>
                </c:pt>
                <c:pt idx="3">
                  <c:v>316020</c:v>
                </c:pt>
                <c:pt idx="4">
                  <c:v>361220</c:v>
                </c:pt>
                <c:pt idx="5">
                  <c:v>361220</c:v>
                </c:pt>
                <c:pt idx="6">
                  <c:v>305190</c:v>
                </c:pt>
                <c:pt idx="7">
                  <c:v>266510</c:v>
                </c:pt>
                <c:pt idx="8">
                  <c:v>315700</c:v>
                </c:pt>
                <c:pt idx="9">
                  <c:v>276320</c:v>
                </c:pt>
                <c:pt idx="10">
                  <c:v>300770</c:v>
                </c:pt>
                <c:pt idx="11">
                  <c:v>293840</c:v>
                </c:pt>
              </c:numCache>
            </c:numRef>
          </c:val>
          <c:smooth val="0"/>
          <c:extLst>
            <c:ext xmlns:c16="http://schemas.microsoft.com/office/drawing/2014/chart" uri="{C3380CC4-5D6E-409C-BE32-E72D297353CC}">
              <c16:uniqueId val="{00000000-0216-4341-80C3-8332108ECECE}"/>
            </c:ext>
          </c:extLst>
        </c:ser>
        <c:ser>
          <c:idx val="1"/>
          <c:order val="1"/>
          <c:tx>
            <c:strRef>
              <c:f>'Movie Theatre Sales 2023'!$G$14</c:f>
              <c:strCache>
                <c:ptCount val="1"/>
                <c:pt idx="0">
                  <c:v>Moviewmart18</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2023'!$H$14:$S$14</c:f>
              <c:numCache>
                <c:formatCode>_("$"* #,##0.00_);_("$"* \(#,##0.00\);_("$"* "-"??_);_(@_)</c:formatCode>
                <c:ptCount val="12"/>
                <c:pt idx="0">
                  <c:v>280000</c:v>
                </c:pt>
                <c:pt idx="1">
                  <c:v>271684</c:v>
                </c:pt>
                <c:pt idx="2">
                  <c:v>477120</c:v>
                </c:pt>
                <c:pt idx="3">
                  <c:v>492422</c:v>
                </c:pt>
                <c:pt idx="4">
                  <c:v>538678</c:v>
                </c:pt>
                <c:pt idx="5">
                  <c:v>538678</c:v>
                </c:pt>
                <c:pt idx="6">
                  <c:v>380366</c:v>
                </c:pt>
                <c:pt idx="7">
                  <c:v>384622</c:v>
                </c:pt>
                <c:pt idx="8">
                  <c:v>382130</c:v>
                </c:pt>
                <c:pt idx="9">
                  <c:v>486402</c:v>
                </c:pt>
                <c:pt idx="10">
                  <c:v>458822</c:v>
                </c:pt>
                <c:pt idx="11">
                  <c:v>394562</c:v>
                </c:pt>
              </c:numCache>
            </c:numRef>
          </c:val>
          <c:smooth val="0"/>
          <c:extLst>
            <c:ext xmlns:c16="http://schemas.microsoft.com/office/drawing/2014/chart" uri="{C3380CC4-5D6E-409C-BE32-E72D297353CC}">
              <c16:uniqueId val="{00000001-0216-4341-80C3-8332108ECECE}"/>
            </c:ext>
          </c:extLst>
        </c:ser>
        <c:ser>
          <c:idx val="2"/>
          <c:order val="2"/>
          <c:tx>
            <c:strRef>
              <c:f>'Movie Theatre Sales 2023'!$G$15</c:f>
              <c:strCache>
                <c:ptCount val="1"/>
                <c:pt idx="0">
                  <c:v>Viewing27</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2023'!$H$15:$S$15</c:f>
              <c:numCache>
                <c:formatCode>_("$"* #,##0.00_);_("$"* \(#,##0.00\);_("$"* "-"??_);_(@_)</c:formatCode>
                <c:ptCount val="12"/>
                <c:pt idx="0">
                  <c:v>216000</c:v>
                </c:pt>
                <c:pt idx="1">
                  <c:v>534780</c:v>
                </c:pt>
                <c:pt idx="2">
                  <c:v>417402</c:v>
                </c:pt>
                <c:pt idx="3">
                  <c:v>503676</c:v>
                </c:pt>
                <c:pt idx="4">
                  <c:v>615456</c:v>
                </c:pt>
                <c:pt idx="5">
                  <c:v>615456</c:v>
                </c:pt>
                <c:pt idx="6">
                  <c:v>621306</c:v>
                </c:pt>
                <c:pt idx="7">
                  <c:v>502128</c:v>
                </c:pt>
                <c:pt idx="8">
                  <c:v>474822</c:v>
                </c:pt>
                <c:pt idx="9">
                  <c:v>573156</c:v>
                </c:pt>
                <c:pt idx="10">
                  <c:v>424788</c:v>
                </c:pt>
                <c:pt idx="11">
                  <c:v>613098</c:v>
                </c:pt>
              </c:numCache>
            </c:numRef>
          </c:val>
          <c:smooth val="0"/>
          <c:extLst>
            <c:ext xmlns:c16="http://schemas.microsoft.com/office/drawing/2014/chart" uri="{C3380CC4-5D6E-409C-BE32-E72D297353CC}">
              <c16:uniqueId val="{00000002-0216-4341-80C3-8332108ECECE}"/>
            </c:ext>
          </c:extLst>
        </c:ser>
        <c:ser>
          <c:idx val="3"/>
          <c:order val="3"/>
          <c:tx>
            <c:strRef>
              <c:f>'Movie Theatre Sales 2023'!$G$16</c:f>
              <c:strCache>
                <c:ptCount val="1"/>
                <c:pt idx="0">
                  <c:v>Grandview</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2023'!$H$16:$S$16</c:f>
              <c:numCache>
                <c:formatCode>_("$"* #,##0.00_);_("$"* \(#,##0.00\);_("$"* "-"??_);_(@_)</c:formatCode>
                <c:ptCount val="12"/>
                <c:pt idx="0">
                  <c:v>266000</c:v>
                </c:pt>
                <c:pt idx="1">
                  <c:v>633707</c:v>
                </c:pt>
                <c:pt idx="2">
                  <c:v>380931</c:v>
                </c:pt>
                <c:pt idx="3">
                  <c:v>699333</c:v>
                </c:pt>
                <c:pt idx="4">
                  <c:v>560861</c:v>
                </c:pt>
                <c:pt idx="5">
                  <c:v>560861</c:v>
                </c:pt>
                <c:pt idx="6">
                  <c:v>643872</c:v>
                </c:pt>
                <c:pt idx="7">
                  <c:v>492252</c:v>
                </c:pt>
                <c:pt idx="8">
                  <c:v>617234</c:v>
                </c:pt>
                <c:pt idx="9">
                  <c:v>610185</c:v>
                </c:pt>
                <c:pt idx="10">
                  <c:v>594852</c:v>
                </c:pt>
                <c:pt idx="11">
                  <c:v>606442</c:v>
                </c:pt>
              </c:numCache>
            </c:numRef>
          </c:val>
          <c:smooth val="0"/>
          <c:extLst>
            <c:ext xmlns:c16="http://schemas.microsoft.com/office/drawing/2014/chart" uri="{C3380CC4-5D6E-409C-BE32-E72D297353CC}">
              <c16:uniqueId val="{00000003-0216-4341-80C3-8332108ECECE}"/>
            </c:ext>
          </c:extLst>
        </c:ser>
        <c:ser>
          <c:idx val="4"/>
          <c:order val="4"/>
          <c:tx>
            <c:strRef>
              <c:f>'Movie Theatre Sales 2023'!$G$17</c:f>
              <c:strCache>
                <c:ptCount val="1"/>
                <c:pt idx="0">
                  <c:v>Towerview</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2023'!$H$17:$S$17</c:f>
              <c:numCache>
                <c:formatCode>_("$"* #,##0.00_);_("$"* \(#,##0.00\);_("$"* "-"??_);_(@_)</c:formatCode>
                <c:ptCount val="12"/>
                <c:pt idx="0">
                  <c:v>252000</c:v>
                </c:pt>
                <c:pt idx="1">
                  <c:v>450408</c:v>
                </c:pt>
                <c:pt idx="2">
                  <c:v>281862</c:v>
                </c:pt>
                <c:pt idx="3">
                  <c:v>498120</c:v>
                </c:pt>
                <c:pt idx="4">
                  <c:v>488656</c:v>
                </c:pt>
                <c:pt idx="5">
                  <c:v>488656</c:v>
                </c:pt>
                <c:pt idx="6">
                  <c:v>449120</c:v>
                </c:pt>
                <c:pt idx="7">
                  <c:v>465038</c:v>
                </c:pt>
                <c:pt idx="8">
                  <c:v>363454</c:v>
                </c:pt>
                <c:pt idx="9">
                  <c:v>425082</c:v>
                </c:pt>
                <c:pt idx="10">
                  <c:v>358610</c:v>
                </c:pt>
                <c:pt idx="11">
                  <c:v>430528</c:v>
                </c:pt>
              </c:numCache>
            </c:numRef>
          </c:val>
          <c:smooth val="0"/>
          <c:extLst>
            <c:ext xmlns:c16="http://schemas.microsoft.com/office/drawing/2014/chart" uri="{C3380CC4-5D6E-409C-BE32-E72D297353CC}">
              <c16:uniqueId val="{00000004-0216-4341-80C3-8332108ECECE}"/>
            </c:ext>
          </c:extLst>
        </c:ser>
        <c:ser>
          <c:idx val="5"/>
          <c:order val="5"/>
          <c:tx>
            <c:strRef>
              <c:f>'Movie Theatre Sales 2023'!$G$18</c:f>
              <c:strCache>
                <c:ptCount val="1"/>
                <c:pt idx="0">
                  <c:v>MarkEnds Theatre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2023'!$H$18:$S$18</c:f>
              <c:numCache>
                <c:formatCode>_("$"* #,##0.00_);_("$"* \(#,##0.00\);_("$"* "-"??_);_(@_)</c:formatCode>
                <c:ptCount val="12"/>
                <c:pt idx="0">
                  <c:v>486000</c:v>
                </c:pt>
                <c:pt idx="1">
                  <c:v>500148</c:v>
                </c:pt>
                <c:pt idx="2">
                  <c:v>415260</c:v>
                </c:pt>
                <c:pt idx="3">
                  <c:v>684018</c:v>
                </c:pt>
                <c:pt idx="4">
                  <c:v>634014</c:v>
                </c:pt>
                <c:pt idx="5">
                  <c:v>634014</c:v>
                </c:pt>
                <c:pt idx="6">
                  <c:v>549162</c:v>
                </c:pt>
                <c:pt idx="7">
                  <c:v>591786</c:v>
                </c:pt>
                <c:pt idx="8">
                  <c:v>560934</c:v>
                </c:pt>
                <c:pt idx="9">
                  <c:v>494586</c:v>
                </c:pt>
                <c:pt idx="10">
                  <c:v>546768</c:v>
                </c:pt>
                <c:pt idx="11">
                  <c:v>512694</c:v>
                </c:pt>
              </c:numCache>
            </c:numRef>
          </c:val>
          <c:smooth val="0"/>
          <c:extLst>
            <c:ext xmlns:c16="http://schemas.microsoft.com/office/drawing/2014/chart" uri="{C3380CC4-5D6E-409C-BE32-E72D297353CC}">
              <c16:uniqueId val="{00000005-0216-4341-80C3-8332108ECECE}"/>
            </c:ext>
          </c:extLst>
        </c:ser>
        <c:ser>
          <c:idx val="6"/>
          <c:order val="6"/>
          <c:tx>
            <c:strRef>
              <c:f>'Movie Theatre Sales 2023'!$G$19</c:f>
              <c:strCache>
                <c:ptCount val="1"/>
                <c:pt idx="0">
                  <c:v>LakeSide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2023'!$H$19:$S$19</c:f>
              <c:numCache>
                <c:formatCode>_("$"* #,##0.00_);_("$"* \(#,##0.00\);_("$"* "-"??_);_(@_)</c:formatCode>
                <c:ptCount val="12"/>
                <c:pt idx="0">
                  <c:v>358400</c:v>
                </c:pt>
                <c:pt idx="1">
                  <c:v>490000</c:v>
                </c:pt>
                <c:pt idx="2">
                  <c:v>236558</c:v>
                </c:pt>
                <c:pt idx="3">
                  <c:v>278180</c:v>
                </c:pt>
                <c:pt idx="4">
                  <c:v>484778</c:v>
                </c:pt>
                <c:pt idx="5">
                  <c:v>484778</c:v>
                </c:pt>
                <c:pt idx="6">
                  <c:v>364280</c:v>
                </c:pt>
                <c:pt idx="7">
                  <c:v>390796</c:v>
                </c:pt>
                <c:pt idx="8">
                  <c:v>394604</c:v>
                </c:pt>
                <c:pt idx="9">
                  <c:v>489160</c:v>
                </c:pt>
                <c:pt idx="10">
                  <c:v>444584</c:v>
                </c:pt>
                <c:pt idx="11">
                  <c:v>430528</c:v>
                </c:pt>
              </c:numCache>
            </c:numRef>
          </c:val>
          <c:smooth val="0"/>
          <c:extLst>
            <c:ext xmlns:c16="http://schemas.microsoft.com/office/drawing/2014/chart" uri="{C3380CC4-5D6E-409C-BE32-E72D297353CC}">
              <c16:uniqueId val="{00000006-0216-4341-80C3-8332108ECECE}"/>
            </c:ext>
          </c:extLst>
        </c:ser>
        <c:ser>
          <c:idx val="7"/>
          <c:order val="7"/>
          <c:tx>
            <c:strRef>
              <c:f>'Movie Theatre Sales 2023'!$G$20</c:f>
              <c:strCache>
                <c:ptCount val="1"/>
                <c:pt idx="0">
                  <c:v>Average</c:v>
                </c:pt>
              </c:strCache>
            </c:strRef>
          </c:tx>
          <c:spPr>
            <a:ln w="34925" cap="rnd">
              <a:solidFill>
                <a:schemeClr val="accent2">
                  <a:lumMod val="60000"/>
                </a:schemeClr>
              </a:solidFill>
              <a:prstDash val="lgDash"/>
              <a:round/>
            </a:ln>
            <a:effectLst>
              <a:outerShdw blurRad="57150" dist="19050" dir="5400000" algn="ctr" rotWithShape="0">
                <a:srgbClr val="000000">
                  <a:alpha val="63000"/>
                </a:srgbClr>
              </a:outerShdw>
            </a:effectLst>
          </c:spPr>
          <c:marker>
            <c:symbol val="none"/>
          </c:marker>
          <c:cat>
            <c:strRef>
              <c:f>'Movie Theatre Sales 2023'!$H$12:$S$12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'Movie Theatre Sales 2023'!$H$20:$S$20</c:f>
              <c:numCache>
                <c:formatCode>_("$"* #,##0.00_);_("$"* \(#,##0.00\);_("$"* "-"??_);_(@_)</c:formatCode>
                <c:ptCount val="12"/>
                <c:pt idx="0">
                  <c:v>286914.28571428574</c:v>
                </c:pt>
                <c:pt idx="1">
                  <c:v>460295.28571428574</c:v>
                </c:pt>
                <c:pt idx="2">
                  <c:v>357917.57142857142</c:v>
                </c:pt>
                <c:pt idx="3">
                  <c:v>495967</c:v>
                </c:pt>
                <c:pt idx="4">
                  <c:v>526237.57142857148</c:v>
                </c:pt>
                <c:pt idx="5">
                  <c:v>526237.57142857148</c:v>
                </c:pt>
                <c:pt idx="6">
                  <c:v>473328</c:v>
                </c:pt>
                <c:pt idx="7">
                  <c:v>441876</c:v>
                </c:pt>
                <c:pt idx="8">
                  <c:v>444125.42857142858</c:v>
                </c:pt>
                <c:pt idx="9">
                  <c:v>479270.14285714284</c:v>
                </c:pt>
                <c:pt idx="10">
                  <c:v>447027.71428571426</c:v>
                </c:pt>
                <c:pt idx="11">
                  <c:v>468813.14285714284</c:v>
                </c:pt>
              </c:numCache>
            </c:numRef>
          </c:val>
          <c:smooth val="0"/>
          <c:extLst>
            <c:ext xmlns:c16="http://schemas.microsoft.com/office/drawing/2014/chart" uri="{C3380CC4-5D6E-409C-BE32-E72D297353CC}">
              <c16:uniqueId val="{00000007-0216-4341-80C3-8332108ECECE}"/>
            </c:ext>
          </c:extLst>
        </c:ser>
        <c:dLbls>
          <c:showLegendKey val="0"/>
          <c:showVal val="0"/>
          <c:showCatName val="0"/>
          <c:showSerName val="0"/>
          <c:showPercent val="0"/>
          <c:showBubbleSize val="0"/>
        </c:dLbls>
        <c:smooth val="0"/>
        <c:axId val="1562209520"/>
        <c:axId val="1474143552"/>
      </c:lineChart>
      <c:catAx>
        <c:axId val="1562209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43552"/>
        <c:crosses val="autoZero"/>
        <c:auto val="1"/>
        <c:lblAlgn val="ctr"/>
        <c:lblOffset val="100"/>
        <c:noMultiLvlLbl val="0"/>
      </c:catAx>
      <c:valAx>
        <c:axId val="14741435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09520"/>
        <c:crosses val="autoZero"/>
        <c:crossBetween val="between"/>
      </c:valAx>
      <c:spPr>
        <a:noFill/>
        <a:ln>
          <a:noFill/>
        </a:ln>
        <a:effectLst/>
      </c:spPr>
    </c:plotArea>
    <c:legend>
      <c:legendPos val="b"/>
      <c:layout>
        <c:manualLayout>
          <c:xMode val="edge"/>
          <c:yMode val="edge"/>
          <c:x val="0.16121044717633745"/>
          <c:y val="0.93089735475908175"/>
          <c:w val="0.67099505639000712"/>
          <c:h val="5.47614877454038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Q1+Q2 Revenue 2023</a:t>
            </a:r>
          </a:p>
        </c:rich>
      </c:tx>
      <c:layout>
        <c:manualLayout>
          <c:xMode val="edge"/>
          <c:yMode val="edge"/>
          <c:x val="0.44396249935582699"/>
          <c:y val="2.62956588257793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'Movie Theatre Sales 2023'!$G$35</c:f>
              <c:strCache>
                <c:ptCount val="1"/>
                <c:pt idx="0">
                  <c:v>Cineview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2023'!$H$35:$M$35</c:f>
              <c:numCache>
                <c:formatCode>_("$"* #,##0.00_);_("$"* \(#,##0.00\);_("$"* "-"??_);_(@_)</c:formatCode>
                <c:ptCount val="6"/>
                <c:pt idx="0">
                  <c:v>150000</c:v>
                </c:pt>
                <c:pt idx="1">
                  <c:v>341340</c:v>
                </c:pt>
                <c:pt idx="2">
                  <c:v>296290</c:v>
                </c:pt>
                <c:pt idx="3">
                  <c:v>316020</c:v>
                </c:pt>
                <c:pt idx="4">
                  <c:v>361220</c:v>
                </c:pt>
                <c:pt idx="5">
                  <c:v>361220</c:v>
                </c:pt>
              </c:numCache>
            </c:numRef>
          </c:val>
          <c:smooth val="0"/>
          <c:extLst>
            <c:ext xmlns:c16="http://schemas.microsoft.com/office/drawing/2014/chart" uri="{C3380CC4-5D6E-409C-BE32-E72D297353CC}">
              <c16:uniqueId val="{00000000-5E70-47C1-8C76-B4EB5B2F19A9}"/>
            </c:ext>
          </c:extLst>
        </c:ser>
        <c:ser>
          <c:idx val="1"/>
          <c:order val="1"/>
          <c:tx>
            <c:strRef>
              <c:f>'Movie Theatre Sales 2023'!$G$36</c:f>
              <c:strCache>
                <c:ptCount val="1"/>
                <c:pt idx="0">
                  <c:v>Moviewmart18</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2023'!$H$36:$M$36</c:f>
              <c:numCache>
                <c:formatCode>_("$"* #,##0.00_);_("$"* \(#,##0.00\);_("$"* "-"??_);_(@_)</c:formatCode>
                <c:ptCount val="6"/>
                <c:pt idx="0">
                  <c:v>280000</c:v>
                </c:pt>
                <c:pt idx="1">
                  <c:v>271684</c:v>
                </c:pt>
                <c:pt idx="2">
                  <c:v>477120</c:v>
                </c:pt>
                <c:pt idx="3">
                  <c:v>492422</c:v>
                </c:pt>
                <c:pt idx="4">
                  <c:v>538678</c:v>
                </c:pt>
                <c:pt idx="5">
                  <c:v>538678</c:v>
                </c:pt>
              </c:numCache>
            </c:numRef>
          </c:val>
          <c:smooth val="0"/>
          <c:extLst>
            <c:ext xmlns:c16="http://schemas.microsoft.com/office/drawing/2014/chart" uri="{C3380CC4-5D6E-409C-BE32-E72D297353CC}">
              <c16:uniqueId val="{00000001-5E70-47C1-8C76-B4EB5B2F19A9}"/>
            </c:ext>
          </c:extLst>
        </c:ser>
        <c:ser>
          <c:idx val="2"/>
          <c:order val="2"/>
          <c:tx>
            <c:strRef>
              <c:f>'Movie Theatre Sales 2023'!$G$37</c:f>
              <c:strCache>
                <c:ptCount val="1"/>
                <c:pt idx="0">
                  <c:v>Viewing27</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2023'!$H$37:$M$37</c:f>
              <c:numCache>
                <c:formatCode>_("$"* #,##0.00_);_("$"* \(#,##0.00\);_("$"* "-"??_);_(@_)</c:formatCode>
                <c:ptCount val="6"/>
                <c:pt idx="0">
                  <c:v>216000</c:v>
                </c:pt>
                <c:pt idx="1">
                  <c:v>534780</c:v>
                </c:pt>
                <c:pt idx="2">
                  <c:v>417402</c:v>
                </c:pt>
                <c:pt idx="3">
                  <c:v>503676</c:v>
                </c:pt>
                <c:pt idx="4">
                  <c:v>615456</c:v>
                </c:pt>
                <c:pt idx="5">
                  <c:v>615456</c:v>
                </c:pt>
              </c:numCache>
            </c:numRef>
          </c:val>
          <c:smooth val="0"/>
          <c:extLst>
            <c:ext xmlns:c16="http://schemas.microsoft.com/office/drawing/2014/chart" uri="{C3380CC4-5D6E-409C-BE32-E72D297353CC}">
              <c16:uniqueId val="{00000002-5E70-47C1-8C76-B4EB5B2F19A9}"/>
            </c:ext>
          </c:extLst>
        </c:ser>
        <c:ser>
          <c:idx val="3"/>
          <c:order val="3"/>
          <c:tx>
            <c:strRef>
              <c:f>'Movie Theatre Sales 2023'!$G$38</c:f>
              <c:strCache>
                <c:ptCount val="1"/>
                <c:pt idx="0">
                  <c:v>Grandview</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2023'!$H$38:$M$38</c:f>
              <c:numCache>
                <c:formatCode>_("$"* #,##0.00_);_("$"* \(#,##0.00\);_("$"* "-"??_);_(@_)</c:formatCode>
                <c:ptCount val="6"/>
                <c:pt idx="0">
                  <c:v>266000</c:v>
                </c:pt>
                <c:pt idx="1">
                  <c:v>633707</c:v>
                </c:pt>
                <c:pt idx="2">
                  <c:v>380931</c:v>
                </c:pt>
                <c:pt idx="3">
                  <c:v>699333</c:v>
                </c:pt>
                <c:pt idx="4">
                  <c:v>560861</c:v>
                </c:pt>
                <c:pt idx="5">
                  <c:v>560861</c:v>
                </c:pt>
              </c:numCache>
            </c:numRef>
          </c:val>
          <c:smooth val="0"/>
          <c:extLst>
            <c:ext xmlns:c16="http://schemas.microsoft.com/office/drawing/2014/chart" uri="{C3380CC4-5D6E-409C-BE32-E72D297353CC}">
              <c16:uniqueId val="{00000003-5E70-47C1-8C76-B4EB5B2F19A9}"/>
            </c:ext>
          </c:extLst>
        </c:ser>
        <c:ser>
          <c:idx val="4"/>
          <c:order val="4"/>
          <c:tx>
            <c:strRef>
              <c:f>'Movie Theatre Sales 2023'!$G$39</c:f>
              <c:strCache>
                <c:ptCount val="1"/>
                <c:pt idx="0">
                  <c:v>Towerview</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2023'!$H$39:$M$39</c:f>
              <c:numCache>
                <c:formatCode>_("$"* #,##0.00_);_("$"* \(#,##0.00\);_("$"* "-"??_);_(@_)</c:formatCode>
                <c:ptCount val="6"/>
                <c:pt idx="0">
                  <c:v>252000</c:v>
                </c:pt>
                <c:pt idx="1">
                  <c:v>450408</c:v>
                </c:pt>
                <c:pt idx="2">
                  <c:v>281862</c:v>
                </c:pt>
                <c:pt idx="3">
                  <c:v>498120</c:v>
                </c:pt>
                <c:pt idx="4">
                  <c:v>488656</c:v>
                </c:pt>
                <c:pt idx="5">
                  <c:v>488656</c:v>
                </c:pt>
              </c:numCache>
            </c:numRef>
          </c:val>
          <c:smooth val="0"/>
          <c:extLst>
            <c:ext xmlns:c16="http://schemas.microsoft.com/office/drawing/2014/chart" uri="{C3380CC4-5D6E-409C-BE32-E72D297353CC}">
              <c16:uniqueId val="{00000004-5E70-47C1-8C76-B4EB5B2F19A9}"/>
            </c:ext>
          </c:extLst>
        </c:ser>
        <c:ser>
          <c:idx val="5"/>
          <c:order val="5"/>
          <c:tx>
            <c:strRef>
              <c:f>'Movie Theatre Sales 2023'!$G$40</c:f>
              <c:strCache>
                <c:ptCount val="1"/>
                <c:pt idx="0">
                  <c:v>MarkEnds Theatre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2023'!$H$40:$M$40</c:f>
              <c:numCache>
                <c:formatCode>_("$"* #,##0.00_);_("$"* \(#,##0.00\);_("$"* "-"??_);_(@_)</c:formatCode>
                <c:ptCount val="6"/>
                <c:pt idx="0">
                  <c:v>486000</c:v>
                </c:pt>
                <c:pt idx="1">
                  <c:v>500148</c:v>
                </c:pt>
                <c:pt idx="2">
                  <c:v>415260</c:v>
                </c:pt>
                <c:pt idx="3">
                  <c:v>684018</c:v>
                </c:pt>
                <c:pt idx="4">
                  <c:v>634014</c:v>
                </c:pt>
                <c:pt idx="5">
                  <c:v>634014</c:v>
                </c:pt>
              </c:numCache>
            </c:numRef>
          </c:val>
          <c:smooth val="0"/>
          <c:extLst>
            <c:ext xmlns:c16="http://schemas.microsoft.com/office/drawing/2014/chart" uri="{C3380CC4-5D6E-409C-BE32-E72D297353CC}">
              <c16:uniqueId val="{00000005-5E70-47C1-8C76-B4EB5B2F19A9}"/>
            </c:ext>
          </c:extLst>
        </c:ser>
        <c:ser>
          <c:idx val="6"/>
          <c:order val="6"/>
          <c:tx>
            <c:strRef>
              <c:f>'Movie Theatre Sales 2023'!$G$41</c:f>
              <c:strCache>
                <c:ptCount val="1"/>
                <c:pt idx="0">
                  <c:v>LakeSide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2023'!$H$41:$M$41</c:f>
              <c:numCache>
                <c:formatCode>_("$"* #,##0.00_);_("$"* \(#,##0.00\);_("$"* "-"??_);_(@_)</c:formatCode>
                <c:ptCount val="6"/>
                <c:pt idx="0">
                  <c:v>358400</c:v>
                </c:pt>
                <c:pt idx="1">
                  <c:v>490000</c:v>
                </c:pt>
                <c:pt idx="2">
                  <c:v>236558</c:v>
                </c:pt>
                <c:pt idx="3">
                  <c:v>278180</c:v>
                </c:pt>
                <c:pt idx="4">
                  <c:v>484778</c:v>
                </c:pt>
                <c:pt idx="5">
                  <c:v>484778</c:v>
                </c:pt>
              </c:numCache>
            </c:numRef>
          </c:val>
          <c:smooth val="0"/>
          <c:extLst>
            <c:ext xmlns:c16="http://schemas.microsoft.com/office/drawing/2014/chart" uri="{C3380CC4-5D6E-409C-BE32-E72D297353CC}">
              <c16:uniqueId val="{00000006-5E70-47C1-8C76-B4EB5B2F19A9}"/>
            </c:ext>
          </c:extLst>
        </c:ser>
        <c:ser>
          <c:idx val="7"/>
          <c:order val="7"/>
          <c:tx>
            <c:strRef>
              <c:f>'Movie Theatre Sales 2023'!$G$42</c:f>
              <c:strCache>
                <c:ptCount val="1"/>
                <c:pt idx="0">
                  <c:v>Average</c:v>
                </c:pt>
              </c:strCache>
            </c:strRef>
          </c:tx>
          <c:spPr>
            <a:ln w="34925" cap="rnd">
              <a:solidFill>
                <a:schemeClr val="accent2">
                  <a:lumMod val="60000"/>
                </a:schemeClr>
              </a:solidFill>
              <a:prstDash val="dash"/>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2023'!$H$42:$M$42</c:f>
              <c:numCache>
                <c:formatCode>_("$"* #,##0.00_);_("$"* \(#,##0.00\);_("$"* "-"??_);_(@_)</c:formatCode>
                <c:ptCount val="6"/>
                <c:pt idx="0">
                  <c:v>286914.28571428574</c:v>
                </c:pt>
                <c:pt idx="1">
                  <c:v>460295.28571428574</c:v>
                </c:pt>
                <c:pt idx="2">
                  <c:v>357917.57142857142</c:v>
                </c:pt>
                <c:pt idx="3">
                  <c:v>495967</c:v>
                </c:pt>
                <c:pt idx="4">
                  <c:v>526237.57142857148</c:v>
                </c:pt>
                <c:pt idx="5">
                  <c:v>526237.57142857148</c:v>
                </c:pt>
              </c:numCache>
            </c:numRef>
          </c:val>
          <c:smooth val="0"/>
          <c:extLst>
            <c:ext xmlns:c16="http://schemas.microsoft.com/office/drawing/2014/chart" uri="{C3380CC4-5D6E-409C-BE32-E72D297353CC}">
              <c16:uniqueId val="{00000007-5E70-47C1-8C76-B4EB5B2F19A9}"/>
            </c:ext>
          </c:extLst>
        </c:ser>
        <c:dLbls>
          <c:showLegendKey val="0"/>
          <c:showVal val="0"/>
          <c:showCatName val="0"/>
          <c:showSerName val="0"/>
          <c:showPercent val="0"/>
          <c:showBubbleSize val="0"/>
        </c:dLbls>
        <c:smooth val="0"/>
        <c:axId val="356431487"/>
        <c:axId val="356421503"/>
      </c:lineChart>
      <c:catAx>
        <c:axId val="356431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21503"/>
        <c:crosses val="autoZero"/>
        <c:auto val="1"/>
        <c:lblAlgn val="ctr"/>
        <c:lblOffset val="100"/>
        <c:noMultiLvlLbl val="0"/>
      </c:catAx>
      <c:valAx>
        <c:axId val="3564215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314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µ=26,649</a:t>
            </a:r>
          </a:p>
          <a:p>
            <a:pPr>
              <a:defRPr/>
            </a:pPr>
            <a:endParaRPr lang="en-US"/>
          </a:p>
        </c:rich>
      </c:tx>
      <c:layout>
        <c:manualLayout>
          <c:xMode val="edge"/>
          <c:yMode val="edge"/>
          <c:x val="0.45635932899691878"/>
          <c:y val="9.09803921568627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14002054091065"/>
          <c:y val="0.1163607843137255"/>
          <c:w val="0.83230930046787632"/>
          <c:h val="0.8108603365755751"/>
        </c:manualLayout>
      </c:layout>
      <c:scatterChart>
        <c:scatterStyle val="smoothMarker"/>
        <c:varyColors val="0"/>
        <c:ser>
          <c:idx val="0"/>
          <c:order val="0"/>
          <c:spPr>
            <a:ln w="19050" cap="rnd">
              <a:solidFill>
                <a:schemeClr val="accent1"/>
              </a:solidFill>
              <a:round/>
            </a:ln>
            <a:effectLst/>
          </c:spPr>
          <c:marker>
            <c:symbol val="none"/>
          </c:marker>
          <c:xVal>
            <c:numRef>
              <c:f>Sheet1!$C$3:$C$103</c:f>
              <c:numCache>
                <c:formatCode>_("$"* #,##0_);_("$"* \(#,##0\);_("$"* "-"??_);_(@_)</c:formatCode>
                <c:ptCount val="101"/>
                <c:pt idx="0">
                  <c:v>13835.97096667493</c:v>
                </c:pt>
                <c:pt idx="1">
                  <c:v>14094.829038955324</c:v>
                </c:pt>
                <c:pt idx="2">
                  <c:v>14353.687111235718</c:v>
                </c:pt>
                <c:pt idx="3">
                  <c:v>14612.545183516113</c:v>
                </c:pt>
                <c:pt idx="4">
                  <c:v>14871.403255796507</c:v>
                </c:pt>
                <c:pt idx="5">
                  <c:v>15130.261328076902</c:v>
                </c:pt>
                <c:pt idx="6">
                  <c:v>15389.119400357296</c:v>
                </c:pt>
                <c:pt idx="7">
                  <c:v>15647.977472637691</c:v>
                </c:pt>
                <c:pt idx="8">
                  <c:v>15906.835544918085</c:v>
                </c:pt>
                <c:pt idx="9">
                  <c:v>16165.69361719848</c:v>
                </c:pt>
                <c:pt idx="10">
                  <c:v>16424.551689478874</c:v>
                </c:pt>
                <c:pt idx="11">
                  <c:v>16683.409761759267</c:v>
                </c:pt>
                <c:pt idx="12">
                  <c:v>16942.26783403966</c:v>
                </c:pt>
                <c:pt idx="13">
                  <c:v>17201.125906320052</c:v>
                </c:pt>
                <c:pt idx="14">
                  <c:v>17459.983978600445</c:v>
                </c:pt>
                <c:pt idx="15">
                  <c:v>17718.842050880838</c:v>
                </c:pt>
                <c:pt idx="16">
                  <c:v>17977.70012316123</c:v>
                </c:pt>
                <c:pt idx="17">
                  <c:v>18236.558195441623</c:v>
                </c:pt>
                <c:pt idx="18">
                  <c:v>18495.416267722016</c:v>
                </c:pt>
                <c:pt idx="19">
                  <c:v>18754.274340002408</c:v>
                </c:pt>
                <c:pt idx="20">
                  <c:v>19013.132412282801</c:v>
                </c:pt>
                <c:pt idx="21">
                  <c:v>19271.990484563194</c:v>
                </c:pt>
                <c:pt idx="22">
                  <c:v>19530.848556843586</c:v>
                </c:pt>
                <c:pt idx="23">
                  <c:v>19789.706629123979</c:v>
                </c:pt>
                <c:pt idx="24">
                  <c:v>20048.564701404372</c:v>
                </c:pt>
                <c:pt idx="25">
                  <c:v>20307.422773684764</c:v>
                </c:pt>
                <c:pt idx="26">
                  <c:v>20566.280845965157</c:v>
                </c:pt>
                <c:pt idx="27">
                  <c:v>20825.13891824555</c:v>
                </c:pt>
                <c:pt idx="28">
                  <c:v>21083.996990525942</c:v>
                </c:pt>
                <c:pt idx="29">
                  <c:v>21342.855062806335</c:v>
                </c:pt>
                <c:pt idx="30">
                  <c:v>21601.713135086728</c:v>
                </c:pt>
                <c:pt idx="31">
                  <c:v>21860.57120736712</c:v>
                </c:pt>
                <c:pt idx="32">
                  <c:v>22119.429279647513</c:v>
                </c:pt>
                <c:pt idx="33">
                  <c:v>22378.287351927906</c:v>
                </c:pt>
                <c:pt idx="34">
                  <c:v>22637.145424208298</c:v>
                </c:pt>
                <c:pt idx="35">
                  <c:v>22896.003496488691</c:v>
                </c:pt>
                <c:pt idx="36">
                  <c:v>23154.861568769084</c:v>
                </c:pt>
                <c:pt idx="37">
                  <c:v>23413.719641049476</c:v>
                </c:pt>
                <c:pt idx="38">
                  <c:v>23672.577713329869</c:v>
                </c:pt>
                <c:pt idx="39">
                  <c:v>23931.435785610262</c:v>
                </c:pt>
                <c:pt idx="40">
                  <c:v>24190.293857890654</c:v>
                </c:pt>
                <c:pt idx="41">
                  <c:v>24449.151930171047</c:v>
                </c:pt>
                <c:pt idx="42">
                  <c:v>24708.01000245144</c:v>
                </c:pt>
                <c:pt idx="43">
                  <c:v>24966.868074731832</c:v>
                </c:pt>
                <c:pt idx="44">
                  <c:v>25225.726147012225</c:v>
                </c:pt>
                <c:pt idx="45">
                  <c:v>25484.584219292617</c:v>
                </c:pt>
                <c:pt idx="46">
                  <c:v>25743.44229157301</c:v>
                </c:pt>
                <c:pt idx="47">
                  <c:v>26002.300363853403</c:v>
                </c:pt>
                <c:pt idx="48">
                  <c:v>26261.158436133795</c:v>
                </c:pt>
                <c:pt idx="49">
                  <c:v>26520.016508414188</c:v>
                </c:pt>
                <c:pt idx="50">
                  <c:v>26778.874580694581</c:v>
                </c:pt>
                <c:pt idx="51">
                  <c:v>27037.732652974973</c:v>
                </c:pt>
                <c:pt idx="52">
                  <c:v>27296.590725255366</c:v>
                </c:pt>
                <c:pt idx="53">
                  <c:v>27555.448797535759</c:v>
                </c:pt>
                <c:pt idx="54">
                  <c:v>27814.306869816151</c:v>
                </c:pt>
                <c:pt idx="55">
                  <c:v>28073.164942096544</c:v>
                </c:pt>
                <c:pt idx="56">
                  <c:v>28332.023014376937</c:v>
                </c:pt>
                <c:pt idx="57">
                  <c:v>28590.881086657329</c:v>
                </c:pt>
                <c:pt idx="58">
                  <c:v>28849.739158937722</c:v>
                </c:pt>
                <c:pt idx="59">
                  <c:v>29108.597231218115</c:v>
                </c:pt>
                <c:pt idx="60">
                  <c:v>29367.455303498507</c:v>
                </c:pt>
                <c:pt idx="61">
                  <c:v>29626.3133757789</c:v>
                </c:pt>
                <c:pt idx="62">
                  <c:v>29885.171448059293</c:v>
                </c:pt>
                <c:pt idx="63">
                  <c:v>30144.029520339685</c:v>
                </c:pt>
                <c:pt idx="64">
                  <c:v>30402.887592620078</c:v>
                </c:pt>
                <c:pt idx="65">
                  <c:v>30661.745664900471</c:v>
                </c:pt>
                <c:pt idx="66">
                  <c:v>30920.603737180863</c:v>
                </c:pt>
                <c:pt idx="67">
                  <c:v>31179.461809461256</c:v>
                </c:pt>
                <c:pt idx="68">
                  <c:v>31438.319881741649</c:v>
                </c:pt>
                <c:pt idx="69">
                  <c:v>31697.177954022041</c:v>
                </c:pt>
                <c:pt idx="70">
                  <c:v>31956.036026302434</c:v>
                </c:pt>
                <c:pt idx="71">
                  <c:v>32214.894098582827</c:v>
                </c:pt>
                <c:pt idx="72">
                  <c:v>32473.752170863219</c:v>
                </c:pt>
                <c:pt idx="73">
                  <c:v>32732.610243143612</c:v>
                </c:pt>
                <c:pt idx="74">
                  <c:v>32991.468315424005</c:v>
                </c:pt>
                <c:pt idx="75">
                  <c:v>33250.326387704401</c:v>
                </c:pt>
                <c:pt idx="76">
                  <c:v>33509.184459984797</c:v>
                </c:pt>
                <c:pt idx="77">
                  <c:v>33768.042532265194</c:v>
                </c:pt>
                <c:pt idx="78">
                  <c:v>34026.90060454559</c:v>
                </c:pt>
                <c:pt idx="79">
                  <c:v>34285.758676825986</c:v>
                </c:pt>
                <c:pt idx="80">
                  <c:v>34544.616749106382</c:v>
                </c:pt>
                <c:pt idx="81">
                  <c:v>34803.474821386779</c:v>
                </c:pt>
                <c:pt idx="82">
                  <c:v>35062.332893667175</c:v>
                </c:pt>
                <c:pt idx="83">
                  <c:v>35321.190965947571</c:v>
                </c:pt>
                <c:pt idx="84">
                  <c:v>35580.049038227968</c:v>
                </c:pt>
                <c:pt idx="85">
                  <c:v>35838.907110508364</c:v>
                </c:pt>
                <c:pt idx="86">
                  <c:v>36097.76518278876</c:v>
                </c:pt>
                <c:pt idx="87">
                  <c:v>36356.623255069157</c:v>
                </c:pt>
                <c:pt idx="88">
                  <c:v>36615.481327349553</c:v>
                </c:pt>
                <c:pt idx="89">
                  <c:v>36874.339399629949</c:v>
                </c:pt>
                <c:pt idx="90">
                  <c:v>37133.197471910345</c:v>
                </c:pt>
                <c:pt idx="91">
                  <c:v>37392.055544190742</c:v>
                </c:pt>
                <c:pt idx="92">
                  <c:v>37650.913616471138</c:v>
                </c:pt>
                <c:pt idx="93">
                  <c:v>37909.771688751534</c:v>
                </c:pt>
                <c:pt idx="94">
                  <c:v>38168.629761031931</c:v>
                </c:pt>
                <c:pt idx="95">
                  <c:v>38427.487833312327</c:v>
                </c:pt>
                <c:pt idx="96">
                  <c:v>38686.345905592723</c:v>
                </c:pt>
                <c:pt idx="97">
                  <c:v>38945.20397787312</c:v>
                </c:pt>
                <c:pt idx="98">
                  <c:v>39204.062050153516</c:v>
                </c:pt>
                <c:pt idx="99">
                  <c:v>39462.920122433912</c:v>
                </c:pt>
                <c:pt idx="100">
                  <c:v>39721.778194714308</c:v>
                </c:pt>
              </c:numCache>
            </c:numRef>
          </c:xVal>
          <c:yVal>
            <c:numRef>
              <c:f>Sheet1!$D$3:$D$103</c:f>
              <c:numCache>
                <c:formatCode>General</c:formatCode>
                <c:ptCount val="101"/>
                <c:pt idx="0">
                  <c:v>1.0376221652452267E-6</c:v>
                </c:pt>
                <c:pt idx="1">
                  <c:v>1.2422364581221157E-6</c:v>
                </c:pt>
                <c:pt idx="2">
                  <c:v>1.4817471381669782E-6</c:v>
                </c:pt>
                <c:pt idx="3">
                  <c:v>1.7609568668502444E-6</c:v>
                </c:pt>
                <c:pt idx="4">
                  <c:v>2.0851059857231592E-6</c:v>
                </c:pt>
                <c:pt idx="5">
                  <c:v>2.4598710814055187E-6</c:v>
                </c:pt>
                <c:pt idx="6">
                  <c:v>2.8913545775102626E-6</c:v>
                </c:pt>
                <c:pt idx="7">
                  <c:v>3.3860639539414158E-6</c:v>
                </c:pt>
                <c:pt idx="8">
                  <c:v>3.9508792289065804E-6</c:v>
                </c:pt>
                <c:pt idx="9">
                  <c:v>4.5930074235166294E-6</c:v>
                </c:pt>
                <c:pt idx="10">
                  <c:v>5.3199228687717174E-6</c:v>
                </c:pt>
                <c:pt idx="11">
                  <c:v>6.139292414637674E-6</c:v>
                </c:pt>
                <c:pt idx="12">
                  <c:v>7.058884863793908E-6</c:v>
                </c:pt>
                <c:pt idx="13">
                  <c:v>8.0864642794912021E-6</c:v>
                </c:pt>
                <c:pt idx="14">
                  <c:v>9.2296672064460227E-6</c:v>
                </c:pt>
                <c:pt idx="15">
                  <c:v>1.0495864291794137E-5</c:v>
                </c:pt>
                <c:pt idx="16">
                  <c:v>1.1892007292890588E-5</c:v>
                </c:pt>
                <c:pt idx="17">
                  <c:v>1.3424463000175872E-5</c:v>
                </c:pt>
                <c:pt idx="18">
                  <c:v>1.5098836173350721E-5</c:v>
                </c:pt>
                <c:pt idx="19">
                  <c:v>1.6919784171677393E-5</c:v>
                </c:pt>
                <c:pt idx="20">
                  <c:v>1.8890826535634854E-5</c:v>
                </c:pt>
                <c:pt idx="21">
                  <c:v>2.1014153326437605E-5</c:v>
                </c:pt>
                <c:pt idx="22">
                  <c:v>2.329043652948273E-5</c:v>
                </c:pt>
                <c:pt idx="23">
                  <c:v>2.5718649254130977E-5</c:v>
                </c:pt>
                <c:pt idx="24">
                  <c:v>2.8295897791877018E-5</c:v>
                </c:pt>
                <c:pt idx="25">
                  <c:v>3.1017271805445709E-5</c:v>
                </c:pt>
                <c:pt idx="26">
                  <c:v>3.3875717992261094E-5</c:v>
                </c:pt>
                <c:pt idx="27">
                  <c:v>3.6861942479827463E-5</c:v>
                </c:pt>
                <c:pt idx="28">
                  <c:v>3.9964346954819691E-5</c:v>
                </c:pt>
                <c:pt idx="29">
                  <c:v>4.3169003094281538E-5</c:v>
                </c:pt>
                <c:pt idx="30">
                  <c:v>4.6459669254501796E-5</c:v>
                </c:pt>
                <c:pt idx="31">
                  <c:v>4.981785258578073E-5</c:v>
                </c:pt>
                <c:pt idx="32">
                  <c:v>5.322291879139421E-5</c:v>
                </c:pt>
                <c:pt idx="33">
                  <c:v>5.6652250655774341E-5</c:v>
                </c:pt>
                <c:pt idx="34">
                  <c:v>6.0081455256387306E-5</c:v>
                </c:pt>
                <c:pt idx="35">
                  <c:v>6.3484618478561365E-5</c:v>
                </c:pt>
                <c:pt idx="36">
                  <c:v>6.6834604110708619E-5</c:v>
                </c:pt>
                <c:pt idx="37">
                  <c:v>7.0103393451453956E-5</c:v>
                </c:pt>
                <c:pt idx="38">
                  <c:v>7.3262460055475639E-5</c:v>
                </c:pt>
                <c:pt idx="39">
                  <c:v>7.6283173027906308E-5</c:v>
                </c:pt>
                <c:pt idx="40">
                  <c:v>7.9137221193804373E-5</c:v>
                </c:pt>
                <c:pt idx="41">
                  <c:v>8.1797049562758387E-5</c:v>
                </c:pt>
                <c:pt idx="42">
                  <c:v>8.4236298817902996E-5</c:v>
                </c:pt>
                <c:pt idx="43">
                  <c:v>8.6430238115972385E-5</c:v>
                </c:pt>
                <c:pt idx="44">
                  <c:v>8.835618131505522E-5</c:v>
                </c:pt>
                <c:pt idx="45">
                  <c:v>8.9993876864787273E-5</c:v>
                </c:pt>
                <c:pt idx="46">
                  <c:v>9.1325862004988694E-5</c:v>
                </c:pt>
                <c:pt idx="47">
                  <c:v>9.233777261768708E-5</c:v>
                </c:pt>
                <c:pt idx="48">
                  <c:v>9.3018601047746956E-5</c:v>
                </c:pt>
                <c:pt idx="49">
                  <c:v>9.3360895422262108E-5</c:v>
                </c:pt>
                <c:pt idx="50">
                  <c:v>9.3360895422262203E-5</c:v>
                </c:pt>
                <c:pt idx="51">
                  <c:v>9.3018601047747227E-5</c:v>
                </c:pt>
                <c:pt idx="52">
                  <c:v>9.2337772617687554E-5</c:v>
                </c:pt>
                <c:pt idx="53">
                  <c:v>9.1325862004989344E-5</c:v>
                </c:pt>
                <c:pt idx="54">
                  <c:v>8.9993876864788086E-5</c:v>
                </c:pt>
                <c:pt idx="55">
                  <c:v>8.8356181315056196E-5</c:v>
                </c:pt>
                <c:pt idx="56">
                  <c:v>8.643023811597351E-5</c:v>
                </c:pt>
                <c:pt idx="57">
                  <c:v>8.4236298817904284E-5</c:v>
                </c:pt>
                <c:pt idx="58">
                  <c:v>8.1797049562759783E-5</c:v>
                </c:pt>
                <c:pt idx="59">
                  <c:v>7.9137221193805891E-5</c:v>
                </c:pt>
                <c:pt idx="60">
                  <c:v>7.6283173027907921E-5</c:v>
                </c:pt>
                <c:pt idx="61">
                  <c:v>7.3262460055477334E-5</c:v>
                </c:pt>
                <c:pt idx="62">
                  <c:v>7.0103393451455718E-5</c:v>
                </c:pt>
                <c:pt idx="63">
                  <c:v>6.6834604110710435E-5</c:v>
                </c:pt>
                <c:pt idx="64">
                  <c:v>6.3484618478563222E-5</c:v>
                </c:pt>
                <c:pt idx="65">
                  <c:v>6.0081455256389197E-5</c:v>
                </c:pt>
                <c:pt idx="66">
                  <c:v>5.6652250655776211E-5</c:v>
                </c:pt>
                <c:pt idx="67">
                  <c:v>5.322291879139608E-5</c:v>
                </c:pt>
                <c:pt idx="68">
                  <c:v>4.9817852585782601E-5</c:v>
                </c:pt>
                <c:pt idx="69">
                  <c:v>4.6459669254503612E-5</c:v>
                </c:pt>
                <c:pt idx="70">
                  <c:v>4.3169003094283313E-5</c:v>
                </c:pt>
                <c:pt idx="71">
                  <c:v>3.9964346954821426E-5</c:v>
                </c:pt>
                <c:pt idx="72">
                  <c:v>3.6861942479829137E-5</c:v>
                </c:pt>
                <c:pt idx="73">
                  <c:v>3.3875717992262687E-5</c:v>
                </c:pt>
                <c:pt idx="74">
                  <c:v>3.1017271805447247E-5</c:v>
                </c:pt>
                <c:pt idx="75">
                  <c:v>2.8295897791878424E-5</c:v>
                </c:pt>
                <c:pt idx="76">
                  <c:v>2.5718649254132285E-5</c:v>
                </c:pt>
                <c:pt idx="77">
                  <c:v>2.3290436529483919E-5</c:v>
                </c:pt>
                <c:pt idx="78">
                  <c:v>2.1014153326438686E-5</c:v>
                </c:pt>
                <c:pt idx="79">
                  <c:v>1.8890826535635833E-5</c:v>
                </c:pt>
                <c:pt idx="80">
                  <c:v>1.6919784171678271E-5</c:v>
                </c:pt>
                <c:pt idx="81">
                  <c:v>1.5098836173351507E-5</c:v>
                </c:pt>
                <c:pt idx="82">
                  <c:v>1.342446300017657E-5</c:v>
                </c:pt>
                <c:pt idx="83">
                  <c:v>1.1892007292891199E-5</c:v>
                </c:pt>
                <c:pt idx="84">
                  <c:v>1.0495864291794672E-5</c:v>
                </c:pt>
                <c:pt idx="85">
                  <c:v>9.2296672064464971E-6</c:v>
                </c:pt>
                <c:pt idx="86">
                  <c:v>8.0864642794916155E-6</c:v>
                </c:pt>
                <c:pt idx="87">
                  <c:v>7.0588848637942663E-6</c:v>
                </c:pt>
                <c:pt idx="88">
                  <c:v>6.1392924146379798E-6</c:v>
                </c:pt>
                <c:pt idx="89">
                  <c:v>5.3199228687719782E-6</c:v>
                </c:pt>
                <c:pt idx="90">
                  <c:v>4.5930074235168555E-6</c:v>
                </c:pt>
                <c:pt idx="91">
                  <c:v>3.9508792289067811E-6</c:v>
                </c:pt>
                <c:pt idx="92">
                  <c:v>3.3860639539415835E-6</c:v>
                </c:pt>
                <c:pt idx="93">
                  <c:v>2.8913545775104049E-6</c:v>
                </c:pt>
                <c:pt idx="94">
                  <c:v>2.4598710814056402E-6</c:v>
                </c:pt>
                <c:pt idx="95">
                  <c:v>2.0851059857232625E-6</c:v>
                </c:pt>
                <c:pt idx="96">
                  <c:v>1.7609568668503302E-6</c:v>
                </c:pt>
                <c:pt idx="97">
                  <c:v>1.4817471381670504E-6</c:v>
                </c:pt>
                <c:pt idx="98">
                  <c:v>1.2422364581221752E-6</c:v>
                </c:pt>
                <c:pt idx="99">
                  <c:v>1.0376221652452784E-6</c:v>
                </c:pt>
                <c:pt idx="100">
                  <c:v>8.635331314993583E-7</c:v>
                </c:pt>
              </c:numCache>
            </c:numRef>
          </c:yVal>
          <c:smooth val="1"/>
          <c:extLst>
            <c:ext xmlns:c16="http://schemas.microsoft.com/office/drawing/2014/chart" uri="{C3380CC4-5D6E-409C-BE32-E72D297353CC}">
              <c16:uniqueId val="{00000000-2D73-4588-B929-D82B01C9F6E9}"/>
            </c:ext>
          </c:extLst>
        </c:ser>
        <c:dLbls>
          <c:showLegendKey val="0"/>
          <c:showVal val="0"/>
          <c:showCatName val="0"/>
          <c:showSerName val="0"/>
          <c:showPercent val="0"/>
          <c:showBubbleSize val="0"/>
        </c:dLbls>
        <c:axId val="927784159"/>
        <c:axId val="960255791"/>
      </c:scatterChart>
      <c:valAx>
        <c:axId val="927784159"/>
        <c:scaling>
          <c:orientation val="minMax"/>
          <c:max val="40000"/>
          <c:min val="12000"/>
        </c:scaling>
        <c:delete val="0"/>
        <c:axPos val="b"/>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55791"/>
        <c:crosses val="autoZero"/>
        <c:crossBetween val="midCat"/>
      </c:valAx>
      <c:valAx>
        <c:axId val="960255791"/>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84159"/>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n-lt"/>
                <a:cs typeface="Times New Roman" panose="02020603050405020304" pitchFamily="18" charset="0"/>
              </a:rPr>
              <a:t>Revenue</a:t>
            </a:r>
            <a:r>
              <a:rPr lang="en-US" sz="1800" b="1" baseline="0">
                <a:latin typeface="+mn-lt"/>
                <a:cs typeface="Times New Roman" panose="02020603050405020304" pitchFamily="18" charset="0"/>
              </a:rPr>
              <a:t> Jan-June 2023</a:t>
            </a:r>
            <a:endParaRPr lang="en-US" sz="1800" b="1">
              <a:latin typeface="+mn-lt"/>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84223129097045"/>
          <c:y val="0.13818946584737132"/>
          <c:w val="0.79660581141268616"/>
          <c:h val="0.65951088027241644"/>
        </c:manualLayout>
      </c:layout>
      <c:barChart>
        <c:barDir val="col"/>
        <c:grouping val="clustered"/>
        <c:varyColors val="0"/>
        <c:ser>
          <c:idx val="0"/>
          <c:order val="0"/>
          <c:tx>
            <c:strRef>
              <c:f>'Movie Theatre Sales 2023'!$G$35</c:f>
              <c:strCache>
                <c:ptCount val="1"/>
                <c:pt idx="0">
                  <c:v>Cineview</c:v>
                </c:pt>
              </c:strCache>
            </c:strRef>
          </c:tx>
          <c:spPr>
            <a:solidFill>
              <a:schemeClr val="accent1"/>
            </a:solidFill>
            <a:ln>
              <a:noFill/>
            </a:ln>
            <a:effectLst/>
          </c:spPr>
          <c:invertIfNegative val="0"/>
          <c:val>
            <c:numRef>
              <c:f>'Movie Theatre Sales 2023'!$N$35</c:f>
              <c:numCache>
                <c:formatCode>_("$"* #,##0.00_);_("$"* \(#,##0.00\);_("$"* "-"??_);_(@_)</c:formatCode>
                <c:ptCount val="1"/>
                <c:pt idx="0">
                  <c:v>1826090</c:v>
                </c:pt>
              </c:numCache>
            </c:numRef>
          </c:val>
          <c:extLst>
            <c:ext xmlns:c16="http://schemas.microsoft.com/office/drawing/2014/chart" uri="{C3380CC4-5D6E-409C-BE32-E72D297353CC}">
              <c16:uniqueId val="{00000000-42F5-408F-A77B-64AD82B02345}"/>
            </c:ext>
          </c:extLst>
        </c:ser>
        <c:ser>
          <c:idx val="1"/>
          <c:order val="1"/>
          <c:tx>
            <c:strRef>
              <c:f>'Movie Theatre Sales 2023'!$G$36</c:f>
              <c:strCache>
                <c:ptCount val="1"/>
                <c:pt idx="0">
                  <c:v>Moviewmart18</c:v>
                </c:pt>
              </c:strCache>
            </c:strRef>
          </c:tx>
          <c:spPr>
            <a:solidFill>
              <a:schemeClr val="accent2"/>
            </a:solidFill>
            <a:ln>
              <a:noFill/>
            </a:ln>
            <a:effectLst/>
          </c:spPr>
          <c:invertIfNegative val="0"/>
          <c:val>
            <c:numRef>
              <c:f>'Movie Theatre Sales 2023'!$N$36</c:f>
              <c:numCache>
                <c:formatCode>_("$"* #,##0.00_);_("$"* \(#,##0.00\);_("$"* "-"??_);_(@_)</c:formatCode>
                <c:ptCount val="1"/>
                <c:pt idx="0">
                  <c:v>2598582</c:v>
                </c:pt>
              </c:numCache>
            </c:numRef>
          </c:val>
          <c:extLst>
            <c:ext xmlns:c16="http://schemas.microsoft.com/office/drawing/2014/chart" uri="{C3380CC4-5D6E-409C-BE32-E72D297353CC}">
              <c16:uniqueId val="{00000001-42F5-408F-A77B-64AD82B02345}"/>
            </c:ext>
          </c:extLst>
        </c:ser>
        <c:ser>
          <c:idx val="2"/>
          <c:order val="2"/>
          <c:tx>
            <c:strRef>
              <c:f>'Movie Theatre Sales 2023'!$G$37</c:f>
              <c:strCache>
                <c:ptCount val="1"/>
                <c:pt idx="0">
                  <c:v>Viewing27</c:v>
                </c:pt>
              </c:strCache>
            </c:strRef>
          </c:tx>
          <c:spPr>
            <a:solidFill>
              <a:schemeClr val="accent3"/>
            </a:solidFill>
            <a:ln>
              <a:noFill/>
            </a:ln>
            <a:effectLst/>
          </c:spPr>
          <c:invertIfNegative val="0"/>
          <c:val>
            <c:numRef>
              <c:f>'Movie Theatre Sales 2023'!$N$37</c:f>
              <c:numCache>
                <c:formatCode>_("$"* #,##0.00_);_("$"* \(#,##0.00\);_("$"* "-"??_);_(@_)</c:formatCode>
                <c:ptCount val="1"/>
                <c:pt idx="0">
                  <c:v>2902770</c:v>
                </c:pt>
              </c:numCache>
            </c:numRef>
          </c:val>
          <c:extLst>
            <c:ext xmlns:c16="http://schemas.microsoft.com/office/drawing/2014/chart" uri="{C3380CC4-5D6E-409C-BE32-E72D297353CC}">
              <c16:uniqueId val="{00000002-42F5-408F-A77B-64AD82B02345}"/>
            </c:ext>
          </c:extLst>
        </c:ser>
        <c:ser>
          <c:idx val="3"/>
          <c:order val="3"/>
          <c:tx>
            <c:strRef>
              <c:f>'Movie Theatre Sales 2023'!$G$38</c:f>
              <c:strCache>
                <c:ptCount val="1"/>
                <c:pt idx="0">
                  <c:v>Grandview</c:v>
                </c:pt>
              </c:strCache>
            </c:strRef>
          </c:tx>
          <c:spPr>
            <a:solidFill>
              <a:schemeClr val="accent4"/>
            </a:solidFill>
            <a:ln>
              <a:noFill/>
            </a:ln>
            <a:effectLst/>
          </c:spPr>
          <c:invertIfNegative val="0"/>
          <c:val>
            <c:numRef>
              <c:f>'Movie Theatre Sales 2023'!$N$38</c:f>
              <c:numCache>
                <c:formatCode>_("$"* #,##0.00_);_("$"* \(#,##0.00\);_("$"* "-"??_);_(@_)</c:formatCode>
                <c:ptCount val="1"/>
                <c:pt idx="0">
                  <c:v>3101693</c:v>
                </c:pt>
              </c:numCache>
            </c:numRef>
          </c:val>
          <c:extLst>
            <c:ext xmlns:c16="http://schemas.microsoft.com/office/drawing/2014/chart" uri="{C3380CC4-5D6E-409C-BE32-E72D297353CC}">
              <c16:uniqueId val="{00000003-42F5-408F-A77B-64AD82B02345}"/>
            </c:ext>
          </c:extLst>
        </c:ser>
        <c:ser>
          <c:idx val="4"/>
          <c:order val="4"/>
          <c:tx>
            <c:strRef>
              <c:f>'Movie Theatre Sales 2023'!$G$39</c:f>
              <c:strCache>
                <c:ptCount val="1"/>
                <c:pt idx="0">
                  <c:v>Towerview</c:v>
                </c:pt>
              </c:strCache>
            </c:strRef>
          </c:tx>
          <c:spPr>
            <a:solidFill>
              <a:schemeClr val="accent5"/>
            </a:solidFill>
            <a:ln>
              <a:noFill/>
            </a:ln>
            <a:effectLst/>
          </c:spPr>
          <c:invertIfNegative val="0"/>
          <c:val>
            <c:numRef>
              <c:f>'Movie Theatre Sales 2023'!$N$39</c:f>
              <c:numCache>
                <c:formatCode>_("$"* #,##0.00_);_("$"* \(#,##0.00\);_("$"* "-"??_);_(@_)</c:formatCode>
                <c:ptCount val="1"/>
                <c:pt idx="0">
                  <c:v>2459702</c:v>
                </c:pt>
              </c:numCache>
            </c:numRef>
          </c:val>
          <c:extLst>
            <c:ext xmlns:c16="http://schemas.microsoft.com/office/drawing/2014/chart" uri="{C3380CC4-5D6E-409C-BE32-E72D297353CC}">
              <c16:uniqueId val="{00000004-42F5-408F-A77B-64AD82B02345}"/>
            </c:ext>
          </c:extLst>
        </c:ser>
        <c:ser>
          <c:idx val="5"/>
          <c:order val="5"/>
          <c:tx>
            <c:strRef>
              <c:f>'Movie Theatre Sales 2023'!$G$40</c:f>
              <c:strCache>
                <c:ptCount val="1"/>
                <c:pt idx="0">
                  <c:v>MarkEnds Theatre</c:v>
                </c:pt>
              </c:strCache>
            </c:strRef>
          </c:tx>
          <c:spPr>
            <a:solidFill>
              <a:schemeClr val="accent6"/>
            </a:solidFill>
            <a:ln>
              <a:noFill/>
            </a:ln>
            <a:effectLst/>
          </c:spPr>
          <c:invertIfNegative val="0"/>
          <c:val>
            <c:numRef>
              <c:f>'Movie Theatre Sales 2023'!$N$40</c:f>
              <c:numCache>
                <c:formatCode>_("$"* #,##0.00_);_("$"* \(#,##0.00\);_("$"* "-"??_);_(@_)</c:formatCode>
                <c:ptCount val="1"/>
                <c:pt idx="0">
                  <c:v>3353454</c:v>
                </c:pt>
              </c:numCache>
            </c:numRef>
          </c:val>
          <c:extLst>
            <c:ext xmlns:c16="http://schemas.microsoft.com/office/drawing/2014/chart" uri="{C3380CC4-5D6E-409C-BE32-E72D297353CC}">
              <c16:uniqueId val="{00000005-42F5-408F-A77B-64AD82B02345}"/>
            </c:ext>
          </c:extLst>
        </c:ser>
        <c:ser>
          <c:idx val="6"/>
          <c:order val="6"/>
          <c:tx>
            <c:strRef>
              <c:f>'Movie Theatre Sales 2023'!$G$41</c:f>
              <c:strCache>
                <c:ptCount val="1"/>
                <c:pt idx="0">
                  <c:v>LakeSide</c:v>
                </c:pt>
              </c:strCache>
            </c:strRef>
          </c:tx>
          <c:spPr>
            <a:solidFill>
              <a:schemeClr val="accent1">
                <a:lumMod val="60000"/>
              </a:schemeClr>
            </a:solidFill>
            <a:ln>
              <a:noFill/>
            </a:ln>
            <a:effectLst/>
          </c:spPr>
          <c:invertIfNegative val="0"/>
          <c:val>
            <c:numRef>
              <c:f>'Movie Theatre Sales 2023'!$N$41</c:f>
              <c:numCache>
                <c:formatCode>_("$"* #,##0.00_);_("$"* \(#,##0.00\);_("$"* "-"??_);_(@_)</c:formatCode>
                <c:ptCount val="1"/>
                <c:pt idx="0">
                  <c:v>2332694</c:v>
                </c:pt>
              </c:numCache>
            </c:numRef>
          </c:val>
          <c:extLst>
            <c:ext xmlns:c16="http://schemas.microsoft.com/office/drawing/2014/chart" uri="{C3380CC4-5D6E-409C-BE32-E72D297353CC}">
              <c16:uniqueId val="{00000006-42F5-408F-A77B-64AD82B02345}"/>
            </c:ext>
          </c:extLst>
        </c:ser>
        <c:dLbls>
          <c:showLegendKey val="0"/>
          <c:showVal val="0"/>
          <c:showCatName val="0"/>
          <c:showSerName val="0"/>
          <c:showPercent val="0"/>
          <c:showBubbleSize val="0"/>
        </c:dLbls>
        <c:gapWidth val="219"/>
        <c:overlap val="-27"/>
        <c:axId val="772520672"/>
        <c:axId val="772506528"/>
      </c:barChart>
      <c:catAx>
        <c:axId val="7725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06528"/>
        <c:crosses val="autoZero"/>
        <c:auto val="1"/>
        <c:lblAlgn val="ctr"/>
        <c:lblOffset val="100"/>
        <c:noMultiLvlLbl val="0"/>
      </c:catAx>
      <c:valAx>
        <c:axId val="772506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20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400"/>
              <a:t>Q1+Q2 Revenue 2023</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'Movie Theatre Sales 2023'!$G$35</c:f>
              <c:strCache>
                <c:ptCount val="1"/>
                <c:pt idx="0">
                  <c:v>Cineview</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2023'!$H$35:$M$35</c:f>
              <c:numCache>
                <c:formatCode>_("$"* #,##0.00_);_("$"* \(#,##0.00\);_("$"* "-"??_);_(@_)</c:formatCode>
                <c:ptCount val="6"/>
                <c:pt idx="0">
                  <c:v>150000</c:v>
                </c:pt>
                <c:pt idx="1">
                  <c:v>341340</c:v>
                </c:pt>
                <c:pt idx="2">
                  <c:v>296290</c:v>
                </c:pt>
                <c:pt idx="3">
                  <c:v>316020</c:v>
                </c:pt>
                <c:pt idx="4">
                  <c:v>361220</c:v>
                </c:pt>
                <c:pt idx="5">
                  <c:v>361220</c:v>
                </c:pt>
              </c:numCache>
            </c:numRef>
          </c:val>
          <c:smooth val="0"/>
          <c:extLst>
            <c:ext xmlns:c16="http://schemas.microsoft.com/office/drawing/2014/chart" uri="{C3380CC4-5D6E-409C-BE32-E72D297353CC}">
              <c16:uniqueId val="{00000000-2415-4859-B73B-A535771EE291}"/>
            </c:ext>
          </c:extLst>
        </c:ser>
        <c:ser>
          <c:idx val="1"/>
          <c:order val="1"/>
          <c:tx>
            <c:strRef>
              <c:f>'Movie Theatre Sales 2023'!$G$36</c:f>
              <c:strCache>
                <c:ptCount val="1"/>
                <c:pt idx="0">
                  <c:v>Moviewmart18</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2023'!$H$36:$M$36</c:f>
              <c:numCache>
                <c:formatCode>_("$"* #,##0.00_);_("$"* \(#,##0.00\);_("$"* "-"??_);_(@_)</c:formatCode>
                <c:ptCount val="6"/>
                <c:pt idx="0">
                  <c:v>280000</c:v>
                </c:pt>
                <c:pt idx="1">
                  <c:v>271684</c:v>
                </c:pt>
                <c:pt idx="2">
                  <c:v>477120</c:v>
                </c:pt>
                <c:pt idx="3">
                  <c:v>492422</c:v>
                </c:pt>
                <c:pt idx="4">
                  <c:v>538678</c:v>
                </c:pt>
                <c:pt idx="5">
                  <c:v>538678</c:v>
                </c:pt>
              </c:numCache>
            </c:numRef>
          </c:val>
          <c:smooth val="0"/>
          <c:extLst>
            <c:ext xmlns:c16="http://schemas.microsoft.com/office/drawing/2014/chart" uri="{C3380CC4-5D6E-409C-BE32-E72D297353CC}">
              <c16:uniqueId val="{00000001-2415-4859-B73B-A535771EE291}"/>
            </c:ext>
          </c:extLst>
        </c:ser>
        <c:ser>
          <c:idx val="2"/>
          <c:order val="2"/>
          <c:tx>
            <c:strRef>
              <c:f>'Movie Theatre Sales 2023'!$G$37</c:f>
              <c:strCache>
                <c:ptCount val="1"/>
                <c:pt idx="0">
                  <c:v>Viewing27</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2023'!$H$37:$M$37</c:f>
              <c:numCache>
                <c:formatCode>_("$"* #,##0.00_);_("$"* \(#,##0.00\);_("$"* "-"??_);_(@_)</c:formatCode>
                <c:ptCount val="6"/>
                <c:pt idx="0">
                  <c:v>216000</c:v>
                </c:pt>
                <c:pt idx="1">
                  <c:v>534780</c:v>
                </c:pt>
                <c:pt idx="2">
                  <c:v>417402</c:v>
                </c:pt>
                <c:pt idx="3">
                  <c:v>503676</c:v>
                </c:pt>
                <c:pt idx="4">
                  <c:v>615456</c:v>
                </c:pt>
                <c:pt idx="5">
                  <c:v>615456</c:v>
                </c:pt>
              </c:numCache>
            </c:numRef>
          </c:val>
          <c:smooth val="0"/>
          <c:extLst>
            <c:ext xmlns:c16="http://schemas.microsoft.com/office/drawing/2014/chart" uri="{C3380CC4-5D6E-409C-BE32-E72D297353CC}">
              <c16:uniqueId val="{00000002-2415-4859-B73B-A535771EE291}"/>
            </c:ext>
          </c:extLst>
        </c:ser>
        <c:ser>
          <c:idx val="3"/>
          <c:order val="3"/>
          <c:tx>
            <c:strRef>
              <c:f>'Movie Theatre Sales 2023'!$G$38</c:f>
              <c:strCache>
                <c:ptCount val="1"/>
                <c:pt idx="0">
                  <c:v>Grandview</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2023'!$H$38:$M$38</c:f>
              <c:numCache>
                <c:formatCode>_("$"* #,##0.00_);_("$"* \(#,##0.00\);_("$"* "-"??_);_(@_)</c:formatCode>
                <c:ptCount val="6"/>
                <c:pt idx="0">
                  <c:v>266000</c:v>
                </c:pt>
                <c:pt idx="1">
                  <c:v>633707</c:v>
                </c:pt>
                <c:pt idx="2">
                  <c:v>380931</c:v>
                </c:pt>
                <c:pt idx="3">
                  <c:v>699333</c:v>
                </c:pt>
                <c:pt idx="4">
                  <c:v>560861</c:v>
                </c:pt>
                <c:pt idx="5">
                  <c:v>560861</c:v>
                </c:pt>
              </c:numCache>
            </c:numRef>
          </c:val>
          <c:smooth val="0"/>
          <c:extLst>
            <c:ext xmlns:c16="http://schemas.microsoft.com/office/drawing/2014/chart" uri="{C3380CC4-5D6E-409C-BE32-E72D297353CC}">
              <c16:uniqueId val="{00000003-2415-4859-B73B-A535771EE291}"/>
            </c:ext>
          </c:extLst>
        </c:ser>
        <c:ser>
          <c:idx val="4"/>
          <c:order val="4"/>
          <c:tx>
            <c:strRef>
              <c:f>'Movie Theatre Sales 2023'!$G$39</c:f>
              <c:strCache>
                <c:ptCount val="1"/>
                <c:pt idx="0">
                  <c:v>Towerview</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2023'!$H$39:$M$39</c:f>
              <c:numCache>
                <c:formatCode>_("$"* #,##0.00_);_("$"* \(#,##0.00\);_("$"* "-"??_);_(@_)</c:formatCode>
                <c:ptCount val="6"/>
                <c:pt idx="0">
                  <c:v>252000</c:v>
                </c:pt>
                <c:pt idx="1">
                  <c:v>450408</c:v>
                </c:pt>
                <c:pt idx="2">
                  <c:v>281862</c:v>
                </c:pt>
                <c:pt idx="3">
                  <c:v>498120</c:v>
                </c:pt>
                <c:pt idx="4">
                  <c:v>488656</c:v>
                </c:pt>
                <c:pt idx="5">
                  <c:v>488656</c:v>
                </c:pt>
              </c:numCache>
            </c:numRef>
          </c:val>
          <c:smooth val="0"/>
          <c:extLst>
            <c:ext xmlns:c16="http://schemas.microsoft.com/office/drawing/2014/chart" uri="{C3380CC4-5D6E-409C-BE32-E72D297353CC}">
              <c16:uniqueId val="{00000004-2415-4859-B73B-A535771EE291}"/>
            </c:ext>
          </c:extLst>
        </c:ser>
        <c:ser>
          <c:idx val="5"/>
          <c:order val="5"/>
          <c:tx>
            <c:strRef>
              <c:f>'Movie Theatre Sales 2023'!$G$40</c:f>
              <c:strCache>
                <c:ptCount val="1"/>
                <c:pt idx="0">
                  <c:v>MarkEnds Theatre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2023'!$H$40:$M$40</c:f>
              <c:numCache>
                <c:formatCode>_("$"* #,##0.00_);_("$"* \(#,##0.00\);_("$"* "-"??_);_(@_)</c:formatCode>
                <c:ptCount val="6"/>
                <c:pt idx="0">
                  <c:v>486000</c:v>
                </c:pt>
                <c:pt idx="1">
                  <c:v>500148</c:v>
                </c:pt>
                <c:pt idx="2">
                  <c:v>415260</c:v>
                </c:pt>
                <c:pt idx="3">
                  <c:v>684018</c:v>
                </c:pt>
                <c:pt idx="4">
                  <c:v>634014</c:v>
                </c:pt>
                <c:pt idx="5">
                  <c:v>634014</c:v>
                </c:pt>
              </c:numCache>
            </c:numRef>
          </c:val>
          <c:smooth val="0"/>
          <c:extLst>
            <c:ext xmlns:c16="http://schemas.microsoft.com/office/drawing/2014/chart" uri="{C3380CC4-5D6E-409C-BE32-E72D297353CC}">
              <c16:uniqueId val="{00000005-2415-4859-B73B-A535771EE291}"/>
            </c:ext>
          </c:extLst>
        </c:ser>
        <c:ser>
          <c:idx val="6"/>
          <c:order val="6"/>
          <c:tx>
            <c:strRef>
              <c:f>'Movie Theatre Sales 2023'!$G$41</c:f>
              <c:strCache>
                <c:ptCount val="1"/>
                <c:pt idx="0">
                  <c:v>LakeSide</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2023'!$H$41:$M$41</c:f>
              <c:numCache>
                <c:formatCode>_("$"* #,##0.00_);_("$"* \(#,##0.00\);_("$"* "-"??_);_(@_)</c:formatCode>
                <c:ptCount val="6"/>
                <c:pt idx="0">
                  <c:v>358400</c:v>
                </c:pt>
                <c:pt idx="1">
                  <c:v>490000</c:v>
                </c:pt>
                <c:pt idx="2">
                  <c:v>236558</c:v>
                </c:pt>
                <c:pt idx="3">
                  <c:v>278180</c:v>
                </c:pt>
                <c:pt idx="4">
                  <c:v>484778</c:v>
                </c:pt>
                <c:pt idx="5">
                  <c:v>484778</c:v>
                </c:pt>
              </c:numCache>
            </c:numRef>
          </c:val>
          <c:smooth val="0"/>
          <c:extLst>
            <c:ext xmlns:c16="http://schemas.microsoft.com/office/drawing/2014/chart" uri="{C3380CC4-5D6E-409C-BE32-E72D297353CC}">
              <c16:uniqueId val="{00000006-2415-4859-B73B-A535771EE291}"/>
            </c:ext>
          </c:extLst>
        </c:ser>
        <c:ser>
          <c:idx val="7"/>
          <c:order val="7"/>
          <c:tx>
            <c:strRef>
              <c:f>'Movie Theatre Sales 2023'!$G$42</c:f>
              <c:strCache>
                <c:ptCount val="1"/>
                <c:pt idx="0">
                  <c:v>Average</c:v>
                </c:pt>
              </c:strCache>
            </c:strRef>
          </c:tx>
          <c:spPr>
            <a:ln w="34925" cap="rnd">
              <a:solidFill>
                <a:schemeClr val="accent2">
                  <a:lumMod val="60000"/>
                </a:schemeClr>
              </a:solidFill>
              <a:prstDash val="dash"/>
              <a:round/>
            </a:ln>
            <a:effectLst>
              <a:outerShdw blurRad="57150" dist="19050" dir="5400000" algn="ctr" rotWithShape="0">
                <a:srgbClr val="000000">
                  <a:alpha val="63000"/>
                </a:srgbClr>
              </a:outerShdw>
            </a:effectLst>
          </c:spPr>
          <c:marker>
            <c:symbol val="none"/>
          </c:marker>
          <c:cat>
            <c:strRef>
              <c:f>'Movie Theatre Sales 2023'!$H$34:$M$34</c:f>
              <c:strCache>
                <c:ptCount val="6"/>
                <c:pt idx="0">
                  <c:v>January</c:v>
                </c:pt>
                <c:pt idx="1">
                  <c:v>February</c:v>
                </c:pt>
                <c:pt idx="2">
                  <c:v>March</c:v>
                </c:pt>
                <c:pt idx="3">
                  <c:v>April</c:v>
                </c:pt>
                <c:pt idx="4">
                  <c:v>May</c:v>
                </c:pt>
                <c:pt idx="5">
                  <c:v>June</c:v>
                </c:pt>
              </c:strCache>
            </c:strRef>
          </c:cat>
          <c:val>
            <c:numRef>
              <c:f>'Movie Theatre Sales 2023'!$H$42:$M$42</c:f>
              <c:numCache>
                <c:formatCode>_("$"* #,##0.00_);_("$"* \(#,##0.00\);_("$"* "-"??_);_(@_)</c:formatCode>
                <c:ptCount val="6"/>
                <c:pt idx="0">
                  <c:v>286914.28571428574</c:v>
                </c:pt>
                <c:pt idx="1">
                  <c:v>460295.28571428574</c:v>
                </c:pt>
                <c:pt idx="2">
                  <c:v>357917.57142857142</c:v>
                </c:pt>
                <c:pt idx="3">
                  <c:v>495967</c:v>
                </c:pt>
                <c:pt idx="4">
                  <c:v>526237.57142857148</c:v>
                </c:pt>
                <c:pt idx="5">
                  <c:v>526237.57142857148</c:v>
                </c:pt>
              </c:numCache>
            </c:numRef>
          </c:val>
          <c:smooth val="0"/>
          <c:extLst>
            <c:ext xmlns:c16="http://schemas.microsoft.com/office/drawing/2014/chart" uri="{C3380CC4-5D6E-409C-BE32-E72D297353CC}">
              <c16:uniqueId val="{00000007-2415-4859-B73B-A535771EE291}"/>
            </c:ext>
          </c:extLst>
        </c:ser>
        <c:dLbls>
          <c:showLegendKey val="0"/>
          <c:showVal val="0"/>
          <c:showCatName val="0"/>
          <c:showSerName val="0"/>
          <c:showPercent val="0"/>
          <c:showBubbleSize val="0"/>
        </c:dLbls>
        <c:smooth val="0"/>
        <c:axId val="356431487"/>
        <c:axId val="356421503"/>
      </c:lineChart>
      <c:catAx>
        <c:axId val="3564314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21503"/>
        <c:crosses val="autoZero"/>
        <c:auto val="1"/>
        <c:lblAlgn val="ctr"/>
        <c:lblOffset val="100"/>
        <c:noMultiLvlLbl val="0"/>
      </c:catAx>
      <c:valAx>
        <c:axId val="3564215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314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 Total Revenue 23!PivotTable38</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Percentage</a:t>
            </a:r>
            <a:r>
              <a:rPr lang="en-US" sz="1800" b="1" baseline="0"/>
              <a:t> of Total Revenue 2023</a:t>
            </a:r>
            <a:endParaRPr lang="en-US" sz="1800" b="1"/>
          </a:p>
        </c:rich>
      </c:tx>
      <c:layout>
        <c:manualLayout>
          <c:xMode val="edge"/>
          <c:yMode val="edge"/>
          <c:x val="0.20401377952755903"/>
          <c:y val="9.505574179465191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rgbClr val="7030A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Total Revenue 23'!$B$3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0-4A52-8716-D2649F3BCFC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0-4A52-8716-D2649F3BCFC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0-4A52-8716-D2649F3BCFC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0-4A52-8716-D2649F3BCFC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CB0-4A52-8716-D2649F3BCFC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CB0-4A52-8716-D2649F3BCFC3}"/>
              </c:ext>
            </c:extLst>
          </c:dPt>
          <c:dPt>
            <c:idx val="6"/>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18-5465-4024-B444-35BD34E5DEB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 Total Revenue 23'!$A$4:$A$11</c:f>
              <c:strCache>
                <c:ptCount val="7"/>
                <c:pt idx="0">
                  <c:v>Cineview</c:v>
                </c:pt>
                <c:pt idx="1">
                  <c:v>Grandview</c:v>
                </c:pt>
                <c:pt idx="2">
                  <c:v>LakeSide</c:v>
                </c:pt>
                <c:pt idx="3">
                  <c:v>MarkEnds Theatre</c:v>
                </c:pt>
                <c:pt idx="4">
                  <c:v>Moviewmart18</c:v>
                </c:pt>
                <c:pt idx="5">
                  <c:v>Towerview</c:v>
                </c:pt>
                <c:pt idx="6">
                  <c:v>Viewing27</c:v>
                </c:pt>
              </c:strCache>
            </c:strRef>
          </c:cat>
          <c:val>
            <c:numRef>
              <c:f>'% Total Revenue 23'!$B$4:$B$11</c:f>
              <c:numCache>
                <c:formatCode>_("$"* #,##0.00_);_("$"* \(#,##0.00\);_("$"* "-"??_);_(@_)</c:formatCode>
                <c:ptCount val="7"/>
                <c:pt idx="0">
                  <c:v>3584420</c:v>
                </c:pt>
                <c:pt idx="1">
                  <c:v>6666530</c:v>
                </c:pt>
                <c:pt idx="2">
                  <c:v>4846646</c:v>
                </c:pt>
                <c:pt idx="3">
                  <c:v>6609384</c:v>
                </c:pt>
                <c:pt idx="4">
                  <c:v>5085486</c:v>
                </c:pt>
                <c:pt idx="5">
                  <c:v>4951534</c:v>
                </c:pt>
                <c:pt idx="6">
                  <c:v>6112068</c:v>
                </c:pt>
              </c:numCache>
            </c:numRef>
          </c:val>
          <c:extLst>
            <c:ext xmlns:c16="http://schemas.microsoft.com/office/drawing/2014/chart" uri="{C3380CC4-5D6E-409C-BE32-E72D297353CC}">
              <c16:uniqueId val="{00000000-5465-4024-B444-35BD34E5DEB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(1).xlsx]QTY tickets sold 23!PivotTable1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QTY Tickets Sold in 2023</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'QTY tickets sold 23'!$B$3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'QTY tickets sold 23'!$A$4:$A$11</c:f>
              <c:strCache>
                <c:ptCount val="7"/>
                <c:pt idx="0">
                  <c:v>Cineview</c:v>
                </c:pt>
                <c:pt idx="1">
                  <c:v>Grandview</c:v>
                </c:pt>
                <c:pt idx="2">
                  <c:v>LakeSide</c:v>
                </c:pt>
                <c:pt idx="3">
                  <c:v>MarkEnds Theatre</c:v>
                </c:pt>
                <c:pt idx="4">
                  <c:v>Moviewmart18</c:v>
                </c:pt>
                <c:pt idx="5">
                  <c:v>Towerview</c:v>
                </c:pt>
                <c:pt idx="6">
                  <c:v>Viewing27</c:v>
                </c:pt>
              </c:strCache>
            </c:strRef>
          </c:cat>
          <c:val>
            <c:numRef>
              <c:f>'QTY tickets sold 23'!$B$4:$B$11</c:f>
              <c:numCache>
                <c:formatCode>_(* #,##0_);_(* \(#,##0\);_(* "-"??_);_(@_)</c:formatCode>
                <c:ptCount val="7"/>
                <c:pt idx="0">
                  <c:v>358442</c:v>
                </c:pt>
                <c:pt idx="1">
                  <c:v>350870</c:v>
                </c:pt>
                <c:pt idx="2">
                  <c:v>346189</c:v>
                </c:pt>
                <c:pt idx="3">
                  <c:v>367188</c:v>
                </c:pt>
                <c:pt idx="4">
                  <c:v>363249</c:v>
                </c:pt>
                <c:pt idx="5">
                  <c:v>353681</c:v>
                </c:pt>
                <c:pt idx="6">
                  <c:v>346302</c:v>
                </c:pt>
              </c:numCache>
            </c:numRef>
          </c:val>
          <c:extLst>
            <c:ext xmlns:c16="http://schemas.microsoft.com/office/drawing/2014/chart" uri="{C3380CC4-5D6E-409C-BE32-E72D297353CC}">
              <c16:uniqueId val="{00000000-096B-4F32-91AA-EF6EDB629715}"/>
            </c:ext>
          </c:extLst>
        </c:ser>
        <c:dLbls>
          <c:showLegendKey val="0"/>
          <c:showVal val="0"/>
          <c:showCatName val="0"/>
          <c:showSerName val="0"/>
          <c:showPercent val="0"/>
          <c:showBubbleSize val="0"/>
        </c:dLbls>
        <c:gapWidth val="100"/>
        <c:overlap val="-24"/>
        <c:axId val="1487634688"/>
        <c:axId val="1487629696"/>
      </c:barChart>
      <c:catAx>
        <c:axId val="1487634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29696"/>
        <c:crosses val="autoZero"/>
        <c:auto val="1"/>
        <c:lblAlgn val="ctr"/>
        <c:lblOffset val="100"/>
        <c:noMultiLvlLbl val="0"/>
      </c:catAx>
      <c:valAx>
        <c:axId val="14876296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63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Movie Theatre Sales Update(1) (1).xlsx]Q1Q2 Revenue!PivotTable36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mn-lt"/>
              </a:rPr>
              <a:t>Q1+Q2</a:t>
            </a:r>
            <a:r>
              <a:rPr lang="en-US" sz="1800" b="1" baseline="0">
                <a:latin typeface="+mn-lt"/>
              </a:rPr>
              <a:t> Revenue 2023</a:t>
            </a:r>
            <a:endParaRPr lang="en-US" sz="1800" b="1">
              <a:latin typeface="+mn-lt"/>
            </a:endParaRPr>
          </a:p>
        </c:rich>
      </c:tx>
      <c:layout>
        <c:manualLayout>
          <c:xMode val="edge"/>
          <c:yMode val="edge"/>
          <c:x val="0.3925000000000000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8.2635826771653542E-2"/>
              <c:y val="-4.7813137941090697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7030A0"/>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dLbl>
          <c:idx val="0"/>
          <c:layout>
            <c:manualLayout>
              <c:x val="9.8680008748906391E-3"/>
              <c:y val="-8.8301618547681537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3428958880139982"/>
              <c:y val="-0.131852945465150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331146106736665E-2"/>
          <c:y val="0.31251239428404781"/>
          <c:w val="0.5937495625546807"/>
          <c:h val="0.58733413531641876"/>
        </c:manualLayout>
      </c:layout>
      <c:pie3DChart>
        <c:varyColors val="1"/>
        <c:ser>
          <c:idx val="0"/>
          <c:order val="0"/>
          <c:tx>
            <c:strRef>
              <c:f>'Q1Q2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B9B-4BE7-9067-554445DAC2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C-C3E6-4526-95F9-B75A827019C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9-C3E6-4526-95F9-B75A827019C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B9B-4BE7-9067-554445DAC2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7-C3E6-4526-95F9-B75A827019C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8-C3E6-4526-95F9-B75A827019CA}"/>
              </c:ext>
            </c:extLst>
          </c:dPt>
          <c:dPt>
            <c:idx val="6"/>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36-C3E6-4526-95F9-B75A827019CA}"/>
              </c:ext>
            </c:extLst>
          </c:dPt>
          <c:dLbls>
            <c:dLbl>
              <c:idx val="1"/>
              <c:layout>
                <c:manualLayout>
                  <c:x val="-8.2635826771653542E-2"/>
                  <c:y val="-4.78131379410906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C-C3E6-4526-95F9-B75A827019CA}"/>
                </c:ext>
              </c:extLst>
            </c:dLbl>
            <c:dLbl>
              <c:idx val="2"/>
              <c:layout>
                <c:manualLayout>
                  <c:x val="-0.13428958880139982"/>
                  <c:y val="-0.131852945465150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9-C3E6-4526-95F9-B75A827019CA}"/>
                </c:ext>
              </c:extLst>
            </c:dLbl>
            <c:dLbl>
              <c:idx val="5"/>
              <c:layout>
                <c:manualLayout>
                  <c:x val="9.8680008748906391E-3"/>
                  <c:y val="-8.830161854768153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8-C3E6-4526-95F9-B75A827019C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'Q1Q2 Revenue'!$A$4:$A$11</c:f>
              <c:strCache>
                <c:ptCount val="7"/>
                <c:pt idx="0">
                  <c:v>Cineview</c:v>
                </c:pt>
                <c:pt idx="1">
                  <c:v>Grandview</c:v>
                </c:pt>
                <c:pt idx="2">
                  <c:v>LakeSide</c:v>
                </c:pt>
                <c:pt idx="3">
                  <c:v>MarkEnds Theatre</c:v>
                </c:pt>
                <c:pt idx="4">
                  <c:v>Moviewmart18</c:v>
                </c:pt>
                <c:pt idx="5">
                  <c:v>Towerview</c:v>
                </c:pt>
                <c:pt idx="6">
                  <c:v>Viewing27</c:v>
                </c:pt>
              </c:strCache>
            </c:strRef>
          </c:cat>
          <c:val>
            <c:numRef>
              <c:f>'Q1Q2 Revenue'!$B$4:$B$11</c:f>
              <c:numCache>
                <c:formatCode>_("$"* #,##0.00_);_("$"* \(#,##0.00\);_("$"* "-"??_);_(@_)</c:formatCode>
                <c:ptCount val="7"/>
                <c:pt idx="0">
                  <c:v>1826090</c:v>
                </c:pt>
                <c:pt idx="1">
                  <c:v>3101693</c:v>
                </c:pt>
                <c:pt idx="2">
                  <c:v>2332694</c:v>
                </c:pt>
                <c:pt idx="3">
                  <c:v>3353454</c:v>
                </c:pt>
                <c:pt idx="4">
                  <c:v>2598582</c:v>
                </c:pt>
                <c:pt idx="5">
                  <c:v>2459702</c:v>
                </c:pt>
                <c:pt idx="6">
                  <c:v>2902770</c:v>
                </c:pt>
              </c:numCache>
            </c:numRef>
          </c:val>
          <c:extLst>
            <c:ext xmlns:c16="http://schemas.microsoft.com/office/drawing/2014/chart" uri="{C3380CC4-5D6E-409C-BE32-E72D297353CC}">
              <c16:uniqueId val="{00000000-C3E6-4526-95F9-B75A827019CA}"/>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Movie Theatre Sales Update(1) (1).xlsx]Q1Q2 Tickets!PivotTable27</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800" b="1">
                <a:latin typeface="+mn-lt"/>
              </a:rPr>
              <a:t>Q1+Q2 QTY Number of Tickets 2023</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'Q1Q2 Tickets'!$B$3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'Q1Q2 Tickets'!$A$4:$A$11</c:f>
              <c:strCache>
                <c:ptCount val="7"/>
                <c:pt idx="0">
                  <c:v>Cineview</c:v>
                </c:pt>
                <c:pt idx="1">
                  <c:v>Grandview</c:v>
                </c:pt>
                <c:pt idx="2">
                  <c:v>LakeSide</c:v>
                </c:pt>
                <c:pt idx="3">
                  <c:v>MarkEnds Theatre</c:v>
                </c:pt>
                <c:pt idx="4">
                  <c:v>Moviewmart18</c:v>
                </c:pt>
                <c:pt idx="5">
                  <c:v>Towerview</c:v>
                </c:pt>
                <c:pt idx="6">
                  <c:v>Viewing27</c:v>
                </c:pt>
              </c:strCache>
            </c:strRef>
          </c:cat>
          <c:val>
            <c:numRef>
              <c:f>'Q1Q2 Tickets'!$B$4:$B$11</c:f>
              <c:numCache>
                <c:formatCode>_(* #,##0_);_(* \(#,##0\);_(* "-"??_);_(@_)</c:formatCode>
                <c:ptCount val="7"/>
                <c:pt idx="0">
                  <c:v>182609</c:v>
                </c:pt>
                <c:pt idx="1">
                  <c:v>163247</c:v>
                </c:pt>
                <c:pt idx="2">
                  <c:v>166621</c:v>
                </c:pt>
                <c:pt idx="3">
                  <c:v>186303</c:v>
                </c:pt>
                <c:pt idx="4">
                  <c:v>185613</c:v>
                </c:pt>
                <c:pt idx="5">
                  <c:v>175693</c:v>
                </c:pt>
                <c:pt idx="6">
                  <c:v>161265</c:v>
                </c:pt>
              </c:numCache>
            </c:numRef>
          </c:val>
          <c:extLst>
            <c:ext xmlns:c16="http://schemas.microsoft.com/office/drawing/2014/chart" uri="{C3380CC4-5D6E-409C-BE32-E72D297353CC}">
              <c16:uniqueId val="{00000000-A7B1-4731-82DA-DA89A299C2E1}"/>
            </c:ext>
          </c:extLst>
        </c:ser>
        <c:dLbls>
          <c:dLblPos val="inEnd"/>
          <c:showLegendKey val="0"/>
          <c:showVal val="1"/>
          <c:showCatName val="0"/>
          <c:showSerName val="0"/>
          <c:showPercent val="0"/>
          <c:showBubbleSize val="0"/>
        </c:dLbls>
        <c:gapWidth val="80"/>
        <c:overlap val="25"/>
        <c:axId val="1918681808"/>
        <c:axId val="1918687632"/>
      </c:barChart>
      <c:catAx>
        <c:axId val="19186818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18687632"/>
        <c:crosses val="autoZero"/>
        <c:auto val="1"/>
        <c:lblAlgn val="ctr"/>
        <c:lblOffset val="100"/>
        <c:noMultiLvlLbl val="0"/>
      </c:catAx>
      <c:valAx>
        <c:axId val="1918687632"/>
        <c:scaling>
          <c:orientation val="minMax"/>
        </c:scaling>
        <c:delete val="0"/>
        <c:axPos val="l"/>
        <c:majorGridlines>
          <c:spPr>
            <a:ln w="9525" cap="flat" cmpd="sng" algn="ctr">
              <a:solidFill>
                <a:schemeClr val="tx1">
                  <a:lumMod val="5000"/>
                  <a:lumOff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186818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Jan-June 2024</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'Movie Theatre Sales 2024'!$F$23</c:f>
              <c:strCache>
                <c:ptCount val="1"/>
                <c:pt idx="0">
                  <c:v>Cineview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2024'!$M$23</c:f>
              <c:numCache>
                <c:formatCode>_("$"* #,##0.00_);_("$"* \(#,##0.00\);_("$"* "-"??_);_(@_)</c:formatCode>
                <c:ptCount val="1"/>
                <c:pt idx="0">
                  <c:v>2403840</c:v>
                </c:pt>
              </c:numCache>
            </c:numRef>
          </c:val>
          <c:extLst>
            <c:ext xmlns:c16="http://schemas.microsoft.com/office/drawing/2014/chart" uri="{C3380CC4-5D6E-409C-BE32-E72D297353CC}">
              <c16:uniqueId val="{00000000-53B1-4E51-812E-37FA75AE5970}"/>
            </c:ext>
          </c:extLst>
        </c:ser>
        <c:ser>
          <c:idx val="1"/>
          <c:order val="1"/>
          <c:tx>
            <c:strRef>
              <c:f>'Movie Theatre Sales 2024'!$F$24</c:f>
              <c:strCache>
                <c:ptCount val="1"/>
                <c:pt idx="0">
                  <c:v>Moviemart 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2024'!$M$24</c:f>
              <c:numCache>
                <c:formatCode>_("$"* #,##0.00_);_("$"* \(#,##0.00\);_("$"* "-"??_);_(@_)</c:formatCode>
                <c:ptCount val="1"/>
                <c:pt idx="0">
                  <c:v>2959334</c:v>
                </c:pt>
              </c:numCache>
            </c:numRef>
          </c:val>
          <c:extLst>
            <c:ext xmlns:c16="http://schemas.microsoft.com/office/drawing/2014/chart" uri="{C3380CC4-5D6E-409C-BE32-E72D297353CC}">
              <c16:uniqueId val="{00000001-53B1-4E51-812E-37FA75AE5970}"/>
            </c:ext>
          </c:extLst>
        </c:ser>
        <c:ser>
          <c:idx val="2"/>
          <c:order val="2"/>
          <c:tx>
            <c:strRef>
              <c:f>'Movie Theatre Sales 2024'!$F$25</c:f>
              <c:strCache>
                <c:ptCount val="1"/>
                <c:pt idx="0">
                  <c:v>Viewing 27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2024'!$M$25</c:f>
              <c:numCache>
                <c:formatCode>_("$"* #,##0.00_);_("$"* \(#,##0.00\);_("$"* "-"??_);_(@_)</c:formatCode>
                <c:ptCount val="1"/>
                <c:pt idx="0">
                  <c:v>4071078</c:v>
                </c:pt>
              </c:numCache>
            </c:numRef>
          </c:val>
          <c:extLst>
            <c:ext xmlns:c16="http://schemas.microsoft.com/office/drawing/2014/chart" uri="{C3380CC4-5D6E-409C-BE32-E72D297353CC}">
              <c16:uniqueId val="{00000002-53B1-4E51-812E-37FA75AE5970}"/>
            </c:ext>
          </c:extLst>
        </c:ser>
        <c:ser>
          <c:idx val="3"/>
          <c:order val="3"/>
          <c:tx>
            <c:strRef>
              <c:f>'Movie Theatre Sales 2024'!$F$26</c:f>
              <c:strCache>
                <c:ptCount val="1"/>
                <c:pt idx="0">
                  <c:v>Grandview</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2024'!$M$26</c:f>
              <c:numCache>
                <c:formatCode>_("$"* #,##0.00_);_("$"* \(#,##0.00\);_("$"* "-"??_);_(@_)</c:formatCode>
                <c:ptCount val="1"/>
                <c:pt idx="0">
                  <c:v>4204358</c:v>
                </c:pt>
              </c:numCache>
            </c:numRef>
          </c:val>
          <c:extLst>
            <c:ext xmlns:c16="http://schemas.microsoft.com/office/drawing/2014/chart" uri="{C3380CC4-5D6E-409C-BE32-E72D297353CC}">
              <c16:uniqueId val="{00000003-53B1-4E51-812E-37FA75AE5970}"/>
            </c:ext>
          </c:extLst>
        </c:ser>
        <c:ser>
          <c:idx val="4"/>
          <c:order val="4"/>
          <c:tx>
            <c:strRef>
              <c:f>'Movie Theatre Sales 2024'!$F$27</c:f>
              <c:strCache>
                <c:ptCount val="1"/>
                <c:pt idx="0">
                  <c:v>Lakeside Theater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2024'!$M$27</c:f>
              <c:numCache>
                <c:formatCode>_("$"* #,##0.00_);_("$"* \(#,##0.00\);_("$"* "-"??_);_(@_)</c:formatCode>
                <c:ptCount val="1"/>
                <c:pt idx="0">
                  <c:v>2947224</c:v>
                </c:pt>
              </c:numCache>
            </c:numRef>
          </c:val>
          <c:extLst>
            <c:ext xmlns:c16="http://schemas.microsoft.com/office/drawing/2014/chart" uri="{C3380CC4-5D6E-409C-BE32-E72D297353CC}">
              <c16:uniqueId val="{00000004-53B1-4E51-812E-37FA75AE5970}"/>
            </c:ext>
          </c:extLst>
        </c:ser>
        <c:ser>
          <c:idx val="5"/>
          <c:order val="5"/>
          <c:tx>
            <c:strRef>
              <c:f>'Movie Theatre Sales 2024'!$F$28</c:f>
              <c:strCache>
                <c:ptCount val="1"/>
                <c:pt idx="0">
                  <c:v>Towerview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2024'!$M$28</c:f>
              <c:numCache>
                <c:formatCode>_("$"* #,##0.00_);_("$"* \(#,##0.00\);_("$"* "-"??_);_(@_)</c:formatCode>
                <c:ptCount val="1"/>
                <c:pt idx="0">
                  <c:v>3103240</c:v>
                </c:pt>
              </c:numCache>
            </c:numRef>
          </c:val>
          <c:extLst>
            <c:ext xmlns:c16="http://schemas.microsoft.com/office/drawing/2014/chart" uri="{C3380CC4-5D6E-409C-BE32-E72D297353CC}">
              <c16:uniqueId val="{00000005-53B1-4E51-812E-37FA75AE5970}"/>
            </c:ext>
          </c:extLst>
        </c:ser>
        <c:ser>
          <c:idx val="6"/>
          <c:order val="6"/>
          <c:tx>
            <c:strRef>
              <c:f>'Movie Theatre Sales 2024'!$F$29</c:f>
              <c:strCache>
                <c:ptCount val="1"/>
                <c:pt idx="0">
                  <c:v>MarkEnds Theatre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'Movie Theatre Sales 2024'!$M$29</c:f>
              <c:numCache>
                <c:formatCode>_("$"* #,##0.00_);_("$"* \(#,##0.00\);_("$"* "-"??_);_(@_)</c:formatCode>
                <c:ptCount val="1"/>
                <c:pt idx="0">
                  <c:v>4168314</c:v>
                </c:pt>
              </c:numCache>
            </c:numRef>
          </c:val>
          <c:extLst>
            <c:ext xmlns:c16="http://schemas.microsoft.com/office/drawing/2014/chart" uri="{C3380CC4-5D6E-409C-BE32-E72D297353CC}">
              <c16:uniqueId val="{00000006-53B1-4E51-812E-37FA75AE5970}"/>
            </c:ext>
          </c:extLst>
        </c:ser>
        <c:dLbls>
          <c:showLegendKey val="0"/>
          <c:showVal val="0"/>
          <c:showCatName val="0"/>
          <c:showSerName val="0"/>
          <c:showPercent val="0"/>
          <c:showBubbleSize val="0"/>
        </c:dLbls>
        <c:gapWidth val="100"/>
        <c:overlap val="-24"/>
        <c:axId val="209608255"/>
        <c:axId val="209609503"/>
      </c:barChart>
      <c:catAx>
        <c:axId val="209608255"/>
        <c:scaling>
          <c:orientation val="minMax"/>
        </c:scaling>
        <c:delete val="1"/>
        <c:axPos val="b"/>
        <c:numFmt formatCode="General" sourceLinked="1"/>
        <c:majorTickMark val="none"/>
        <c:minorTickMark val="none"/>
        <c:tickLblPos val="nextTo"/>
        <c:crossAx val="209609503"/>
        <c:crosses val="autoZero"/>
        <c:auto val="1"/>
        <c:lblAlgn val="ctr"/>
        <c:lblOffset val="100"/>
        <c:noMultiLvlLbl val="0"/>
      </c:catAx>
      <c:valAx>
        <c:axId val="2096095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82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image" Target="../media/image1.png"/><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621504</xdr:colOff>
      <xdr:row>51</xdr:row>
      <xdr:rowOff>106360</xdr:rowOff>
    </xdr:from>
    <xdr:to>
      <xdr:col>15</xdr:col>
      <xdr:colOff>50797</xdr:colOff>
      <xdr:row>79</xdr:row>
      <xdr:rowOff>85723</xdr:rowOff>
    </xdr:to>
    <xdr:graphicFrame macro="">
      <xdr:nvGraphicFramePr>
        <xdr:cNvPr id="3" name="Chart 2">
          <a:extLst>
            <a:ext uri="{FF2B5EF4-FFF2-40B4-BE49-F238E27FC236}">
              <a16:creationId xmlns:a16="http://schemas.microsoft.com/office/drawing/2014/main" id="{6401A4E2-EE35-2E46-98CB-114307982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1031079</xdr:colOff>
      <xdr:row>116</xdr:row>
      <xdr:rowOff>71438</xdr:rowOff>
    </xdr:from>
    <xdr:to>
      <xdr:col>8</xdr:col>
      <xdr:colOff>438148</xdr:colOff>
      <xdr:row>134</xdr:row>
      <xdr:rowOff>61913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892972</xdr:colOff>
      <xdr:row>116</xdr:row>
      <xdr:rowOff>59532</xdr:rowOff>
    </xdr:from>
    <xdr:to>
      <xdr:col>13</xdr:col>
      <xdr:colOff>1145670</xdr:colOff>
      <xdr:row>134</xdr:row>
      <xdr:rowOff>50388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601268</xdr:colOff>
      <xdr:row>81</xdr:row>
      <xdr:rowOff>92870</xdr:rowOff>
    </xdr:from>
    <xdr:to>
      <xdr:col>15</xdr:col>
      <xdr:colOff>33768</xdr:colOff>
      <xdr:row>109</xdr:row>
      <xdr:rowOff>71534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400049</xdr:colOff>
      <xdr:row>4</xdr:row>
      <xdr:rowOff>76199</xdr:rowOff>
    </xdr:from>
    <xdr:to>
      <xdr:col>22</xdr:col>
      <xdr:colOff>390524</xdr:colOff>
      <xdr:row>25</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476250</xdr:colOff>
      <xdr:row>21</xdr:row>
      <xdr:rowOff>180975</xdr:rowOff>
    </xdr:from>
    <xdr:to>
      <xdr:col>20</xdr:col>
      <xdr:colOff>476250</xdr:colOff>
      <xdr:row>24</xdr:row>
      <xdr:rowOff>38100</xdr:rowOff>
    </xdr:to>
    <xdr:cxnSp macro="">
      <xdr:nvCxnSpPr>
        <xdr:cNvPr id="19" name="Straight Connector 18"/>
        <xdr:cNvCxnSpPr/>
      </xdr:nvCxnSpPr>
      <xdr:spPr>
        <a:xfrm>
          <a:off x="13335000" y="4181475"/>
          <a:ext cx="0" cy="4286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c:userShapes xmlns:c="http://schemas.openxmlformats.org/drawingml/2006/chart">
  <cdr:relSizeAnchor xmlns:cdr="http://schemas.openxmlformats.org/drawingml/2006/chartDrawing">
    <cdr:from>
      <cdr:x>0.53217</cdr:x>
      <cdr:y>0.17412</cdr:y>
    </cdr:from>
    <cdr:to>
      <cdr:x>0.53391</cdr:x>
      <cdr:y>0.92471</cdr:y>
    </cdr:to>
    <cdr:cxnSp macro="">
      <cdr:nvCxnSpPr>
        <cdr:cNvPr id="5" name="Straight Connector 4"/>
        <cdr:cNvCxnSpPr/>
      </cdr:nvCxnSpPr>
      <cdr:spPr>
        <a:xfrm xmlns:a="http://schemas.openxmlformats.org/drawingml/2006/main" flipV="1">
          <a:off x="2914651" y="704854"/>
          <a:ext cx="9526" cy="3038472"/>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0.6487</cdr:x>
      <cdr:y>0.40706</cdr:y>
    </cdr:from>
    <cdr:to>
      <cdr:x>0.65391</cdr:x>
      <cdr:y>0.92941</cdr:y>
    </cdr:to>
    <cdr:cxnSp macro="">
      <cdr:nvCxnSpPr>
        <cdr:cNvPr id="15" name="Straight Connector 14"/>
        <cdr:cNvCxnSpPr/>
      </cdr:nvCxnSpPr>
      <cdr:spPr>
        <a:xfrm xmlns:a="http://schemas.openxmlformats.org/drawingml/2006/main" flipH="1" flipV="1">
          <a:off x="3552826" y="1647826"/>
          <a:ext cx="28577" cy="2114552"/>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0.41565</cdr:x>
      <cdr:y>0.45177</cdr:y>
    </cdr:from>
    <cdr:to>
      <cdr:x>0.41739</cdr:x>
      <cdr:y>0.93176</cdr:y>
    </cdr:to>
    <cdr:cxnSp macro="">
      <cdr:nvCxnSpPr>
        <cdr:cNvPr id="20" name="Straight Connector 19"/>
        <cdr:cNvCxnSpPr/>
      </cdr:nvCxnSpPr>
      <cdr:spPr>
        <a:xfrm xmlns:a="http://schemas.openxmlformats.org/drawingml/2006/main" flipV="1">
          <a:off x="2276476" y="1828802"/>
          <a:ext cx="9525" cy="1943099"/>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0.28348</cdr:x>
      <cdr:y>0.83059</cdr:y>
    </cdr:from>
    <cdr:to>
      <cdr:x>0.28348</cdr:x>
      <cdr:y>0.92706</cdr:y>
    </cdr:to>
    <cdr:cxnSp macro="">
      <cdr:nvCxnSpPr>
        <cdr:cNvPr id="47" name="Straight Connector 46"/>
        <cdr:cNvCxnSpPr/>
      </cdr:nvCxnSpPr>
      <cdr:spPr>
        <a:xfrm xmlns:a="http://schemas.openxmlformats.org/drawingml/2006/main" flipV="1">
          <a:off x="1552576" y="3362326"/>
          <a:ext cx="0" cy="390525"/>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5</xdr:col>
      <xdr:colOff>0</xdr:colOff>
      <xdr:row>1</xdr:row>
      <xdr:rowOff>190499</xdr:rowOff>
    </xdr:from>
    <xdr:to>
      <xdr:col>12</xdr:col>
      <xdr:colOff>304800</xdr:colOff>
      <xdr:row>17</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xdr:colOff>
      <xdr:row>2</xdr:row>
      <xdr:rowOff>0</xdr:rowOff>
    </xdr:from>
    <xdr:to>
      <xdr:col>12</xdr:col>
      <xdr:colOff>309562</xdr:colOff>
      <xdr:row>17</xdr:row>
      <xdr:rowOff>32004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xdr:colOff>
      <xdr:row>2</xdr:row>
      <xdr:rowOff>9525</xdr:rowOff>
    </xdr:from>
    <xdr:to>
      <xdr:col>12</xdr:col>
      <xdr:colOff>319087</xdr:colOff>
      <xdr:row>17</xdr:row>
      <xdr:rowOff>41529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4761</xdr:colOff>
      <xdr:row>1</xdr:row>
      <xdr:rowOff>190499</xdr:rowOff>
    </xdr:from>
    <xdr:to>
      <xdr:col>12</xdr:col>
      <xdr:colOff>309561</xdr:colOff>
      <xdr:row>17</xdr:row>
      <xdr:rowOff>32003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295274</xdr:colOff>
      <xdr:row>65</xdr:row>
      <xdr:rowOff>38098</xdr:rowOff>
    </xdr:from>
    <xdr:to>
      <xdr:col>11</xdr:col>
      <xdr:colOff>364616</xdr:colOff>
      <xdr:row>83</xdr:row>
      <xdr:rowOff>28954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485775</xdr:colOff>
      <xdr:row>31</xdr:row>
      <xdr:rowOff>171450</xdr:rowOff>
    </xdr:from>
    <xdr:to>
      <xdr:col>19</xdr:col>
      <xdr:colOff>304038</xdr:colOff>
      <xdr:row>59</xdr:row>
      <xdr:rowOff>150114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9524</xdr:colOff>
      <xdr:row>1</xdr:row>
      <xdr:rowOff>190499</xdr:rowOff>
    </xdr:from>
    <xdr:to>
      <xdr:col>12</xdr:col>
      <xdr:colOff>314324</xdr:colOff>
      <xdr:row>17</xdr:row>
      <xdr:rowOff>32003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19050</xdr:colOff>
      <xdr:row>2</xdr:row>
      <xdr:rowOff>9525</xdr:rowOff>
    </xdr:from>
    <xdr:to>
      <xdr:col>12</xdr:col>
      <xdr:colOff>323850</xdr:colOff>
      <xdr:row>17</xdr:row>
      <xdr:rowOff>41529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17</xdr:row>
      <xdr:rowOff>47625</xdr:rowOff>
    </xdr:from>
    <xdr:to>
      <xdr:col>12</xdr:col>
      <xdr:colOff>333375</xdr:colOff>
      <xdr:row>32</xdr:row>
      <xdr:rowOff>79629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2</xdr:col>
      <xdr:colOff>600075</xdr:colOff>
      <xdr:row>4</xdr:row>
      <xdr:rowOff>38100</xdr:rowOff>
    </xdr:from>
    <xdr:ext cx="184731" cy="264560"/>
    <xdr:sp macro="" textlink="">
      <xdr:nvSpPr>
        <xdr:cNvPr id="4" name="TextBox 3"/>
        <xdr:cNvSpPr txBox="1"/>
      </xdr:nvSpPr>
      <xdr:spPr>
        <a:xfrm>
          <a:off x="1819275"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24</xdr:col>
      <xdr:colOff>479425</xdr:colOff>
      <xdr:row>2</xdr:row>
      <xdr:rowOff>111126</xdr:rowOff>
    </xdr:from>
    <xdr:to>
      <xdr:col>29</xdr:col>
      <xdr:colOff>133351</xdr:colOff>
      <xdr:row>10</xdr:row>
      <xdr:rowOff>187325</xdr:rowOff>
    </xdr:to>
    <xdr:grpSp>
      <xdr:nvGrpSpPr>
        <xdr:cNvPr id="7" name="Group 6"/>
        <xdr:cNvGrpSpPr/>
      </xdr:nvGrpSpPr>
      <xdr:grpSpPr>
        <a:xfrm>
          <a:off x="15175139" y="451305"/>
          <a:ext cx="2715533" cy="1600199"/>
          <a:chOff x="1000126" y="352426"/>
          <a:chExt cx="2438400" cy="1371600"/>
        </a:xfrm>
        <a:solidFill>
          <a:schemeClr val="accent2">
            <a:lumMod val="60000"/>
            <a:lumOff val="40000"/>
          </a:schemeClr>
        </a:solidFill>
      </xdr:grpSpPr>
      <xdr:sp macro="" textlink="'Movie Theatre Sales 2023'!T20">
        <xdr:nvSpPr>
          <xdr:cNvPr id="3" name="Rounded Rectangle 2"/>
          <xdr:cNvSpPr/>
        </xdr:nvSpPr>
        <xdr:spPr>
          <a:xfrm>
            <a:off x="1000126" y="352426"/>
            <a:ext cx="2438400" cy="13716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F345B4A-7EE9-4CA6-A03B-26AACEF8C1EE}"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$37,856,068.00 </a:t>
            </a:fld>
            <a:endParaRPr lang="en-US" sz="2000">
              <a:latin typeface="Times New Roman" panose="02020603050405020304" pitchFamily="18" charset="0"/>
              <a:cs typeface="Times New Roman" panose="02020603050405020304" pitchFamily="18" charset="0"/>
            </a:endParaRPr>
          </a:p>
        </xdr:txBody>
      </xdr:sp>
      <xdr:sp macro="" textlink="">
        <xdr:nvSpPr>
          <xdr:cNvPr id="6" name="TextBox 5"/>
          <xdr:cNvSpPr txBox="1"/>
        </xdr:nvSpPr>
        <xdr:spPr>
          <a:xfrm>
            <a:off x="1434362" y="467922"/>
            <a:ext cx="1969157" cy="35739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latin typeface="Times New Roman" panose="02020603050405020304" pitchFamily="18" charset="0"/>
                <a:cs typeface="Times New Roman" panose="02020603050405020304" pitchFamily="18" charset="0"/>
              </a:rPr>
              <a:t>Total Revenue</a:t>
            </a:r>
            <a:r>
              <a:rPr lang="en-US" sz="1600" i="1" baseline="0">
                <a:latin typeface="Times New Roman" panose="02020603050405020304" pitchFamily="18" charset="0"/>
                <a:cs typeface="Times New Roman" panose="02020603050405020304" pitchFamily="18" charset="0"/>
              </a:rPr>
              <a:t> 2023</a:t>
            </a:r>
            <a:endParaRPr lang="en-US" sz="1600" i="1">
              <a:latin typeface="Times New Roman" panose="02020603050405020304" pitchFamily="18" charset="0"/>
              <a:cs typeface="Times New Roman" panose="02020603050405020304" pitchFamily="18" charset="0"/>
            </a:endParaRPr>
          </a:p>
        </xdr:txBody>
      </xdr:sp>
    </xdr:grpSp>
    <xdr:clientData/>
  </xdr:twoCellAnchor>
  <xdr:twoCellAnchor>
    <xdr:from>
      <xdr:col>2</xdr:col>
      <xdr:colOff>608240</xdr:colOff>
      <xdr:row>32</xdr:row>
      <xdr:rowOff>127907</xdr:rowOff>
    </xdr:from>
    <xdr:to>
      <xdr:col>7</xdr:col>
      <xdr:colOff>598715</xdr:colOff>
      <xdr:row>40</xdr:row>
      <xdr:rowOff>166007</xdr:rowOff>
    </xdr:to>
    <xdr:grpSp>
      <xdr:nvGrpSpPr>
        <xdr:cNvPr id="13" name="Group 12"/>
        <xdr:cNvGrpSpPr/>
      </xdr:nvGrpSpPr>
      <xdr:grpSpPr>
        <a:xfrm>
          <a:off x="1832883" y="6183086"/>
          <a:ext cx="3052082" cy="1562100"/>
          <a:chOff x="3857625" y="209550"/>
          <a:chExt cx="3124201" cy="1600200"/>
        </a:xfrm>
      </xdr:grpSpPr>
      <xdr:sp macro="" textlink="'Movie Theatre Sales 2023'!T10">
        <xdr:nvSpPr>
          <xdr:cNvPr id="10" name="Rounded Rectangle 9"/>
          <xdr:cNvSpPr/>
        </xdr:nvSpPr>
        <xdr:spPr>
          <a:xfrm>
            <a:off x="3857625" y="209550"/>
            <a:ext cx="3057525" cy="1600200"/>
          </a:xfrm>
          <a:prstGeom prst="roundRect">
            <a:avLst/>
          </a:prstGeom>
          <a:solidFill>
            <a:schemeClr val="accent2">
              <a:lumMod val="60000"/>
              <a:lumOff val="4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9153F565-7E77-49F9-B12D-DD2546E6DFC2}"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2,485,921 </a:t>
            </a:fld>
            <a:endParaRPr lang="en-US" sz="2000">
              <a:latin typeface="Times New Roman" panose="02020603050405020304" pitchFamily="18" charset="0"/>
              <a:cs typeface="Times New Roman" panose="02020603050405020304" pitchFamily="18" charset="0"/>
            </a:endParaRPr>
          </a:p>
        </xdr:txBody>
      </xdr:sp>
      <xdr:sp macro="" textlink="">
        <xdr:nvSpPr>
          <xdr:cNvPr id="12" name="TextBox 11"/>
          <xdr:cNvSpPr txBox="1"/>
        </xdr:nvSpPr>
        <xdr:spPr>
          <a:xfrm>
            <a:off x="4257675" y="361949"/>
            <a:ext cx="272415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baseline="0">
                <a:latin typeface="Times New Roman" panose="02020603050405020304" pitchFamily="18" charset="0"/>
                <a:cs typeface="Times New Roman" panose="02020603050405020304" pitchFamily="18" charset="0"/>
              </a:rPr>
              <a:t>Qty of Tickets Sold 2023</a:t>
            </a:r>
            <a:endParaRPr lang="en-US" sz="1600" i="1">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479425</xdr:colOff>
      <xdr:row>31</xdr:row>
      <xdr:rowOff>186418</xdr:rowOff>
    </xdr:from>
    <xdr:to>
      <xdr:col>18</xdr:col>
      <xdr:colOff>238125</xdr:colOff>
      <xdr:row>41</xdr:row>
      <xdr:rowOff>14968</xdr:rowOff>
    </xdr:to>
    <xdr:grpSp>
      <xdr:nvGrpSpPr>
        <xdr:cNvPr id="14" name="Group 13"/>
        <xdr:cNvGrpSpPr/>
      </xdr:nvGrpSpPr>
      <xdr:grpSpPr>
        <a:xfrm>
          <a:off x="8439604" y="6051097"/>
          <a:ext cx="2820307" cy="1733550"/>
          <a:chOff x="552450" y="2009775"/>
          <a:chExt cx="2800350" cy="1733550"/>
        </a:xfrm>
      </xdr:grpSpPr>
      <xdr:sp macro="" textlink="'Movie Theatre Sales 2024'!M30">
        <xdr:nvSpPr>
          <xdr:cNvPr id="5" name="Rounded Rectangle 4"/>
          <xdr:cNvSpPr/>
        </xdr:nvSpPr>
        <xdr:spPr>
          <a:xfrm>
            <a:off x="552450" y="2009775"/>
            <a:ext cx="2800350" cy="173355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A0CFAA-845E-4D9F-A938-E6FD80BAB935}"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$23,857,388.00 </a:t>
            </a:fld>
            <a:endParaRPr lang="en-US" sz="2000">
              <a:latin typeface="Times New Roman" panose="02020603050405020304" pitchFamily="18" charset="0"/>
              <a:cs typeface="Times New Roman" panose="02020603050405020304" pitchFamily="18" charset="0"/>
            </a:endParaRPr>
          </a:p>
        </xdr:txBody>
      </xdr:sp>
      <xdr:sp macro="" textlink="">
        <xdr:nvSpPr>
          <xdr:cNvPr id="8" name="TextBox 7"/>
          <xdr:cNvSpPr txBox="1"/>
        </xdr:nvSpPr>
        <xdr:spPr>
          <a:xfrm>
            <a:off x="923924" y="2162175"/>
            <a:ext cx="2352675" cy="495299"/>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baseline="0">
                <a:latin typeface="Times New Roman" panose="02020603050405020304" pitchFamily="18" charset="0"/>
                <a:cs typeface="Times New Roman" panose="02020603050405020304" pitchFamily="18" charset="0"/>
              </a:rPr>
              <a:t>Q1+Q2 Revenue 2024</a:t>
            </a:r>
            <a:endParaRPr lang="en-US" sz="1600" i="1">
              <a:latin typeface="Times New Roman" panose="02020603050405020304" pitchFamily="18" charset="0"/>
              <a:cs typeface="Times New Roman" panose="02020603050405020304" pitchFamily="18" charset="0"/>
            </a:endParaRPr>
          </a:p>
        </xdr:txBody>
      </xdr:sp>
    </xdr:grpSp>
    <xdr:clientData/>
  </xdr:twoCellAnchor>
  <xdr:twoCellAnchor>
    <xdr:from>
      <xdr:col>3</xdr:col>
      <xdr:colOff>152853</xdr:colOff>
      <xdr:row>62</xdr:row>
      <xdr:rowOff>166460</xdr:rowOff>
    </xdr:from>
    <xdr:to>
      <xdr:col>7</xdr:col>
      <xdr:colOff>542924</xdr:colOff>
      <xdr:row>71</xdr:row>
      <xdr:rowOff>6440</xdr:rowOff>
    </xdr:to>
    <xdr:grpSp>
      <xdr:nvGrpSpPr>
        <xdr:cNvPr id="25" name="Group 24"/>
        <xdr:cNvGrpSpPr/>
      </xdr:nvGrpSpPr>
      <xdr:grpSpPr>
        <a:xfrm>
          <a:off x="1989817" y="11936639"/>
          <a:ext cx="2839357" cy="1554480"/>
          <a:chOff x="3629025" y="2009775"/>
          <a:chExt cx="2990850" cy="1647825"/>
        </a:xfrm>
      </xdr:grpSpPr>
      <xdr:sp macro="" textlink="'Movie Theatre Sales 2024'!M18">
        <xdr:nvSpPr>
          <xdr:cNvPr id="26" name="Rounded Rectangle 25"/>
          <xdr:cNvSpPr/>
        </xdr:nvSpPr>
        <xdr:spPr>
          <a:xfrm>
            <a:off x="3629025" y="2009775"/>
            <a:ext cx="2990850" cy="1647825"/>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60AAD36-602E-4F26-B26A-8FE3290E3176}"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1,562,967 </a:t>
            </a:fld>
            <a:endParaRPr lang="en-US" sz="2000">
              <a:latin typeface="Times New Roman" panose="02020603050405020304" pitchFamily="18" charset="0"/>
              <a:cs typeface="Times New Roman" panose="02020603050405020304" pitchFamily="18" charset="0"/>
            </a:endParaRPr>
          </a:p>
        </xdr:txBody>
      </xdr:sp>
      <xdr:sp macro="" textlink="">
        <xdr:nvSpPr>
          <xdr:cNvPr id="27" name="TextBox 26"/>
          <xdr:cNvSpPr txBox="1"/>
        </xdr:nvSpPr>
        <xdr:spPr>
          <a:xfrm>
            <a:off x="4057650" y="2152650"/>
            <a:ext cx="2400300" cy="5715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latin typeface="Times New Roman" panose="02020603050405020304" pitchFamily="18" charset="0"/>
                <a:cs typeface="Times New Roman" panose="02020603050405020304" pitchFamily="18" charset="0"/>
              </a:rPr>
              <a:t>Q1+Q2 Qty tickets 2024</a:t>
            </a:r>
          </a:p>
        </xdr:txBody>
      </xdr:sp>
    </xdr:grpSp>
    <xdr:clientData/>
  </xdr:twoCellAnchor>
  <xdr:twoCellAnchor>
    <xdr:from>
      <xdr:col>14</xdr:col>
      <xdr:colOff>55335</xdr:colOff>
      <xdr:row>2</xdr:row>
      <xdr:rowOff>92984</xdr:rowOff>
    </xdr:from>
    <xdr:to>
      <xdr:col>18</xdr:col>
      <xdr:colOff>334736</xdr:colOff>
      <xdr:row>10</xdr:row>
      <xdr:rowOff>188234</xdr:rowOff>
    </xdr:to>
    <xdr:grpSp>
      <xdr:nvGrpSpPr>
        <xdr:cNvPr id="11" name="Group 10"/>
        <xdr:cNvGrpSpPr/>
      </xdr:nvGrpSpPr>
      <xdr:grpSpPr>
        <a:xfrm>
          <a:off x="8627835" y="433163"/>
          <a:ext cx="2728687" cy="1619250"/>
          <a:chOff x="600074" y="3886201"/>
          <a:chExt cx="2828925" cy="1754941"/>
        </a:xfrm>
      </xdr:grpSpPr>
      <xdr:sp macro="" textlink="'Movie Theatre Sales 2023'!N43">
        <xdr:nvSpPr>
          <xdr:cNvPr id="2" name="Rounded Rectangle 1"/>
          <xdr:cNvSpPr/>
        </xdr:nvSpPr>
        <xdr:spPr>
          <a:xfrm>
            <a:off x="600074" y="3886201"/>
            <a:ext cx="2828925" cy="1754941"/>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F843DA8-6971-4081-B79F-D85143EB64B6}"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a:t>
            </a:fld>
            <a:endParaRPr lang="en-US" sz="2000">
              <a:latin typeface="Times New Roman" panose="02020603050405020304" pitchFamily="18" charset="0"/>
              <a:cs typeface="Times New Roman" panose="02020603050405020304" pitchFamily="18" charset="0"/>
            </a:endParaRPr>
          </a:p>
        </xdr:txBody>
      </xdr:sp>
      <xdr:sp macro="" textlink="">
        <xdr:nvSpPr>
          <xdr:cNvPr id="9" name="TextBox 8"/>
          <xdr:cNvSpPr txBox="1"/>
        </xdr:nvSpPr>
        <xdr:spPr>
          <a:xfrm>
            <a:off x="962025" y="4095750"/>
            <a:ext cx="2152650" cy="466726"/>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1">
                <a:latin typeface="Times New Roman" panose="02020603050405020304" pitchFamily="18" charset="0"/>
                <a:cs typeface="Times New Roman" panose="02020603050405020304" pitchFamily="18" charset="0"/>
              </a:rPr>
              <a:t>Q1+Q2 Revenue</a:t>
            </a:r>
            <a:r>
              <a:rPr lang="en-US" sz="1600" b="0" i="1" baseline="0">
                <a:latin typeface="Times New Roman" panose="02020603050405020304" pitchFamily="18" charset="0"/>
                <a:cs typeface="Times New Roman" panose="02020603050405020304" pitchFamily="18" charset="0"/>
              </a:rPr>
              <a:t> 2023</a:t>
            </a:r>
            <a:endParaRPr lang="en-US" sz="1600" b="0" i="1">
              <a:latin typeface="Times New Roman" panose="02020603050405020304" pitchFamily="18" charset="0"/>
              <a:cs typeface="Times New Roman" panose="02020603050405020304" pitchFamily="18" charset="0"/>
            </a:endParaRPr>
          </a:p>
        </xdr:txBody>
      </xdr:sp>
    </xdr:grpSp>
    <xdr:clientData/>
  </xdr:twoCellAnchor>
  <xdr:twoCellAnchor>
    <xdr:from>
      <xdr:col>3</xdr:col>
      <xdr:colOff>202748</xdr:colOff>
      <xdr:row>2</xdr:row>
      <xdr:rowOff>61685</xdr:rowOff>
    </xdr:from>
    <xdr:to>
      <xdr:col>7</xdr:col>
      <xdr:colOff>574350</xdr:colOff>
      <xdr:row>10</xdr:row>
      <xdr:rowOff>92165</xdr:rowOff>
    </xdr:to>
    <xdr:grpSp>
      <xdr:nvGrpSpPr>
        <xdr:cNvPr id="16" name="Group 15"/>
        <xdr:cNvGrpSpPr/>
      </xdr:nvGrpSpPr>
      <xdr:grpSpPr>
        <a:xfrm>
          <a:off x="2039712" y="401864"/>
          <a:ext cx="2820888" cy="1554480"/>
          <a:chOff x="3590924" y="2114549"/>
          <a:chExt cx="2809875" cy="1762125"/>
        </a:xfrm>
      </xdr:grpSpPr>
      <xdr:sp macro="" textlink="'Movie Theatre Sales 2023'!N31">
        <xdr:nvSpPr>
          <xdr:cNvPr id="18" name="Rounded Rectangle 17"/>
          <xdr:cNvSpPr/>
        </xdr:nvSpPr>
        <xdr:spPr>
          <a:xfrm>
            <a:off x="3590924" y="2114549"/>
            <a:ext cx="2809875" cy="1762125"/>
          </a:xfrm>
          <a:prstGeom prst="round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22FBE6-0090-4023-B69A-2B279FDFD6B9}"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1,221,351 </a:t>
            </a:fld>
            <a:endParaRPr lang="en-US" sz="20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3771900" y="2257425"/>
            <a:ext cx="2419349" cy="542925"/>
          </a:xfrm>
          <a:prstGeom prst="rect">
            <a:avLst/>
          </a:prstGeom>
          <a:noFill/>
          <a:ln w="952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a:latin typeface="Times New Roman" panose="02020603050405020304" pitchFamily="18" charset="0"/>
                <a:cs typeface="Times New Roman" panose="02020603050405020304" pitchFamily="18" charset="0"/>
              </a:rPr>
              <a:t>Q1+Q2 QTY tickets 2023</a:t>
            </a:r>
          </a:p>
        </xdr:txBody>
      </xdr:sp>
    </xdr:grpSp>
    <xdr:clientData/>
  </xdr:twoCellAnchor>
  <xdr:twoCellAnchor>
    <xdr:from>
      <xdr:col>0</xdr:col>
      <xdr:colOff>0</xdr:colOff>
      <xdr:row>10</xdr:row>
      <xdr:rowOff>142875</xdr:rowOff>
    </xdr:from>
    <xdr:to>
      <xdr:col>7</xdr:col>
      <xdr:colOff>532638</xdr:colOff>
      <xdr:row>29</xdr:row>
      <xdr:rowOff>28576</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596447</xdr:colOff>
      <xdr:row>8</xdr:row>
      <xdr:rowOff>112032</xdr:rowOff>
    </xdr:from>
    <xdr:to>
      <xdr:col>10</xdr:col>
      <xdr:colOff>383722</xdr:colOff>
      <xdr:row>18</xdr:row>
      <xdr:rowOff>188231</xdr:rowOff>
    </xdr:to>
    <mc:AlternateContent xmlns:mc="http://schemas.openxmlformats.org/markup-compatibility/2006" xmlns:a14="http://schemas.microsoft.com/office/drawing/2010/main">
      <mc:Choice Requires="a14">
        <xdr:graphicFrame macro="">
          <xdr:nvGraphicFramePr>
            <xdr:cNvPr id="41" name="Theater"/>
            <xdr:cNvGraphicFramePr/>
          </xdr:nvGraphicFramePr>
          <xdr:xfrm>
            <a:off x="0" y="0"/>
            <a:ext cx="0" cy="0"/>
          </xdr:xfrm>
          <a:graphic>
            <a:graphicData uri="http://schemas.microsoft.com/office/drawing/2010/slicer">
              <sle:slicer xmlns:sle="http://schemas.microsoft.com/office/drawing/2010/slicer" name="Theater"/>
            </a:graphicData>
          </a:graphic>
        </xdr:graphicFrame>
      </mc:Choice>
      <mc:Fallback xmlns="">
        <xdr:sp macro="" textlink="">
          <xdr:nvSpPr>
            <xdr:cNvPr id="0" name=""/>
            <xdr:cNvSpPr>
              <a:spLocks noTextEdit="1"/>
            </xdr:cNvSpPr>
          </xdr:nvSpPr>
          <xdr:spPr>
            <a:xfrm>
              <a:off x="4882697" y="1595211"/>
              <a:ext cx="1624239"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587375</xdr:colOff>
      <xdr:row>18</xdr:row>
      <xdr:rowOff>161925</xdr:rowOff>
    </xdr:from>
    <xdr:to>
      <xdr:col>10</xdr:col>
      <xdr:colOff>377825</xdr:colOff>
      <xdr:row>29</xdr:row>
      <xdr:rowOff>50673</xdr:rowOff>
    </xdr:to>
    <mc:AlternateContent xmlns:mc="http://schemas.openxmlformats.org/markup-compatibility/2006" xmlns:a14="http://schemas.microsoft.com/office/drawing/2010/main">
      <mc:Choice Requires="a14">
        <xdr:graphicFrame macro="">
          <xdr:nvGraphicFramePr>
            <xdr:cNvPr id="42" name="Number of Tickets"/>
            <xdr:cNvGraphicFramePr/>
          </xdr:nvGraphicFramePr>
          <xdr:xfrm>
            <a:off x="0" y="0"/>
            <a:ext cx="0" cy="0"/>
          </xdr:xfrm>
          <a:graphic>
            <a:graphicData uri="http://schemas.microsoft.com/office/drawing/2010/slicer">
              <sle:slicer xmlns:sle="http://schemas.microsoft.com/office/drawing/2010/slicer" name="Number of Tickets"/>
            </a:graphicData>
          </a:graphic>
        </xdr:graphicFrame>
      </mc:Choice>
      <mc:Fallback xmlns="">
        <xdr:sp macro="" textlink="">
          <xdr:nvSpPr>
            <xdr:cNvPr id="0" name=""/>
            <xdr:cNvSpPr>
              <a:spLocks noTextEdit="1"/>
            </xdr:cNvSpPr>
          </xdr:nvSpPr>
          <xdr:spPr>
            <a:xfrm>
              <a:off x="4873625" y="3550104"/>
              <a:ext cx="1627414"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408214</xdr:colOff>
      <xdr:row>10</xdr:row>
      <xdr:rowOff>158750</xdr:rowOff>
    </xdr:from>
    <xdr:to>
      <xdr:col>18</xdr:col>
      <xdr:colOff>323849</xdr:colOff>
      <xdr:row>29</xdr:row>
      <xdr:rowOff>41402</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349250</xdr:colOff>
      <xdr:row>18</xdr:row>
      <xdr:rowOff>161925</xdr:rowOff>
    </xdr:from>
    <xdr:to>
      <xdr:col>21</xdr:col>
      <xdr:colOff>139700</xdr:colOff>
      <xdr:row>29</xdr:row>
      <xdr:rowOff>50673</xdr:rowOff>
    </xdr:to>
    <mc:AlternateContent xmlns:mc="http://schemas.openxmlformats.org/markup-compatibility/2006" xmlns:a14="http://schemas.microsoft.com/office/drawing/2010/main">
      <mc:Choice Requires="a14">
        <xdr:graphicFrame macro="">
          <xdr:nvGraphicFramePr>
            <xdr:cNvPr id="45" name="Theater 1"/>
            <xdr:cNvGraphicFramePr/>
          </xdr:nvGraphicFramePr>
          <xdr:xfrm>
            <a:off x="0" y="0"/>
            <a:ext cx="0" cy="0"/>
          </xdr:xfrm>
          <a:graphic>
            <a:graphicData uri="http://schemas.microsoft.com/office/drawing/2010/slicer">
              <sle:slicer xmlns:sle="http://schemas.microsoft.com/office/drawing/2010/slicer" name="Theater 1"/>
            </a:graphicData>
          </a:graphic>
        </xdr:graphicFrame>
      </mc:Choice>
      <mc:Fallback xmlns="">
        <xdr:sp macro="" textlink="">
          <xdr:nvSpPr>
            <xdr:cNvPr id="0" name=""/>
            <xdr:cNvSpPr>
              <a:spLocks noTextEdit="1"/>
            </xdr:cNvSpPr>
          </xdr:nvSpPr>
          <xdr:spPr>
            <a:xfrm>
              <a:off x="11207750" y="3590925"/>
              <a:ext cx="1600200"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349249</xdr:colOff>
      <xdr:row>8</xdr:row>
      <xdr:rowOff>66674</xdr:rowOff>
    </xdr:from>
    <xdr:to>
      <xdr:col>21</xdr:col>
      <xdr:colOff>139699</xdr:colOff>
      <xdr:row>18</xdr:row>
      <xdr:rowOff>145922</xdr:rowOff>
    </xdr:to>
    <mc:AlternateContent xmlns:mc="http://schemas.openxmlformats.org/markup-compatibility/2006" xmlns:a14="http://schemas.microsoft.com/office/drawing/2010/main">
      <mc:Choice Requires="a14">
        <xdr:graphicFrame macro="">
          <xdr:nvGraphicFramePr>
            <xdr:cNvPr id="46" name="Q1+Q2 Revenue"/>
            <xdr:cNvGraphicFramePr/>
          </xdr:nvGraphicFramePr>
          <xdr:xfrm>
            <a:off x="0" y="0"/>
            <a:ext cx="0" cy="0"/>
          </xdr:xfrm>
          <a:graphic>
            <a:graphicData uri="http://schemas.microsoft.com/office/drawing/2010/slicer">
              <sle:slicer xmlns:sle="http://schemas.microsoft.com/office/drawing/2010/slicer" name="Q1+Q2 Revenue"/>
            </a:graphicData>
          </a:graphic>
        </xdr:graphicFrame>
      </mc:Choice>
      <mc:Fallback xmlns="">
        <xdr:sp macro="" textlink="">
          <xdr:nvSpPr>
            <xdr:cNvPr id="0" name=""/>
            <xdr:cNvSpPr>
              <a:spLocks noTextEdit="1"/>
            </xdr:cNvSpPr>
          </xdr:nvSpPr>
          <xdr:spPr>
            <a:xfrm>
              <a:off x="11207749" y="1590674"/>
              <a:ext cx="1600200"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142875</xdr:colOff>
      <xdr:row>10</xdr:row>
      <xdr:rowOff>158749</xdr:rowOff>
    </xdr:from>
    <xdr:to>
      <xdr:col>29</xdr:col>
      <xdr:colOff>63192</xdr:colOff>
      <xdr:row>29</xdr:row>
      <xdr:rowOff>41401</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139700</xdr:colOff>
      <xdr:row>18</xdr:row>
      <xdr:rowOff>177800</xdr:rowOff>
    </xdr:from>
    <xdr:to>
      <xdr:col>31</xdr:col>
      <xdr:colOff>533400</xdr:colOff>
      <xdr:row>29</xdr:row>
      <xdr:rowOff>66548</xdr:rowOff>
    </xdr:to>
    <mc:AlternateContent xmlns:mc="http://schemas.openxmlformats.org/markup-compatibility/2006" xmlns:a14="http://schemas.microsoft.com/office/drawing/2010/main">
      <mc:Choice Requires="a14">
        <xdr:graphicFrame macro="">
          <xdr:nvGraphicFramePr>
            <xdr:cNvPr id="15" name="Theater 2"/>
            <xdr:cNvGraphicFramePr/>
          </xdr:nvGraphicFramePr>
          <xdr:xfrm>
            <a:off x="0" y="0"/>
            <a:ext cx="0" cy="0"/>
          </xdr:xfrm>
          <a:graphic>
            <a:graphicData uri="http://schemas.microsoft.com/office/drawing/2010/slicer">
              <sle:slicer xmlns:sle="http://schemas.microsoft.com/office/drawing/2010/slicer" name="Theater 2"/>
            </a:graphicData>
          </a:graphic>
        </xdr:graphicFrame>
      </mc:Choice>
      <mc:Fallback xmlns="">
        <xdr:sp macro="" textlink="">
          <xdr:nvSpPr>
            <xdr:cNvPr id="0" name=""/>
            <xdr:cNvSpPr>
              <a:spLocks noTextEdit="1"/>
            </xdr:cNvSpPr>
          </xdr:nvSpPr>
          <xdr:spPr>
            <a:xfrm>
              <a:off x="17897021" y="3565979"/>
              <a:ext cx="1618343"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139700</xdr:colOff>
      <xdr:row>8</xdr:row>
      <xdr:rowOff>82550</xdr:rowOff>
    </xdr:from>
    <xdr:to>
      <xdr:col>31</xdr:col>
      <xdr:colOff>533400</xdr:colOff>
      <xdr:row>18</xdr:row>
      <xdr:rowOff>161798</xdr:rowOff>
    </xdr:to>
    <mc:AlternateContent xmlns:mc="http://schemas.openxmlformats.org/markup-compatibility/2006" xmlns:a14="http://schemas.microsoft.com/office/drawing/2010/main">
      <mc:Choice Requires="a14">
        <xdr:graphicFrame macro="">
          <xdr:nvGraphicFramePr>
            <xdr:cNvPr id="20" name="Total Revenue"/>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mlns="">
        <xdr:sp macro="" textlink="">
          <xdr:nvSpPr>
            <xdr:cNvPr id="0" name=""/>
            <xdr:cNvSpPr>
              <a:spLocks noTextEdit="1"/>
            </xdr:cNvSpPr>
          </xdr:nvSpPr>
          <xdr:spPr>
            <a:xfrm>
              <a:off x="17897021" y="1565729"/>
              <a:ext cx="1618343"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40</xdr:row>
      <xdr:rowOff>190499</xdr:rowOff>
    </xdr:from>
    <xdr:to>
      <xdr:col>7</xdr:col>
      <xdr:colOff>532638</xdr:colOff>
      <xdr:row>59</xdr:row>
      <xdr:rowOff>73151</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555173</xdr:colOff>
      <xdr:row>38</xdr:row>
      <xdr:rowOff>114301</xdr:rowOff>
    </xdr:from>
    <xdr:to>
      <xdr:col>10</xdr:col>
      <xdr:colOff>345841</xdr:colOff>
      <xdr:row>49</xdr:row>
      <xdr:rowOff>3049</xdr:rowOff>
    </xdr:to>
    <mc:AlternateContent xmlns:mc="http://schemas.openxmlformats.org/markup-compatibility/2006" xmlns:a14="http://schemas.microsoft.com/office/drawing/2010/main">
      <mc:Choice Requires="a14">
        <xdr:graphicFrame macro="">
          <xdr:nvGraphicFramePr>
            <xdr:cNvPr id="21" name="Theater 3"/>
            <xdr:cNvGraphicFramePr/>
          </xdr:nvGraphicFramePr>
          <xdr:xfrm>
            <a:off x="0" y="0"/>
            <a:ext cx="0" cy="0"/>
          </xdr:xfrm>
          <a:graphic>
            <a:graphicData uri="http://schemas.microsoft.com/office/drawing/2010/slicer">
              <sle:slicer xmlns:sle="http://schemas.microsoft.com/office/drawing/2010/slicer" name="Theater 3"/>
            </a:graphicData>
          </a:graphic>
        </xdr:graphicFrame>
      </mc:Choice>
      <mc:Fallback xmlns="">
        <xdr:sp macro="" textlink="">
          <xdr:nvSpPr>
            <xdr:cNvPr id="0" name=""/>
            <xdr:cNvSpPr>
              <a:spLocks noTextEdit="1"/>
            </xdr:cNvSpPr>
          </xdr:nvSpPr>
          <xdr:spPr>
            <a:xfrm>
              <a:off x="4841423" y="7312480"/>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555172</xdr:colOff>
      <xdr:row>49</xdr:row>
      <xdr:rowOff>5441</xdr:rowOff>
    </xdr:from>
    <xdr:to>
      <xdr:col>10</xdr:col>
      <xdr:colOff>345840</xdr:colOff>
      <xdr:row>59</xdr:row>
      <xdr:rowOff>84689</xdr:rowOff>
    </xdr:to>
    <mc:AlternateContent xmlns:mc="http://schemas.openxmlformats.org/markup-compatibility/2006" xmlns:a14="http://schemas.microsoft.com/office/drawing/2010/main">
      <mc:Choice Requires="a14">
        <xdr:graphicFrame macro="">
          <xdr:nvGraphicFramePr>
            <xdr:cNvPr id="22" name="Number of Tickets 1"/>
            <xdr:cNvGraphicFramePr/>
          </xdr:nvGraphicFramePr>
          <xdr:xfrm>
            <a:off x="0" y="0"/>
            <a:ext cx="0" cy="0"/>
          </xdr:xfrm>
          <a:graphic>
            <a:graphicData uri="http://schemas.microsoft.com/office/drawing/2010/slicer">
              <sle:slicer xmlns:sle="http://schemas.microsoft.com/office/drawing/2010/slicer" name="Number of Tickets 1"/>
            </a:graphicData>
          </a:graphic>
        </xdr:graphicFrame>
      </mc:Choice>
      <mc:Fallback xmlns="">
        <xdr:sp macro="" textlink="">
          <xdr:nvSpPr>
            <xdr:cNvPr id="0" name=""/>
            <xdr:cNvSpPr>
              <a:spLocks noTextEdit="1"/>
            </xdr:cNvSpPr>
          </xdr:nvSpPr>
          <xdr:spPr>
            <a:xfrm>
              <a:off x="4841422" y="9299120"/>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71</xdr:row>
      <xdr:rowOff>13606</xdr:rowOff>
    </xdr:from>
    <xdr:to>
      <xdr:col>7</xdr:col>
      <xdr:colOff>532638</xdr:colOff>
      <xdr:row>89</xdr:row>
      <xdr:rowOff>86758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555171</xdr:colOff>
      <xdr:row>68</xdr:row>
      <xdr:rowOff>127909</xdr:rowOff>
    </xdr:from>
    <xdr:to>
      <xdr:col>10</xdr:col>
      <xdr:colOff>345839</xdr:colOff>
      <xdr:row>79</xdr:row>
      <xdr:rowOff>16657</xdr:rowOff>
    </xdr:to>
    <mc:AlternateContent xmlns:mc="http://schemas.openxmlformats.org/markup-compatibility/2006" xmlns:a14="http://schemas.microsoft.com/office/drawing/2010/main">
      <mc:Choice Requires="a14">
        <xdr:graphicFrame macro="">
          <xdr:nvGraphicFramePr>
            <xdr:cNvPr id="23" name="Theatre"/>
            <xdr:cNvGraphicFramePr/>
          </xdr:nvGraphicFramePr>
          <xdr:xfrm>
            <a:off x="0" y="0"/>
            <a:ext cx="0" cy="0"/>
          </xdr:xfrm>
          <a:graphic>
            <a:graphicData uri="http://schemas.microsoft.com/office/drawing/2010/slicer">
              <sle:slicer xmlns:sle="http://schemas.microsoft.com/office/drawing/2010/slicer" name="Theatre"/>
            </a:graphicData>
          </a:graphic>
        </xdr:graphicFrame>
      </mc:Choice>
      <mc:Fallback xmlns="">
        <xdr:sp macro="" textlink="">
          <xdr:nvSpPr>
            <xdr:cNvPr id="0" name=""/>
            <xdr:cNvSpPr>
              <a:spLocks noTextEdit="1"/>
            </xdr:cNvSpPr>
          </xdr:nvSpPr>
          <xdr:spPr>
            <a:xfrm>
              <a:off x="4841421" y="13041088"/>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555171</xdr:colOff>
      <xdr:row>79</xdr:row>
      <xdr:rowOff>19050</xdr:rowOff>
    </xdr:from>
    <xdr:to>
      <xdr:col>10</xdr:col>
      <xdr:colOff>345839</xdr:colOff>
      <xdr:row>89</xdr:row>
      <xdr:rowOff>98298</xdr:rowOff>
    </xdr:to>
    <mc:AlternateContent xmlns:mc="http://schemas.openxmlformats.org/markup-compatibility/2006" xmlns:a14="http://schemas.microsoft.com/office/drawing/2010/main">
      <mc:Choice Requires="a14">
        <xdr:graphicFrame macro="">
          <xdr:nvGraphicFramePr>
            <xdr:cNvPr id="24"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4841421" y="15027729"/>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340178</xdr:colOff>
      <xdr:row>41</xdr:row>
      <xdr:rowOff>27214</xdr:rowOff>
    </xdr:from>
    <xdr:to>
      <xdr:col>18</xdr:col>
      <xdr:colOff>260494</xdr:colOff>
      <xdr:row>59</xdr:row>
      <xdr:rowOff>100366</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269420</xdr:colOff>
      <xdr:row>38</xdr:row>
      <xdr:rowOff>141514</xdr:rowOff>
    </xdr:from>
    <xdr:to>
      <xdr:col>21</xdr:col>
      <xdr:colOff>60088</xdr:colOff>
      <xdr:row>49</xdr:row>
      <xdr:rowOff>30262</xdr:rowOff>
    </xdr:to>
    <mc:AlternateContent xmlns:mc="http://schemas.openxmlformats.org/markup-compatibility/2006" xmlns:a14="http://schemas.microsoft.com/office/drawing/2010/main">
      <mc:Choice Requires="a14">
        <xdr:graphicFrame macro="">
          <xdr:nvGraphicFramePr>
            <xdr:cNvPr id="30" name="Theatre 1"/>
            <xdr:cNvGraphicFramePr/>
          </xdr:nvGraphicFramePr>
          <xdr:xfrm>
            <a:off x="0" y="0"/>
            <a:ext cx="0" cy="0"/>
          </xdr:xfrm>
          <a:graphic>
            <a:graphicData uri="http://schemas.microsoft.com/office/drawing/2010/slicer">
              <sle:slicer xmlns:sle="http://schemas.microsoft.com/office/drawing/2010/slicer" name="Theatre 1"/>
            </a:graphicData>
          </a:graphic>
        </xdr:graphicFrame>
      </mc:Choice>
      <mc:Fallback xmlns="">
        <xdr:sp macro="" textlink="">
          <xdr:nvSpPr>
            <xdr:cNvPr id="0" name=""/>
            <xdr:cNvSpPr>
              <a:spLocks noTextEdit="1"/>
            </xdr:cNvSpPr>
          </xdr:nvSpPr>
          <xdr:spPr>
            <a:xfrm>
              <a:off x="11291206" y="7339693"/>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269421</xdr:colOff>
      <xdr:row>49</xdr:row>
      <xdr:rowOff>19051</xdr:rowOff>
    </xdr:from>
    <xdr:to>
      <xdr:col>21</xdr:col>
      <xdr:colOff>60089</xdr:colOff>
      <xdr:row>59</xdr:row>
      <xdr:rowOff>98299</xdr:rowOff>
    </xdr:to>
    <mc:AlternateContent xmlns:mc="http://schemas.openxmlformats.org/markup-compatibility/2006" xmlns:a14="http://schemas.microsoft.com/office/drawing/2010/main">
      <mc:Choice Requires="a14">
        <xdr:graphicFrame macro="">
          <xdr:nvGraphicFramePr>
            <xdr:cNvPr id="33" name="Total Revenue 1"/>
            <xdr:cNvGraphicFramePr/>
          </xdr:nvGraphicFramePr>
          <xdr:xfrm>
            <a:off x="0" y="0"/>
            <a:ext cx="0" cy="0"/>
          </xdr:xfrm>
          <a:graphic>
            <a:graphicData uri="http://schemas.microsoft.com/office/drawing/2010/slicer">
              <sle:slicer xmlns:sle="http://schemas.microsoft.com/office/drawing/2010/slicer" name="Total Revenue 1"/>
            </a:graphicData>
          </a:graphic>
        </xdr:graphicFrame>
      </mc:Choice>
      <mc:Fallback xmlns="">
        <xdr:sp macro="" textlink="">
          <xdr:nvSpPr>
            <xdr:cNvPr id="0" name=""/>
            <xdr:cNvSpPr>
              <a:spLocks noTextEdit="1"/>
            </xdr:cNvSpPr>
          </xdr:nvSpPr>
          <xdr:spPr>
            <a:xfrm>
              <a:off x="11291207" y="9312730"/>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68035</xdr:colOff>
      <xdr:row>41</xdr:row>
      <xdr:rowOff>13606</xdr:rowOff>
    </xdr:from>
    <xdr:to>
      <xdr:col>28</xdr:col>
      <xdr:colOff>600673</xdr:colOff>
      <xdr:row>59</xdr:row>
      <xdr:rowOff>86758</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16329</xdr:colOff>
      <xdr:row>49</xdr:row>
      <xdr:rowOff>8163</xdr:rowOff>
    </xdr:from>
    <xdr:to>
      <xdr:col>31</xdr:col>
      <xdr:colOff>419318</xdr:colOff>
      <xdr:row>59</xdr:row>
      <xdr:rowOff>87411</xdr:rowOff>
    </xdr:to>
    <mc:AlternateContent xmlns:mc="http://schemas.openxmlformats.org/markup-compatibility/2006" xmlns:a14="http://schemas.microsoft.com/office/drawing/2010/main">
      <mc:Choice Requires="a14">
        <xdr:graphicFrame macro="">
          <xdr:nvGraphicFramePr>
            <xdr:cNvPr id="34" name="Theatre 2"/>
            <xdr:cNvGraphicFramePr/>
          </xdr:nvGraphicFramePr>
          <xdr:xfrm>
            <a:off x="0" y="0"/>
            <a:ext cx="0" cy="0"/>
          </xdr:xfrm>
          <a:graphic>
            <a:graphicData uri="http://schemas.microsoft.com/office/drawing/2010/slicer">
              <sle:slicer xmlns:sle="http://schemas.microsoft.com/office/drawing/2010/slicer" name="Theatre 2"/>
            </a:graphicData>
          </a:graphic>
        </xdr:graphicFrame>
      </mc:Choice>
      <mc:Fallback xmlns="">
        <xdr:sp macro="" textlink="">
          <xdr:nvSpPr>
            <xdr:cNvPr id="0" name=""/>
            <xdr:cNvSpPr>
              <a:spLocks noTextEdit="1"/>
            </xdr:cNvSpPr>
          </xdr:nvSpPr>
          <xdr:spPr>
            <a:xfrm>
              <a:off x="17773650" y="9301842"/>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2720</xdr:colOff>
      <xdr:row>38</xdr:row>
      <xdr:rowOff>103412</xdr:rowOff>
    </xdr:from>
    <xdr:to>
      <xdr:col>31</xdr:col>
      <xdr:colOff>405709</xdr:colOff>
      <xdr:row>48</xdr:row>
      <xdr:rowOff>182660</xdr:rowOff>
    </xdr:to>
    <mc:AlternateContent xmlns:mc="http://schemas.openxmlformats.org/markup-compatibility/2006" xmlns:a14="http://schemas.microsoft.com/office/drawing/2010/main">
      <mc:Choice Requires="a14">
        <xdr:graphicFrame macro="">
          <xdr:nvGraphicFramePr>
            <xdr:cNvPr id="37" name="Total Revenue 2"/>
            <xdr:cNvGraphicFramePr/>
          </xdr:nvGraphicFramePr>
          <xdr:xfrm>
            <a:off x="0" y="0"/>
            <a:ext cx="0" cy="0"/>
          </xdr:xfrm>
          <a:graphic>
            <a:graphicData uri="http://schemas.microsoft.com/office/drawing/2010/slicer">
              <sle:slicer xmlns:sle="http://schemas.microsoft.com/office/drawing/2010/slicer" name="Total Revenue 2"/>
            </a:graphicData>
          </a:graphic>
        </xdr:graphicFrame>
      </mc:Choice>
      <mc:Fallback xmlns="">
        <xdr:sp macro="" textlink="">
          <xdr:nvSpPr>
            <xdr:cNvPr id="0" name=""/>
            <xdr:cNvSpPr>
              <a:spLocks noTextEdit="1"/>
            </xdr:cNvSpPr>
          </xdr:nvSpPr>
          <xdr:spPr>
            <a:xfrm>
              <a:off x="17760041" y="7301591"/>
              <a:ext cx="1627632" cy="1984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231322</xdr:colOff>
      <xdr:row>31</xdr:row>
      <xdr:rowOff>163286</xdr:rowOff>
    </xdr:from>
    <xdr:to>
      <xdr:col>28</xdr:col>
      <xdr:colOff>602343</xdr:colOff>
      <xdr:row>40</xdr:row>
      <xdr:rowOff>182336</xdr:rowOff>
    </xdr:to>
    <xdr:grpSp>
      <xdr:nvGrpSpPr>
        <xdr:cNvPr id="55" name="Group 54"/>
        <xdr:cNvGrpSpPr/>
      </xdr:nvGrpSpPr>
      <xdr:grpSpPr>
        <a:xfrm>
          <a:off x="14927036" y="6027965"/>
          <a:ext cx="2820307" cy="1733550"/>
          <a:chOff x="552450" y="2009775"/>
          <a:chExt cx="2800350" cy="1733550"/>
        </a:xfrm>
      </xdr:grpSpPr>
      <xdr:sp macro="" textlink="'Movie Theatre Sales 2024'!M30">
        <xdr:nvSpPr>
          <xdr:cNvPr id="56" name="Rounded Rectangle 55"/>
          <xdr:cNvSpPr/>
        </xdr:nvSpPr>
        <xdr:spPr>
          <a:xfrm>
            <a:off x="552450" y="2009775"/>
            <a:ext cx="2800350" cy="1733550"/>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A0CFAA-845E-4D9F-A938-E6FD80BAB935}"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$23,857,388.00 </a:t>
            </a:fld>
            <a:endParaRPr lang="en-US" sz="2000">
              <a:latin typeface="Times New Roman" panose="02020603050405020304" pitchFamily="18" charset="0"/>
              <a:cs typeface="Times New Roman" panose="02020603050405020304" pitchFamily="18" charset="0"/>
            </a:endParaRPr>
          </a:p>
        </xdr:txBody>
      </xdr:sp>
      <xdr:sp macro="" textlink="">
        <xdr:nvSpPr>
          <xdr:cNvPr id="57" name="TextBox 56"/>
          <xdr:cNvSpPr txBox="1"/>
        </xdr:nvSpPr>
        <xdr:spPr>
          <a:xfrm>
            <a:off x="923924" y="2162175"/>
            <a:ext cx="2352675" cy="495299"/>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i="1" baseline="0">
                <a:latin typeface="Times New Roman" panose="02020603050405020304" pitchFamily="18" charset="0"/>
                <a:cs typeface="Times New Roman" panose="02020603050405020304" pitchFamily="18" charset="0"/>
              </a:rPr>
              <a:t>Q1+Q2 Revenue 2024</a:t>
            </a:r>
            <a:endParaRPr lang="en-US" sz="1600" i="1">
              <a:latin typeface="Times New Roman" panose="02020603050405020304" pitchFamily="18" charset="0"/>
              <a:cs typeface="Times New Roman" panose="02020603050405020304" pitchFamily="18" charset="0"/>
            </a:endParaRPr>
          </a:p>
        </xdr:txBody>
      </xdr:sp>
    </xdr:grpSp>
    <xdr:clientData/>
  </xdr:twoCellAnchor>
  <xdr:twoCellAnchor>
    <xdr:from>
      <xdr:col>10</xdr:col>
      <xdr:colOff>489857</xdr:colOff>
      <xdr:row>70</xdr:row>
      <xdr:rowOff>54429</xdr:rowOff>
    </xdr:from>
    <xdr:to>
      <xdr:col>32</xdr:col>
      <xdr:colOff>521266</xdr:colOff>
      <xdr:row>98</xdr:row>
      <xdr:rowOff>81642</xdr:rowOff>
    </xdr:to>
    <xdr:graphicFrame macro="">
      <xdr:nvGraphicFramePr>
        <xdr:cNvPr id="50" name="Chart 49">
          <a:extLst>
            <a:ext uri="{FF2B5EF4-FFF2-40B4-BE49-F238E27FC236}">
              <a16:creationId xmlns:a16="http://schemas.microsoft.com/office/drawing/2014/main" id="{6401A4E2-EE35-2E46-98CB-114307982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489854</xdr:colOff>
      <xdr:row>101</xdr:row>
      <xdr:rowOff>149677</xdr:rowOff>
    </xdr:from>
    <xdr:to>
      <xdr:col>32</xdr:col>
      <xdr:colOff>524470</xdr:colOff>
      <xdr:row>128</xdr:row>
      <xdr:rowOff>122464</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122465</xdr:colOff>
      <xdr:row>133</xdr:row>
      <xdr:rowOff>27212</xdr:rowOff>
    </xdr:from>
    <xdr:to>
      <xdr:col>28</xdr:col>
      <xdr:colOff>81643</xdr:colOff>
      <xdr:row>165</xdr:row>
      <xdr:rowOff>163429</xdr:rowOff>
    </xdr:to>
    <xdr:pic>
      <xdr:nvPicPr>
        <xdr:cNvPr id="35" name="Picture 34"/>
        <xdr:cNvPicPr>
          <a:picLocks noChangeAspect="1"/>
        </xdr:cNvPicPr>
      </xdr:nvPicPr>
      <xdr:blipFill>
        <a:blip xmlns:r="http://schemas.openxmlformats.org/officeDocument/2006/relationships" r:embed="rId10"/>
        <a:stretch>
          <a:fillRect/>
        </a:stretch>
      </xdr:blipFill>
      <xdr:spPr>
        <a:xfrm>
          <a:off x="6858001" y="25322891"/>
          <a:ext cx="10368642" cy="623221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Desktop Patron" refreshedDate="45484.745571412037" createdVersion="6" refreshedVersion="6" minRefreshableVersion="3" recordCount="7">
  <cacheSource type="worksheet">
    <worksheetSource name="Table5"/>
  </cacheSource>
  <cacheFields count="8">
    <cacheField name="Theater" numFmtId="0">
      <sharedItems count="7">
        <s v="Cineview"/>
        <s v="Moviewmart18"/>
        <s v="Viewing27"/>
        <s v="Grandview"/>
        <s v="Towerview"/>
        <s v="MarkEnds Theatre"/>
        <s v="LakeSide"/>
      </sharedItems>
    </cacheField>
    <cacheField name="January" numFmtId="164">
      <sharedItems containsSemiMixedTypes="0" containsString="0" containsNumber="1" containsInteger="1" minValue="12000" maxValue="27000"/>
    </cacheField>
    <cacheField name="February" numFmtId="164">
      <sharedItems containsSemiMixedTypes="0" containsString="0" containsNumber="1" containsInteger="1" minValue="19406" maxValue="35000"/>
    </cacheField>
    <cacheField name="March" numFmtId="164">
      <sharedItems containsSemiMixedTypes="0" containsString="0" containsNumber="1" containsInteger="1" minValue="16897" maxValue="34080"/>
    </cacheField>
    <cacheField name="April" numFmtId="164">
      <sharedItems containsSemiMixedTypes="0" containsString="0" containsNumber="1" containsInteger="1" minValue="19870" maxValue="38001"/>
    </cacheField>
    <cacheField name="May" numFmtId="164">
      <sharedItems containsSemiMixedTypes="0" containsString="0" containsNumber="1" containsInteger="1" minValue="29519" maxValue="38477"/>
    </cacheField>
    <cacheField name="June" numFmtId="164">
      <sharedItems containsSemiMixedTypes="0" containsString="0" containsNumber="1" containsInteger="1" minValue="29519" maxValue="38477"/>
    </cacheField>
    <cacheField name="Number of Tickets" numFmtId="164">
      <sharedItems containsSemiMixedTypes="0" containsString="0" containsNumber="1" containsInteger="1" minValue="161265" maxValue="186303" count="7">
        <n v="182609"/>
        <n v="185613"/>
        <n v="161265"/>
        <n v="163247"/>
        <n v="175693"/>
        <n v="186303"/>
        <n v="16662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sktop Patron" refreshedDate="45484.755478472223" createdVersion="6" refreshedVersion="6" minRefreshableVersion="3" recordCount="7">
  <cacheSource type="worksheet">
    <worksheetSource name="Table3"/>
  </cacheSource>
  <cacheFields count="8">
    <cacheField name="Theater" numFmtId="0">
      <sharedItems count="7">
        <s v="Cineview"/>
        <s v="Moviewmart18"/>
        <s v="Viewing27"/>
        <s v="Grandview"/>
        <s v="Towerview"/>
        <s v="MarkEnds Theatre"/>
        <s v="LakeSide"/>
      </sharedItems>
    </cacheField>
    <cacheField name="January" numFmtId="44">
      <sharedItems containsSemiMixedTypes="0" containsString="0" containsNumber="1" containsInteger="1" minValue="150000" maxValue="486000"/>
    </cacheField>
    <cacheField name="February" numFmtId="44">
      <sharedItems containsSemiMixedTypes="0" containsString="0" containsNumber="1" containsInteger="1" minValue="271684" maxValue="633707"/>
    </cacheField>
    <cacheField name="March" numFmtId="44">
      <sharedItems containsSemiMixedTypes="0" containsString="0" containsNumber="1" containsInteger="1" minValue="236558" maxValue="477120"/>
    </cacheField>
    <cacheField name="April" numFmtId="44">
      <sharedItems containsSemiMixedTypes="0" containsString="0" containsNumber="1" containsInteger="1" minValue="278180" maxValue="699333"/>
    </cacheField>
    <cacheField name="May" numFmtId="44">
      <sharedItems containsSemiMixedTypes="0" containsString="0" containsNumber="1" containsInteger="1" minValue="361220" maxValue="634014"/>
    </cacheField>
    <cacheField name="June" numFmtId="44">
      <sharedItems containsSemiMixedTypes="0" containsString="0" containsNumber="1" containsInteger="1" minValue="361220" maxValue="634014"/>
    </cacheField>
    <cacheField name="Q1+Q2 Revenue" numFmtId="44">
      <sharedItems containsSemiMixedTypes="0" containsString="0" containsNumber="1" containsInteger="1" minValue="1826090" maxValue="3353454" count="7">
        <n v="1826090"/>
        <n v="2598582"/>
        <n v="2902770"/>
        <n v="3101693"/>
        <n v="2459702"/>
        <n v="3353454"/>
        <n v="2332694"/>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Desktop Patron" refreshedDate="45484.767968981483" createdVersion="6" refreshedVersion="6" minRefreshableVersion="3" recordCount="7">
  <cacheSource type="worksheet">
    <worksheetSource ref="G12:T19" sheet="Movie Theatre Sales 2023"/>
  </cacheSource>
  <cacheFields count="14">
    <cacheField name="Theater" numFmtId="0">
      <sharedItems count="7">
        <s v="Cineview"/>
        <s v="Moviewmart18"/>
        <s v="Viewing27"/>
        <s v="Grandview"/>
        <s v="Towerview"/>
        <s v="MarkEnds Theatre"/>
        <s v="LakeSide"/>
      </sharedItems>
    </cacheField>
    <cacheField name="January" numFmtId="44">
      <sharedItems containsSemiMixedTypes="0" containsString="0" containsNumber="1" containsInteger="1" minValue="150000" maxValue="486000" count="7">
        <n v="150000"/>
        <n v="280000"/>
        <n v="216000"/>
        <n v="266000"/>
        <n v="252000"/>
        <n v="486000"/>
        <n v="358400"/>
      </sharedItems>
    </cacheField>
    <cacheField name="February" numFmtId="44">
      <sharedItems containsSemiMixedTypes="0" containsString="0" containsNumber="1" containsInteger="1" minValue="271684" maxValue="633707" count="7">
        <n v="341340"/>
        <n v="271684"/>
        <n v="534780"/>
        <n v="633707"/>
        <n v="450408"/>
        <n v="500148"/>
        <n v="490000"/>
      </sharedItems>
    </cacheField>
    <cacheField name="March" numFmtId="44">
      <sharedItems containsSemiMixedTypes="0" containsString="0" containsNumber="1" containsInteger="1" minValue="236558" maxValue="477120" count="7">
        <n v="296290"/>
        <n v="477120"/>
        <n v="417402"/>
        <n v="380931"/>
        <n v="281862"/>
        <n v="415260"/>
        <n v="236558"/>
      </sharedItems>
    </cacheField>
    <cacheField name="April" numFmtId="44">
      <sharedItems containsSemiMixedTypes="0" containsString="0" containsNumber="1" containsInteger="1" minValue="278180" maxValue="699333" count="7">
        <n v="316020"/>
        <n v="492422"/>
        <n v="503676"/>
        <n v="699333"/>
        <n v="498120"/>
        <n v="684018"/>
        <n v="278180"/>
      </sharedItems>
    </cacheField>
    <cacheField name="May" numFmtId="44">
      <sharedItems containsSemiMixedTypes="0" containsString="0" containsNumber="1" containsInteger="1" minValue="361220" maxValue="634014" count="7">
        <n v="361220"/>
        <n v="538678"/>
        <n v="615456"/>
        <n v="560861"/>
        <n v="488656"/>
        <n v="634014"/>
        <n v="484778"/>
      </sharedItems>
    </cacheField>
    <cacheField name="June" numFmtId="44">
      <sharedItems containsSemiMixedTypes="0" containsString="0" containsNumber="1" containsInteger="1" minValue="361220" maxValue="634014" count="7">
        <n v="361220"/>
        <n v="538678"/>
        <n v="615456"/>
        <n v="560861"/>
        <n v="488656"/>
        <n v="634014"/>
        <n v="484778"/>
      </sharedItems>
    </cacheField>
    <cacheField name="July" numFmtId="44">
      <sharedItems containsSemiMixedTypes="0" containsString="0" containsNumber="1" containsInteger="1" minValue="305190" maxValue="643872" count="7">
        <n v="305190"/>
        <n v="380366"/>
        <n v="621306"/>
        <n v="643872"/>
        <n v="449120"/>
        <n v="549162"/>
        <n v="364280"/>
      </sharedItems>
    </cacheField>
    <cacheField name="August" numFmtId="44">
      <sharedItems containsSemiMixedTypes="0" containsString="0" containsNumber="1" containsInteger="1" minValue="266510" maxValue="591786"/>
    </cacheField>
    <cacheField name="September" numFmtId="44">
      <sharedItems containsSemiMixedTypes="0" containsString="0" containsNumber="1" containsInteger="1" minValue="315700" maxValue="617234"/>
    </cacheField>
    <cacheField name="October" numFmtId="44">
      <sharedItems containsSemiMixedTypes="0" containsString="0" containsNumber="1" containsInteger="1" minValue="276320" maxValue="610185"/>
    </cacheField>
    <cacheField name="November" numFmtId="44">
      <sharedItems containsSemiMixedTypes="0" containsString="0" containsNumber="1" containsInteger="1" minValue="300770" maxValue="594852"/>
    </cacheField>
    <cacheField name="December" numFmtId="44">
      <sharedItems containsSemiMixedTypes="0" containsString="0" containsNumber="1" containsInteger="1" minValue="293840" maxValue="613098"/>
    </cacheField>
    <cacheField name="Total Revenue" numFmtId="44">
      <sharedItems containsSemiMixedTypes="0" containsString="0" containsNumber="1" containsInteger="1" minValue="3584420" maxValue="6666530" count="7">
        <n v="3584420"/>
        <n v="5085486"/>
        <n v="6112068"/>
        <n v="6666530"/>
        <n v="4951534"/>
        <n v="6609384"/>
        <n v="4846646"/>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Desktop Patron" refreshedDate="45485.583833912038" createdVersion="6" refreshedVersion="6" minRefreshableVersion="3" recordCount="7">
  <cacheSource type="worksheet">
    <worksheetSource ref="G2:T9" sheet="Movie Theatre Sales 2023"/>
  </cacheSource>
  <cacheFields count="14">
    <cacheField name="Theater" numFmtId="0">
      <sharedItems count="7">
        <s v="Cineview"/>
        <s v="Moviewmart18"/>
        <s v="Viewing27"/>
        <s v="Grandview"/>
        <s v="Towerview"/>
        <s v="MarkEnds Theatre"/>
        <s v="LakeSide"/>
      </sharedItems>
    </cacheField>
    <cacheField name="January" numFmtId="164">
      <sharedItems containsSemiMixedTypes="0" containsString="0" containsNumber="1" containsInteger="1" minValue="12000" maxValue="27000"/>
    </cacheField>
    <cacheField name="February" numFmtId="164">
      <sharedItems containsSemiMixedTypes="0" containsString="0" containsNumber="1" containsInteger="1" minValue="19406" maxValue="35000"/>
    </cacheField>
    <cacheField name="March" numFmtId="164">
      <sharedItems containsSemiMixedTypes="0" containsString="0" containsNumber="1" containsInteger="1" minValue="16897" maxValue="34080"/>
    </cacheField>
    <cacheField name="April" numFmtId="164">
      <sharedItems containsSemiMixedTypes="0" containsString="0" containsNumber="1" containsInteger="1" minValue="19870" maxValue="38001"/>
    </cacheField>
    <cacheField name="May" numFmtId="164">
      <sharedItems containsSemiMixedTypes="0" containsString="0" containsNumber="1" containsInteger="1" minValue="29519" maxValue="38477"/>
    </cacheField>
    <cacheField name="June" numFmtId="164">
      <sharedItems containsSemiMixedTypes="0" containsString="0" containsNumber="1" containsInteger="1" minValue="29519" maxValue="38477"/>
    </cacheField>
    <cacheField name="July" numFmtId="164">
      <sharedItems containsSemiMixedTypes="0" containsString="0" containsNumber="1" containsInteger="1" minValue="26020" maxValue="34517"/>
    </cacheField>
    <cacheField name="August" numFmtId="164">
      <sharedItems containsSemiMixedTypes="0" containsString="0" containsNumber="1" containsInteger="1" minValue="25908" maxValue="33217"/>
    </cacheField>
    <cacheField name="September" numFmtId="164">
      <sharedItems containsSemiMixedTypes="0" containsString="0" containsNumber="1" containsInteger="1" minValue="25961" maxValue="32486"/>
    </cacheField>
    <cacheField name="October" numFmtId="164">
      <sharedItems containsSemiMixedTypes="0" containsString="0" containsNumber="1" containsInteger="1" minValue="27477" maxValue="34940"/>
    </cacheField>
    <cacheField name="November" numFmtId="164">
      <sharedItems containsSemiMixedTypes="0" containsString="0" containsNumber="1" containsInteger="1" minValue="25615" maxValue="32773"/>
    </cacheField>
    <cacheField name="December" numFmtId="164">
      <sharedItems containsSemiMixedTypes="0" containsString="0" containsNumber="1" containsInteger="1" minValue="28183" maxValue="34061"/>
    </cacheField>
    <cacheField name="Number of Tickets" numFmtId="164">
      <sharedItems containsSemiMixedTypes="0" containsString="0" containsNumber="1" containsInteger="1" minValue="346189" maxValue="367188" count="7">
        <n v="358442"/>
        <n v="363249"/>
        <n v="346302"/>
        <n v="350870"/>
        <n v="353681"/>
        <n v="367188"/>
        <n v="346189"/>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r:id="rId1" refreshedBy="Desktop Patron" refreshedDate="45485.594794907411" createdVersion="6" refreshedVersion="6" minRefreshableVersion="3" recordCount="7">
  <cacheSource type="worksheet">
    <worksheetSource name="Table2"/>
  </cacheSource>
  <cacheFields count="8">
    <cacheField name="Theatre" numFmtId="0">
      <sharedItems count="7">
        <s v="Cineview"/>
        <s v="Grandview"/>
        <s v="Lakeside Theater"/>
        <s v="MarkEnds Theatre"/>
        <s v="Moviemart 18"/>
        <s v="Towerview "/>
        <s v="Viewing 27"/>
      </sharedItems>
    </cacheField>
    <cacheField name="January" numFmtId="0">
      <sharedItems containsSemiMixedTypes="0" containsString="0" containsNumber="1" containsInteger="1" minValue="15379" maxValue="39814" count="7">
        <n v="39061"/>
        <n v="22703"/>
        <n v="15379"/>
        <n v="27490"/>
        <n v="31846"/>
        <n v="39814"/>
        <n v="33532"/>
      </sharedItems>
    </cacheField>
    <cacheField name="February" numFmtId="0">
      <sharedItems containsSemiMixedTypes="0" containsString="0" containsNumber="1" containsInteger="1" minValue="28620" maxValue="39097"/>
    </cacheField>
    <cacheField name="March" numFmtId="0">
      <sharedItems containsSemiMixedTypes="0" containsString="0" containsNumber="1" containsInteger="1" minValue="30712" maxValue="41621" count="7">
        <n v="37394"/>
        <n v="41621"/>
        <n v="36768"/>
        <n v="31888"/>
        <n v="30712"/>
        <n v="32238"/>
        <n v="33728"/>
      </sharedItems>
    </cacheField>
    <cacheField name="April " numFmtId="0">
      <sharedItems containsSemiMixedTypes="0" containsString="0" containsNumber="1" containsInteger="1" minValue="29546" maxValue="39425"/>
    </cacheField>
    <cacheField name="May" numFmtId="0">
      <sharedItems containsSemiMixedTypes="0" containsString="0" containsNumber="1" containsInteger="1" minValue="37294" maxValue="51920"/>
    </cacheField>
    <cacheField name="June" numFmtId="0">
      <sharedItems containsSemiMixedTypes="0" containsString="0" containsNumber="1" containsInteger="1" minValue="41162" maxValue="48248"/>
    </cacheField>
    <cacheField name="Total" numFmtId="0">
      <sharedItems containsSemiMixedTypes="0" containsString="0" containsNumber="1" containsInteger="1" minValue="210516" maxValue="240384" count="7">
        <n v="240384"/>
        <n v="221282"/>
        <n v="210516"/>
        <n v="231573"/>
        <n v="211381"/>
        <n v="221660"/>
        <n v="226171"/>
      </sharedItems>
    </cacheField>
  </cacheFields>
  <extLst>
    <ext xmlns:x14="http://schemas.microsoft.com/office/spreadsheetml/2009/9/main" uri="{725AE2AE-9491-48be-B2B4-4EB974FC3084}">
      <x14:pivotCacheDefinition pivotCacheId="5"/>
    </ext>
  </extLst>
</pivotCacheDefinition>
</file>

<file path=xl/pivotCache/pivotCacheDefinition6.xml><?xml version="1.0" encoding="utf-8"?>
<pivotCacheDefinition xmlns="http://schemas.openxmlformats.org/spreadsheetml/2006/main" xmlns:r="http://schemas.openxmlformats.org/officeDocument/2006/relationships" r:id="rId1" refreshedBy="Desktop Patron" refreshedDate="45485.601419675928" createdVersion="6" refreshedVersion="6" minRefreshableVersion="3" recordCount="7">
  <cacheSource type="worksheet">
    <worksheetSource ref="D20:J27" sheet="Employees"/>
  </cacheSource>
  <cacheFields count="8">
    <cacheField name="Theatre" numFmtId="0">
      <sharedItems count="7">
        <s v="Cineview"/>
        <s v="Moviemart 18"/>
        <s v="Viewing 27"/>
        <s v="Grandview"/>
        <s v="Lakeside Theater"/>
        <s v="Towerview "/>
        <s v="MarkEnds Theatre"/>
      </sharedItems>
    </cacheField>
    <cacheField name="January" numFmtId="0">
      <sharedItems containsSemiMixedTypes="0" containsString="0" containsNumber="1" containsInteger="1" minValue="215306" maxValue="603576"/>
    </cacheField>
    <cacheField name="February" numFmtId="0">
      <sharedItems containsSemiMixedTypes="0" containsString="0" containsNumber="1" containsInteger="1" minValue="375760" maxValue="644076"/>
    </cacheField>
    <cacheField name="March" numFmtId="0">
      <sharedItems containsSemiMixedTypes="0" containsString="0" containsNumber="1" containsInteger="1" minValue="373940" maxValue="790799"/>
    </cacheField>
    <cacheField name="April" numFmtId="0">
      <sharedItems containsSemiMixedTypes="0" containsString="0" containsNumber="1" containsInteger="1" minValue="376040" maxValue="709650"/>
    </cacheField>
    <cacheField name="May" numFmtId="0">
      <sharedItems containsSemiMixedTypes="0" containsString="0" containsNumber="1" containsInteger="1" minValue="412020" maxValue="934560"/>
    </cacheField>
    <cacheField name="June" numFmtId="0">
      <sharedItems containsSemiMixedTypes="0" containsString="0" containsNumber="1" containsInteger="1" minValue="475470" maxValue="887053"/>
    </cacheField>
    <cacheField name="Total Revenue" numFmtId="0">
      <sharedItems containsSemiMixedTypes="0" containsString="0" containsNumber="1" containsInteger="1" minValue="2403840" maxValue="4204358" count="7">
        <n v="2403840"/>
        <n v="2959334"/>
        <n v="4071078"/>
        <n v="4204358"/>
        <n v="2947224"/>
        <n v="3103240"/>
        <n v="4168314"/>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7">
  <r>
    <x v="0"/>
    <n v="15000"/>
    <n v="34134"/>
    <n v="29629"/>
    <n v="31602"/>
    <n v="36122"/>
    <n v="36122"/>
    <x v="0"/>
  </r>
  <r>
    <x v="1"/>
    <n v="20000"/>
    <n v="19406"/>
    <n v="34080"/>
    <n v="35173"/>
    <n v="38477"/>
    <n v="38477"/>
    <x v="1"/>
  </r>
  <r>
    <x v="2"/>
    <n v="12000"/>
    <n v="29710"/>
    <n v="23189"/>
    <n v="27982"/>
    <n v="34192"/>
    <n v="34192"/>
    <x v="2"/>
  </r>
  <r>
    <x v="3"/>
    <n v="14000"/>
    <n v="33353"/>
    <n v="20049"/>
    <n v="36807"/>
    <n v="29519"/>
    <n v="29519"/>
    <x v="3"/>
  </r>
  <r>
    <x v="4"/>
    <n v="18000"/>
    <n v="32172"/>
    <n v="20133"/>
    <n v="35580"/>
    <n v="34904"/>
    <n v="34904"/>
    <x v="4"/>
  </r>
  <r>
    <x v="5"/>
    <n v="27000"/>
    <n v="27786"/>
    <n v="23070"/>
    <n v="38001"/>
    <n v="35223"/>
    <n v="35223"/>
    <x v="5"/>
  </r>
  <r>
    <x v="6"/>
    <n v="25600"/>
    <n v="35000"/>
    <n v="16897"/>
    <n v="19870"/>
    <n v="34627"/>
    <n v="34627"/>
    <x v="6"/>
  </r>
</pivotCacheRecords>
</file>

<file path=xl/pivotCache/pivotCacheRecords2.xml><?xml version="1.0" encoding="utf-8"?>
<pivotCacheRecords xmlns="http://schemas.openxmlformats.org/spreadsheetml/2006/main" xmlns:r="http://schemas.openxmlformats.org/officeDocument/2006/relationships" count="7">
  <r>
    <x v="0"/>
    <n v="150000"/>
    <n v="341340"/>
    <n v="296290"/>
    <n v="316020"/>
    <n v="361220"/>
    <n v="361220"/>
    <x v="0"/>
  </r>
  <r>
    <x v="1"/>
    <n v="280000"/>
    <n v="271684"/>
    <n v="477120"/>
    <n v="492422"/>
    <n v="538678"/>
    <n v="538678"/>
    <x v="1"/>
  </r>
  <r>
    <x v="2"/>
    <n v="216000"/>
    <n v="534780"/>
    <n v="417402"/>
    <n v="503676"/>
    <n v="615456"/>
    <n v="615456"/>
    <x v="2"/>
  </r>
  <r>
    <x v="3"/>
    <n v="266000"/>
    <n v="633707"/>
    <n v="380931"/>
    <n v="699333"/>
    <n v="560861"/>
    <n v="560861"/>
    <x v="3"/>
  </r>
  <r>
    <x v="4"/>
    <n v="252000"/>
    <n v="450408"/>
    <n v="281862"/>
    <n v="498120"/>
    <n v="488656"/>
    <n v="488656"/>
    <x v="4"/>
  </r>
  <r>
    <x v="5"/>
    <n v="486000"/>
    <n v="500148"/>
    <n v="415260"/>
    <n v="684018"/>
    <n v="634014"/>
    <n v="634014"/>
    <x v="5"/>
  </r>
  <r>
    <x v="6"/>
    <n v="358400"/>
    <n v="490000"/>
    <n v="236558"/>
    <n v="278180"/>
    <n v="484778"/>
    <n v="484778"/>
    <x v="6"/>
  </r>
</pivotCacheRecords>
</file>

<file path=xl/pivotCache/pivotCacheRecords3.xml><?xml version="1.0" encoding="utf-8"?>
<pivotCacheRecords xmlns="http://schemas.openxmlformats.org/spreadsheetml/2006/main" xmlns:r="http://schemas.openxmlformats.org/officeDocument/2006/relationships" count="7">
  <r>
    <x v="0"/>
    <x v="0"/>
    <x v="0"/>
    <x v="0"/>
    <x v="0"/>
    <x v="0"/>
    <x v="0"/>
    <x v="0"/>
    <n v="266510"/>
    <n v="315700"/>
    <n v="276320"/>
    <n v="300770"/>
    <n v="293840"/>
    <x v="0"/>
  </r>
  <r>
    <x v="1"/>
    <x v="1"/>
    <x v="1"/>
    <x v="1"/>
    <x v="1"/>
    <x v="1"/>
    <x v="1"/>
    <x v="1"/>
    <n v="384622"/>
    <n v="382130"/>
    <n v="486402"/>
    <n v="458822"/>
    <n v="394562"/>
    <x v="1"/>
  </r>
  <r>
    <x v="2"/>
    <x v="2"/>
    <x v="2"/>
    <x v="2"/>
    <x v="2"/>
    <x v="2"/>
    <x v="2"/>
    <x v="2"/>
    <n v="502128"/>
    <n v="474822"/>
    <n v="573156"/>
    <n v="424788"/>
    <n v="613098"/>
    <x v="2"/>
  </r>
  <r>
    <x v="3"/>
    <x v="3"/>
    <x v="3"/>
    <x v="3"/>
    <x v="3"/>
    <x v="3"/>
    <x v="3"/>
    <x v="3"/>
    <n v="492252"/>
    <n v="617234"/>
    <n v="610185"/>
    <n v="594852"/>
    <n v="606442"/>
    <x v="3"/>
  </r>
  <r>
    <x v="4"/>
    <x v="4"/>
    <x v="4"/>
    <x v="4"/>
    <x v="4"/>
    <x v="4"/>
    <x v="4"/>
    <x v="4"/>
    <n v="465038"/>
    <n v="363454"/>
    <n v="425082"/>
    <n v="358610"/>
    <n v="430528"/>
    <x v="4"/>
  </r>
  <r>
    <x v="5"/>
    <x v="5"/>
    <x v="5"/>
    <x v="5"/>
    <x v="5"/>
    <x v="5"/>
    <x v="5"/>
    <x v="5"/>
    <n v="591786"/>
    <n v="560934"/>
    <n v="494586"/>
    <n v="546768"/>
    <n v="512694"/>
    <x v="5"/>
  </r>
  <r>
    <x v="6"/>
    <x v="6"/>
    <x v="6"/>
    <x v="6"/>
    <x v="6"/>
    <x v="6"/>
    <x v="6"/>
    <x v="6"/>
    <n v="390796"/>
    <n v="394604"/>
    <n v="489160"/>
    <n v="444584"/>
    <n v="430528"/>
    <x v="6"/>
  </r>
</pivotCacheRecords>
</file>

<file path=xl/pivotCache/pivotCacheRecords4.xml><?xml version="1.0" encoding="utf-8"?>
<pivotCacheRecords xmlns="http://schemas.openxmlformats.org/spreadsheetml/2006/main" xmlns:r="http://schemas.openxmlformats.org/officeDocument/2006/relationships" count="7">
  <r>
    <x v="0"/>
    <n v="15000"/>
    <n v="34134"/>
    <n v="29629"/>
    <n v="31602"/>
    <n v="36122"/>
    <n v="36122"/>
    <n v="30519"/>
    <n v="26651"/>
    <n v="31570"/>
    <n v="27632"/>
    <n v="30077"/>
    <n v="29384"/>
    <x v="0"/>
  </r>
  <r>
    <x v="1"/>
    <n v="20000"/>
    <n v="19406"/>
    <n v="34080"/>
    <n v="35173"/>
    <n v="38477"/>
    <n v="38477"/>
    <n v="27169"/>
    <n v="27473"/>
    <n v="27295"/>
    <n v="34743"/>
    <n v="32773"/>
    <n v="28183"/>
    <x v="1"/>
  </r>
  <r>
    <x v="2"/>
    <n v="12000"/>
    <n v="29710"/>
    <n v="23189"/>
    <n v="27982"/>
    <n v="34192"/>
    <n v="34192"/>
    <n v="34517"/>
    <n v="27896"/>
    <n v="26379"/>
    <n v="31842"/>
    <n v="30342"/>
    <n v="34061"/>
    <x v="2"/>
  </r>
  <r>
    <x v="3"/>
    <n v="14000"/>
    <n v="33353"/>
    <n v="20049"/>
    <n v="36807"/>
    <n v="29519"/>
    <n v="29519"/>
    <n v="33888"/>
    <n v="25908"/>
    <n v="32486"/>
    <n v="32115"/>
    <n v="31308"/>
    <n v="31918"/>
    <x v="3"/>
  </r>
  <r>
    <x v="4"/>
    <n v="18000"/>
    <n v="32172"/>
    <n v="20133"/>
    <n v="35580"/>
    <n v="34904"/>
    <n v="34904"/>
    <n v="32080"/>
    <n v="33217"/>
    <n v="25961"/>
    <n v="30363"/>
    <n v="25615"/>
    <n v="30752"/>
    <x v="4"/>
  </r>
  <r>
    <x v="5"/>
    <n v="27000"/>
    <n v="27786"/>
    <n v="23070"/>
    <n v="38001"/>
    <n v="35223"/>
    <n v="35223"/>
    <n v="30509"/>
    <n v="32877"/>
    <n v="31163"/>
    <n v="27477"/>
    <n v="30376"/>
    <n v="28483"/>
    <x v="5"/>
  </r>
  <r>
    <x v="6"/>
    <n v="25600"/>
    <n v="35000"/>
    <n v="16897"/>
    <n v="19870"/>
    <n v="34627"/>
    <n v="34627"/>
    <n v="26020"/>
    <n v="27914"/>
    <n v="28186"/>
    <n v="34940"/>
    <n v="31756"/>
    <n v="30752"/>
    <x v="6"/>
  </r>
</pivotCacheRecords>
</file>

<file path=xl/pivotCache/pivotCacheRecords5.xml><?xml version="1.0" encoding="utf-8"?>
<pivotCacheRecords xmlns="http://schemas.openxmlformats.org/spreadsheetml/2006/main" xmlns:r="http://schemas.openxmlformats.org/officeDocument/2006/relationships" count="7">
  <r>
    <x v="0"/>
    <x v="0"/>
    <n v="37576"/>
    <x v="0"/>
    <n v="37604"/>
    <n v="41202"/>
    <n v="47547"/>
    <x v="0"/>
  </r>
  <r>
    <x v="1"/>
    <x v="1"/>
    <n v="28620"/>
    <x v="1"/>
    <n v="34123"/>
    <n v="47528"/>
    <n v="46687"/>
    <x v="1"/>
  </r>
  <r>
    <x v="2"/>
    <x v="2"/>
    <n v="39097"/>
    <x v="2"/>
    <n v="33730"/>
    <n v="37294"/>
    <n v="48248"/>
    <x v="2"/>
  </r>
  <r>
    <x v="3"/>
    <x v="3"/>
    <n v="35782"/>
    <x v="3"/>
    <n v="39425"/>
    <n v="51920"/>
    <n v="45068"/>
    <x v="3"/>
  </r>
  <r>
    <x v="4"/>
    <x v="4"/>
    <n v="32454"/>
    <x v="4"/>
    <n v="31339"/>
    <n v="43868"/>
    <n v="41162"/>
    <x v="4"/>
  </r>
  <r>
    <x v="5"/>
    <x v="5"/>
    <n v="33034"/>
    <x v="5"/>
    <n v="29546"/>
    <n v="39858"/>
    <n v="47170"/>
    <x v="5"/>
  </r>
  <r>
    <x v="6"/>
    <x v="6"/>
    <n v="33176"/>
    <x v="6"/>
    <n v="31407"/>
    <n v="50974"/>
    <n v="43354"/>
    <x v="6"/>
  </r>
</pivotCacheRecords>
</file>

<file path=xl/pivotCache/pivotCacheRecords6.xml><?xml version="1.0" encoding="utf-8"?>
<pivotCacheRecords xmlns="http://schemas.openxmlformats.org/spreadsheetml/2006/main" xmlns:r="http://schemas.openxmlformats.org/officeDocument/2006/relationships" count="7">
  <r>
    <x v="0"/>
    <n v="390610"/>
    <n v="375760"/>
    <n v="373940"/>
    <n v="376040"/>
    <n v="412020"/>
    <n v="475470"/>
    <x v="0"/>
  </r>
  <r>
    <x v="1"/>
    <n v="445844"/>
    <n v="454356"/>
    <n v="429968"/>
    <n v="438746"/>
    <n v="614152"/>
    <n v="576268"/>
    <x v="1"/>
  </r>
  <r>
    <x v="2"/>
    <n v="603576"/>
    <n v="597168"/>
    <n v="607104"/>
    <n v="565326"/>
    <n v="917532"/>
    <n v="780372"/>
    <x v="2"/>
  </r>
  <r>
    <x v="3"/>
    <n v="431357"/>
    <n v="543780"/>
    <n v="790799"/>
    <n v="648337"/>
    <n v="903032"/>
    <n v="887053"/>
    <x v="3"/>
  </r>
  <r>
    <x v="4"/>
    <n v="215306"/>
    <n v="547358"/>
    <n v="514752"/>
    <n v="472220"/>
    <n v="522116"/>
    <n v="675472"/>
    <x v="4"/>
  </r>
  <r>
    <x v="5"/>
    <n v="557396"/>
    <n v="462476"/>
    <n v="451332"/>
    <n v="413644"/>
    <n v="558012"/>
    <n v="660380"/>
    <x v="5"/>
  </r>
  <r>
    <x v="6"/>
    <n v="494820"/>
    <n v="644076"/>
    <n v="573984"/>
    <n v="709650"/>
    <n v="934560"/>
    <n v="81122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3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4">
    <pivotField axis="axisRow" showAll="0">
      <items count="8">
        <item x="0"/>
        <item x="3"/>
        <item x="6"/>
        <item x="5"/>
        <item x="1"/>
        <item x="4"/>
        <item x="2"/>
        <item t="default"/>
      </items>
    </pivotField>
    <pivotField numFmtId="44" showAll="0">
      <items count="8">
        <item x="0"/>
        <item x="2"/>
        <item x="4"/>
        <item x="3"/>
        <item x="1"/>
        <item x="6"/>
        <item x="5"/>
        <item t="default"/>
      </items>
    </pivotField>
    <pivotField numFmtId="44" showAll="0">
      <items count="8">
        <item x="1"/>
        <item x="0"/>
        <item x="4"/>
        <item x="6"/>
        <item x="5"/>
        <item x="2"/>
        <item x="3"/>
        <item t="default"/>
      </items>
    </pivotField>
    <pivotField numFmtId="44" showAll="0">
      <items count="8">
        <item x="6"/>
        <item x="4"/>
        <item x="0"/>
        <item x="3"/>
        <item x="5"/>
        <item x="2"/>
        <item x="1"/>
        <item t="default"/>
      </items>
    </pivotField>
    <pivotField numFmtId="44" showAll="0">
      <items count="8">
        <item x="6"/>
        <item x="0"/>
        <item x="1"/>
        <item x="4"/>
        <item x="2"/>
        <item x="5"/>
        <item x="3"/>
        <item t="default"/>
      </items>
    </pivotField>
    <pivotField numFmtId="44" showAll="0"/>
    <pivotField numFmtId="44" showAll="0"/>
    <pivotField numFmtId="44" showAll="0"/>
    <pivotField numFmtId="44" showAll="0"/>
    <pivotField numFmtId="44" showAll="0"/>
    <pivotField numFmtId="44" showAll="0"/>
    <pivotField numFmtId="44" showAll="0"/>
    <pivotField numFmtId="44" showAll="0"/>
    <pivotField dataField="1" numFmtId="44" showAll="0">
      <items count="8">
        <item x="0"/>
        <item x="6"/>
        <item x="4"/>
        <item x="1"/>
        <item x="2"/>
        <item x="5"/>
        <item x="3"/>
        <item t="default"/>
      </items>
    </pivotField>
  </pivotFields>
  <rowFields count="1">
    <field x="0"/>
  </rowFields>
  <rowItems count="8">
    <i>
      <x/>
    </i>
    <i>
      <x v="1"/>
    </i>
    <i>
      <x v="2"/>
    </i>
    <i>
      <x v="3"/>
    </i>
    <i>
      <x v="4"/>
    </i>
    <i>
      <x v="5"/>
    </i>
    <i>
      <x v="6"/>
    </i>
    <i t="grand">
      <x/>
    </i>
  </rowItems>
  <colItems count="1">
    <i/>
  </colItems>
  <dataFields count="1">
    <dataField name="Sum of Total Revenue" fld="13" baseField="0" baseItem="0"/>
  </dataFields>
  <formats count="3">
    <format dxfId="44">
      <pivotArea collapsedLevelsAreSubtotals="1" fieldPosition="0">
        <references count="1">
          <reference field="0" count="0"/>
        </references>
      </pivotArea>
    </format>
    <format dxfId="43">
      <pivotArea collapsedLevelsAreSubtotals="1" fieldPosition="0">
        <references count="1">
          <reference field="0" count="0"/>
        </references>
      </pivotArea>
    </format>
    <format dxfId="42">
      <pivotArea grandRow="1" outline="0" collapsedLevelsAreSubtotals="1" fieldPosition="0"/>
    </format>
  </formats>
  <chartFormats count="24">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1" format="8">
      <pivotArea type="data" outline="0" fieldPosition="0">
        <references count="2">
          <reference field="4294967294" count="1" selected="0">
            <x v="0"/>
          </reference>
          <reference field="0" count="1" selected="0">
            <x v="5"/>
          </reference>
        </references>
      </pivotArea>
    </chartFormat>
    <chartFormat chart="1" format="9">
      <pivotArea type="data" outline="0" fieldPosition="0">
        <references count="2">
          <reference field="4294967294" count="1" selected="0">
            <x v="0"/>
          </reference>
          <reference field="0" count="1" selected="0">
            <x v="6"/>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5"/>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4">
    <pivotField axis="axisRow" showAll="0">
      <items count="8">
        <item x="0"/>
        <item x="3"/>
        <item x="6"/>
        <item x="5"/>
        <item x="1"/>
        <item x="4"/>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items count="8">
        <item x="6"/>
        <item x="2"/>
        <item x="3"/>
        <item x="4"/>
        <item x="0"/>
        <item x="1"/>
        <item x="5"/>
        <item t="default"/>
      </items>
    </pivotField>
  </pivotFields>
  <rowFields count="1">
    <field x="0"/>
  </rowFields>
  <rowItems count="8">
    <i>
      <x/>
    </i>
    <i>
      <x v="1"/>
    </i>
    <i>
      <x v="2"/>
    </i>
    <i>
      <x v="3"/>
    </i>
    <i>
      <x v="4"/>
    </i>
    <i>
      <x v="5"/>
    </i>
    <i>
      <x v="6"/>
    </i>
    <i t="grand">
      <x/>
    </i>
  </rowItems>
  <colItems count="1">
    <i/>
  </colItems>
  <dataFields count="1">
    <dataField name="Sum of Number of Tickets" fld="13" baseField="0" baseItem="0" numFmtId="164"/>
  </dataFields>
  <formats count="3">
    <format dxfId="41">
      <pivotArea outline="0" collapsedLevelsAreSubtotals="1" fieldPosition="0"/>
    </format>
    <format dxfId="40">
      <pivotArea outline="0" collapsedLevelsAreSubtotals="1" fieldPosition="0"/>
    </format>
    <format dxfId="39">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6"/>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1" firstHeaderRow="1" firstDataRow="1" firstDataCol="1"/>
  <pivotFields count="8">
    <pivotField axis="axisRow" showAll="0">
      <items count="8">
        <item x="0"/>
        <item x="3"/>
        <item x="6"/>
        <item x="5"/>
        <item x="1"/>
        <item x="4"/>
        <item x="2"/>
        <item t="default"/>
      </items>
    </pivotField>
    <pivotField numFmtId="44" showAll="0"/>
    <pivotField numFmtId="44" showAll="0"/>
    <pivotField numFmtId="44" showAll="0"/>
    <pivotField numFmtId="44" showAll="0"/>
    <pivotField numFmtId="44" showAll="0"/>
    <pivotField numFmtId="44" showAll="0"/>
    <pivotField dataField="1" numFmtId="44" showAll="0">
      <items count="8">
        <item x="0"/>
        <item x="6"/>
        <item x="4"/>
        <item x="1"/>
        <item x="2"/>
        <item x="3"/>
        <item x="5"/>
        <item t="default"/>
      </items>
    </pivotField>
  </pivotFields>
  <rowFields count="1">
    <field x="0"/>
  </rowFields>
  <rowItems count="8">
    <i>
      <x/>
    </i>
    <i>
      <x v="1"/>
    </i>
    <i>
      <x v="2"/>
    </i>
    <i>
      <x v="3"/>
    </i>
    <i>
      <x v="4"/>
    </i>
    <i>
      <x v="5"/>
    </i>
    <i>
      <x v="6"/>
    </i>
    <i t="grand">
      <x/>
    </i>
  </rowItems>
  <colItems count="1">
    <i/>
  </colItems>
  <dataFields count="1">
    <dataField name="Sum of Q1+Q2 Revenue" fld="7" baseField="0" baseItem="0" numFmtId="44"/>
  </dataFields>
  <formats count="3">
    <format dxfId="38">
      <pivotArea collapsedLevelsAreSubtotals="1" fieldPosition="0">
        <references count="1">
          <reference field="0" count="0"/>
        </references>
      </pivotArea>
    </format>
    <format dxfId="37">
      <pivotArea grandRow="1" outline="0" collapsedLevelsAreSubtotals="1" fieldPosition="0"/>
    </format>
    <format dxfId="36">
      <pivotArea outline="0" collapsedLevelsAreSubtotals="1" fieldPosition="0"/>
    </format>
  </format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6"/>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0" count="1" selected="0">
            <x v="0"/>
          </reference>
        </references>
      </pivotArea>
    </chartFormat>
    <chartFormat chart="6" format="16">
      <pivotArea type="data" outline="0" fieldPosition="0">
        <references count="2">
          <reference field="4294967294" count="1" selected="0">
            <x v="0"/>
          </reference>
          <reference field="0" count="1" selected="0">
            <x v="1"/>
          </reference>
        </references>
      </pivotArea>
    </chartFormat>
    <chartFormat chart="6" format="17">
      <pivotArea type="data" outline="0" fieldPosition="0">
        <references count="2">
          <reference field="4294967294" count="1" selected="0">
            <x v="0"/>
          </reference>
          <reference field="0" count="1" selected="0">
            <x v="2"/>
          </reference>
        </references>
      </pivotArea>
    </chartFormat>
    <chartFormat chart="6" format="18">
      <pivotArea type="data" outline="0" fieldPosition="0">
        <references count="2">
          <reference field="4294967294" count="1" selected="0">
            <x v="0"/>
          </reference>
          <reference field="0" count="1" selected="0">
            <x v="3"/>
          </reference>
        </references>
      </pivotArea>
    </chartFormat>
    <chartFormat chart="6" format="19">
      <pivotArea type="data" outline="0" fieldPosition="0">
        <references count="2">
          <reference field="4294967294" count="1" selected="0">
            <x v="0"/>
          </reference>
          <reference field="0" count="1" selected="0">
            <x v="4"/>
          </reference>
        </references>
      </pivotArea>
    </chartFormat>
    <chartFormat chart="6" format="20">
      <pivotArea type="data" outline="0" fieldPosition="0">
        <references count="2">
          <reference field="4294967294" count="1" selected="0">
            <x v="0"/>
          </reference>
          <reference field="0" count="1" selected="0">
            <x v="5"/>
          </reference>
        </references>
      </pivotArea>
    </chartFormat>
    <chartFormat chart="6" format="21">
      <pivotArea type="data" outline="0" fieldPosition="0">
        <references count="2">
          <reference field="4294967294" count="1" selected="0">
            <x v="0"/>
          </reference>
          <reference field="0" count="1" selected="0">
            <x v="6"/>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1" firstHeaderRow="1" firstDataRow="1" firstDataCol="1"/>
  <pivotFields count="8">
    <pivotField axis="axisRow" showAll="0">
      <items count="8">
        <item x="0"/>
        <item x="3"/>
        <item x="6"/>
        <item x="5"/>
        <item x="1"/>
        <item x="4"/>
        <item x="2"/>
        <item t="default"/>
      </items>
    </pivotField>
    <pivotField numFmtId="164" showAll="0"/>
    <pivotField numFmtId="164" showAll="0"/>
    <pivotField numFmtId="164" showAll="0"/>
    <pivotField numFmtId="164" showAll="0"/>
    <pivotField numFmtId="164" showAll="0"/>
    <pivotField numFmtId="164" showAll="0"/>
    <pivotField dataField="1" numFmtId="164" showAll="0">
      <items count="8">
        <item x="2"/>
        <item x="3"/>
        <item x="6"/>
        <item x="4"/>
        <item x="0"/>
        <item x="1"/>
        <item x="5"/>
        <item t="default"/>
      </items>
    </pivotField>
  </pivotFields>
  <rowFields count="1">
    <field x="0"/>
  </rowFields>
  <rowItems count="8">
    <i>
      <x/>
    </i>
    <i>
      <x v="1"/>
    </i>
    <i>
      <x v="2"/>
    </i>
    <i>
      <x v="3"/>
    </i>
    <i>
      <x v="4"/>
    </i>
    <i>
      <x v="5"/>
    </i>
    <i>
      <x v="6"/>
    </i>
    <i t="grand">
      <x/>
    </i>
  </rowItems>
  <colItems count="1">
    <i/>
  </colItems>
  <dataFields count="1">
    <dataField name="Sum of Number of Tickets" fld="7" baseField="0" baseItem="0" numFmtId="1"/>
  </dataFields>
  <formats count="7">
    <format dxfId="35">
      <pivotArea collapsedLevelsAreSubtotals="1" fieldPosition="0">
        <references count="1">
          <reference field="0" count="0"/>
        </references>
      </pivotArea>
    </format>
    <format dxfId="34">
      <pivotArea collapsedLevelsAreSubtotals="1" fieldPosition="0">
        <references count="1">
          <reference field="0" count="0"/>
        </references>
      </pivotArea>
    </format>
    <format dxfId="33">
      <pivotArea collapsedLevelsAreSubtotals="1" fieldPosition="0">
        <references count="1">
          <reference field="0" count="0"/>
        </references>
      </pivotArea>
    </format>
    <format dxfId="32">
      <pivotArea collapsedLevelsAreSubtotals="1" fieldPosition="0">
        <references count="1">
          <reference field="0" count="0"/>
        </references>
      </pivotArea>
    </format>
    <format dxfId="31">
      <pivotArea collapsedLevelsAreSubtotals="1" fieldPosition="0">
        <references count="1">
          <reference field="0" count="0"/>
        </references>
      </pivotArea>
    </format>
    <format dxfId="30">
      <pivotArea collapsedLevelsAreSubtotals="1" fieldPosition="0">
        <references count="1">
          <reference field="0" count="0"/>
        </references>
      </pivotArea>
    </format>
    <format dxfId="29">
      <pivotArea collapsedLevelsAreSubtotals="1" fieldPosition="0">
        <references count="1">
          <reference field="0" count="0"/>
        </references>
      </pivotArea>
    </format>
  </format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2" firstHeaderRow="1" firstDataRow="1" firstDataCol="1"/>
  <pivotFields count="8">
    <pivotField axis="axisRow" showAll="0">
      <items count="8">
        <item x="0"/>
        <item x="1"/>
        <item x="2"/>
        <item x="3"/>
        <item x="4"/>
        <item x="5"/>
        <item x="6"/>
        <item t="default"/>
      </items>
    </pivotField>
    <pivotField showAll="0">
      <items count="8">
        <item x="2"/>
        <item x="1"/>
        <item x="3"/>
        <item x="4"/>
        <item x="6"/>
        <item x="0"/>
        <item x="5"/>
        <item t="default"/>
      </items>
    </pivotField>
    <pivotField showAll="0"/>
    <pivotField dataField="1" showAll="0">
      <items count="8">
        <item x="4"/>
        <item x="3"/>
        <item x="5"/>
        <item x="6"/>
        <item x="2"/>
        <item x="0"/>
        <item x="1"/>
        <item t="default"/>
      </items>
    </pivotField>
    <pivotField showAll="0"/>
    <pivotField showAll="0"/>
    <pivotField showAll="0"/>
    <pivotField showAll="0">
      <items count="8">
        <item x="2"/>
        <item x="4"/>
        <item x="1"/>
        <item x="5"/>
        <item x="6"/>
        <item x="3"/>
        <item x="0"/>
        <item t="default"/>
      </items>
    </pivotField>
  </pivotFields>
  <rowFields count="1">
    <field x="0"/>
  </rowFields>
  <rowItems count="8">
    <i>
      <x/>
    </i>
    <i>
      <x v="1"/>
    </i>
    <i>
      <x v="2"/>
    </i>
    <i>
      <x v="3"/>
    </i>
    <i>
      <x v="4"/>
    </i>
    <i>
      <x v="5"/>
    </i>
    <i>
      <x v="6"/>
    </i>
    <i t="grand">
      <x/>
    </i>
  </rowItems>
  <colItems count="1">
    <i/>
  </colItems>
  <dataFields count="1">
    <dataField name="Sum of March" fld="3" baseField="0" baseItem="0"/>
  </dataFields>
  <formats count="6">
    <format dxfId="12">
      <pivotArea collapsedLevelsAreSubtotals="1" fieldPosition="0">
        <references count="1">
          <reference field="0" count="0"/>
        </references>
      </pivotArea>
    </format>
    <format dxfId="11">
      <pivotArea collapsedLevelsAreSubtotals="1" fieldPosition="0">
        <references count="1">
          <reference field="0" count="0"/>
        </references>
      </pivotArea>
    </format>
    <format dxfId="10">
      <pivotArea collapsedLevelsAreSubtotals="1" fieldPosition="0">
        <references count="1">
          <reference field="0" count="0"/>
        </references>
      </pivotArea>
    </format>
    <format dxfId="9">
      <pivotArea grandRow="1" outline="0" collapsedLevelsAreSubtotals="1" fieldPosition="0"/>
    </format>
    <format dxfId="8">
      <pivotArea grandRow="1" outline="0" collapsedLevelsAreSubtotals="1" fieldPosition="0"/>
    </format>
    <format dxfId="7">
      <pivotArea grandRow="1" outline="0" collapsedLevelsAreSubtotals="1" fieldPosition="0"/>
    </format>
  </formats>
  <chartFormats count="1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3" format="22">
      <pivotArea type="data" outline="0" fieldPosition="0">
        <references count="2">
          <reference field="4294967294" count="1" selected="0">
            <x v="0"/>
          </reference>
          <reference field="0" count="1" selected="0">
            <x v="4"/>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1" firstHeaderRow="1" firstDataRow="1" firstDataCol="1"/>
  <pivotFields count="8">
    <pivotField axis="axisRow" showAll="0">
      <items count="8">
        <item x="0"/>
        <item x="3"/>
        <item x="4"/>
        <item x="6"/>
        <item x="1"/>
        <item x="5"/>
        <item x="2"/>
        <item t="default"/>
      </items>
    </pivotField>
    <pivotField showAll="0"/>
    <pivotField showAll="0"/>
    <pivotField showAll="0"/>
    <pivotField showAll="0"/>
    <pivotField showAll="0"/>
    <pivotField showAll="0"/>
    <pivotField dataField="1" showAll="0">
      <items count="8">
        <item x="0"/>
        <item x="4"/>
        <item x="1"/>
        <item x="5"/>
        <item x="2"/>
        <item x="6"/>
        <item x="3"/>
        <item t="default"/>
      </items>
    </pivotField>
  </pivotFields>
  <rowFields count="1">
    <field x="0"/>
  </rowFields>
  <rowItems count="8">
    <i>
      <x/>
    </i>
    <i>
      <x v="1"/>
    </i>
    <i>
      <x v="2"/>
    </i>
    <i>
      <x v="3"/>
    </i>
    <i>
      <x v="4"/>
    </i>
    <i>
      <x v="5"/>
    </i>
    <i>
      <x v="6"/>
    </i>
    <i t="grand">
      <x/>
    </i>
  </rowItems>
  <colItems count="1">
    <i/>
  </colItems>
  <dataFields count="1">
    <dataField name="Sum of Total Revenue" fld="7" baseField="0" baseItem="0" numFmtId="44"/>
  </dataFields>
  <formats count="1">
    <format dxfId="6">
      <pivotArea outline="0" collapsedLevelsAreSubtotals="1" fieldPosition="0"/>
    </format>
  </formats>
  <chartFormats count="3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6"/>
          </reference>
        </references>
      </pivotArea>
    </chartFormat>
    <chartFormat chart="2" format="2">
      <pivotArea type="data" outline="0" fieldPosition="0">
        <references count="2">
          <reference field="4294967294" count="1" selected="0">
            <x v="0"/>
          </reference>
          <reference field="0" count="1" selected="0">
            <x v="5"/>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6" format="20">
      <pivotArea type="data" outline="0" fieldPosition="0">
        <references count="2">
          <reference field="4294967294" count="1" selected="0">
            <x v="0"/>
          </reference>
          <reference field="0" count="1" selected="0">
            <x v="3"/>
          </reference>
        </references>
      </pivotArea>
    </chartFormat>
    <chartFormat chart="6" format="21">
      <pivotArea type="data" outline="0" fieldPosition="0">
        <references count="2">
          <reference field="4294967294" count="1" selected="0">
            <x v="0"/>
          </reference>
          <reference field="0" count="1" selected="0">
            <x v="4"/>
          </reference>
        </references>
      </pivotArea>
    </chartFormat>
    <chartFormat chart="6" format="22">
      <pivotArea type="data" outline="0" fieldPosition="0">
        <references count="2">
          <reference field="4294967294" count="1" selected="0">
            <x v="0"/>
          </reference>
          <reference field="0" count="1" selected="0">
            <x v="5"/>
          </reference>
        </references>
      </pivotArea>
    </chartFormat>
    <chartFormat chart="6" format="23">
      <pivotArea type="data" outline="0" fieldPosition="0">
        <references count="2">
          <reference field="4294967294" count="1" selected="0">
            <x v="0"/>
          </reference>
          <reference field="0" count="1" selected="0">
            <x v="6"/>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6"/>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 chart="12" format="15">
      <pivotArea type="data" outline="0" fieldPosition="0">
        <references count="2">
          <reference field="4294967294" count="1" selected="0">
            <x v="0"/>
          </reference>
          <reference field="0" count="1" selected="0">
            <x v="2"/>
          </reference>
        </references>
      </pivotArea>
    </chartFormat>
    <chartFormat chart="12" format="16">
      <pivotArea type="data" outline="0" fieldPosition="0">
        <references count="2">
          <reference field="4294967294" count="1" selected="0">
            <x v="0"/>
          </reference>
          <reference field="0" count="1" selected="0">
            <x v="3"/>
          </reference>
        </references>
      </pivotArea>
    </chartFormat>
    <chartFormat chart="12" format="17">
      <pivotArea type="data" outline="0" fieldPosition="0">
        <references count="2">
          <reference field="4294967294" count="1" selected="0">
            <x v="0"/>
          </reference>
          <reference field="0" count="1" selected="0">
            <x v="4"/>
          </reference>
        </references>
      </pivotArea>
    </chartFormat>
    <chartFormat chart="12" format="18">
      <pivotArea type="data" outline="0" fieldPosition="0">
        <references count="2">
          <reference field="4294967294" count="1" selected="0">
            <x v="0"/>
          </reference>
          <reference field="0" count="1" selected="0">
            <x v="5"/>
          </reference>
        </references>
      </pivotArea>
    </chartFormat>
    <chartFormat chart="12" format="19">
      <pivotArea type="data" outline="0" fieldPosition="0">
        <references count="2">
          <reference field="4294967294" count="1" selected="0">
            <x v="0"/>
          </reference>
          <reference field="0" count="1" selected="0">
            <x v="6"/>
          </reference>
        </references>
      </pivotArea>
    </chartFormat>
    <chartFormat chart="9" format="4">
      <pivotArea type="data" outline="0" fieldPosition="0">
        <references count="2">
          <reference field="4294967294" count="1" selected="0">
            <x v="0"/>
          </reference>
          <reference field="0" count="1" selected="0">
            <x v="0"/>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 chart="9" format="6">
      <pivotArea type="data" outline="0" fieldPosition="0">
        <references count="2">
          <reference field="4294967294" count="1" selected="0">
            <x v="0"/>
          </reference>
          <reference field="0" count="1" selected="0">
            <x v="4"/>
          </reference>
        </references>
      </pivotArea>
    </chartFormat>
    <chartFormat chart="9" format="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heater" sourceName="Theater">
  <pivotTables>
    <pivotTable tabId="7" name="PivotTable27"/>
  </pivotTables>
  <data>
    <tabular pivotCacheId="1" sortOrder="descending">
      <items count="7">
        <i x="2" s="1"/>
        <i x="4" s="1"/>
        <i x="1" s="1"/>
        <i x="5" s="1"/>
        <i x="6" s="1"/>
        <i x="3"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23" name="PivotTable4"/>
  </pivotTables>
  <data>
    <tabular pivotCacheId="5">
      <items count="7">
        <i x="2" s="1"/>
        <i x="4" s="1"/>
        <i x="1" s="1"/>
        <i x="5" s="1"/>
        <i x="6" s="1"/>
        <i x="3"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Theatre1" sourceName="Theatre">
  <pivotTables>
    <pivotTable tabId="24" name="PivotTable5"/>
  </pivotTables>
  <data>
    <tabular pivotCacheId="6">
      <items count="7">
        <i x="0" s="1"/>
        <i x="3" s="1"/>
        <i x="4" s="1"/>
        <i x="6" s="1"/>
        <i x="1" s="1"/>
        <i x="5"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Total_Revenue1" sourceName="Total Revenue">
  <pivotTables>
    <pivotTable tabId="24" name="PivotTable5"/>
  </pivotTables>
  <data>
    <tabular pivotCacheId="6">
      <items count="7">
        <i x="0" s="1"/>
        <i x="4" s="1"/>
        <i x="1" s="1"/>
        <i x="5" s="1"/>
        <i x="2"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umber_of_Tickets" sourceName="Number of Tickets">
  <pivotTables>
    <pivotTable tabId="7" name="PivotTable27"/>
  </pivotTables>
  <data>
    <tabular pivotCacheId="1" sortOrder="descending">
      <items count="7">
        <i x="5" s="1"/>
        <i x="1" s="1"/>
        <i x="0" s="1"/>
        <i x="4" s="1"/>
        <i x="6"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heater1" sourceName="Theater">
  <pivotTables>
    <pivotTable tabId="16" name="PivotTable36"/>
  </pivotTables>
  <data>
    <tabular pivotCacheId="2">
      <items count="7">
        <i x="0" s="1"/>
        <i x="3" s="1"/>
        <i x="6" s="1"/>
        <i x="5"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1_Q2_Revenue" sourceName="Q1+Q2 Revenue">
  <pivotTables>
    <pivotTable tabId="16" name="PivotTable36"/>
  </pivotTables>
  <data>
    <tabular pivotCacheId="2">
      <items count="7">
        <i x="0" s="1"/>
        <i x="6" s="1"/>
        <i x="4" s="1"/>
        <i x="1" s="1"/>
        <i x="2" s="1"/>
        <i x="3"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heater2" sourceName="Theater">
  <pivotTables>
    <pivotTable tabId="17" name="PivotTable38"/>
  </pivotTables>
  <data>
    <tabular pivotCacheId="3">
      <items count="7">
        <i x="0" s="1"/>
        <i x="3" s="1"/>
        <i x="6" s="1"/>
        <i x="5" s="1"/>
        <i x="1" s="1"/>
        <i x="4"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otal_Revenue" sourceName="Total Revenue">
  <pivotTables>
    <pivotTable tabId="17" name="PivotTable38"/>
  </pivotTables>
  <data>
    <tabular pivotCacheId="3">
      <items count="7">
        <i x="0" s="1"/>
        <i x="6" s="1"/>
        <i x="4" s="1"/>
        <i x="1" s="1"/>
        <i x="2" s="1"/>
        <i x="5"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eater3" sourceName="Theater">
  <pivotTables>
    <pivotTable tabId="18" name="PivotTable1"/>
  </pivotTables>
  <data>
    <tabular pivotCacheId="4">
      <items count="7">
        <i x="0" s="1"/>
        <i x="3" s="1"/>
        <i x="6" s="1"/>
        <i x="5" s="1"/>
        <i x="1" s="1"/>
        <i x="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Number_of_Tickets1" sourceName="Number of Tickets">
  <pivotTables>
    <pivotTable tabId="18" name="PivotTable1"/>
  </pivotTables>
  <data>
    <tabular pivotCacheId="4">
      <items count="7">
        <i x="6" s="1"/>
        <i x="2" s="1"/>
        <i x="3" s="1"/>
        <i x="4" s="1"/>
        <i x="0" s="1"/>
        <i x="1" s="1"/>
        <i x="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heatre" sourceName="Theatre">
  <pivotTables>
    <pivotTable tabId="23" name="PivotTable4"/>
  </pivotTables>
  <data>
    <tabular pivotCacheId="5">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heater" cache="Slicer_Theater" caption="Theater" startItem="1" rowHeight="241300"/>
  <slicer name="Number of Tickets" cache="Slicer_Number_of_Tickets" caption="Number of Tickets" rowHeight="241300"/>
  <slicer name="Theater 1" cache="Slicer_Theater1" caption="Theater" rowHeight="241300"/>
  <slicer name="Q1+Q2 Revenue" cache="Slicer_Q1_Q2_Revenue" caption="Q1+Q2 Revenue" rowHeight="241300"/>
  <slicer name="Theater 2" cache="Slicer_Theater2" caption="Theater" startItem="1" rowHeight="241300"/>
  <slicer name="Total Revenue" cache="Slicer_Total_Revenue" caption="Total Revenue" rowHeight="241300"/>
  <slicer name="Theater 3" cache="Slicer_Theater3" caption="Theater" rowHeight="241300"/>
  <slicer name="Number of Tickets 1" cache="Slicer_Number_of_Tickets1" caption="Number of Tickets" startItem="1" rowHeight="241300"/>
  <slicer name="Theatre" cache="Slicer_Theatre" caption="Theatre" rowHeight="241300"/>
  <slicer name="Total" cache="Slicer_Total" caption="Total" rowHeight="241300"/>
  <slicer name="Theatre 1" cache="Slicer_Theatre1" caption="Theatre" rowHeight="241300"/>
  <slicer name="Theatre 2" cache="Slicer_Theatre1" caption="Theatre" rowHeight="241300"/>
  <slicer name="Total Revenue 1" cache="Slicer_Total_Revenue1" caption="Total Revenue" rowHeight="241300"/>
  <slicer name="Total Revenue 2" cache="Slicer_Total_Revenue1" caption="Total Revenue" rowHeight="241300"/>
</slicers>
</file>

<file path=xl/tables/table1.xml><?xml version="1.0" encoding="utf-8"?>
<table xmlns="http://schemas.openxmlformats.org/spreadsheetml/2006/main" id="3" name="Table3" displayName="Table3" ref="G34:N42" totalsRowCount="1" headerRowDxfId="75" tableBorderDxfId="74">
  <autoFilter ref="G34:N41"/>
  <tableColumns count="8">
    <tableColumn id="1" name="Theater" totalsRowLabel="Average" dataDxfId="73" totalsRowDxfId="72"/>
    <tableColumn id="2" name="January" totalsRowFunction="custom" dataDxfId="71" totalsRowDxfId="70" dataCellStyle="Currency">
      <totalsRowFormula>AVERAGE(Table3[January])</totalsRowFormula>
    </tableColumn>
    <tableColumn id="3" name="February" totalsRowFunction="custom" dataDxfId="69" totalsRowDxfId="68">
      <totalsRowFormula>AVERAGE(Table3[February])</totalsRowFormula>
    </tableColumn>
    <tableColumn id="4" name="March" totalsRowFunction="custom" dataDxfId="67" totalsRowDxfId="66">
      <totalsRowFormula>AVERAGE(Table3[March])</totalsRowFormula>
    </tableColumn>
    <tableColumn id="5" name="April" totalsRowFunction="custom" dataDxfId="65" totalsRowDxfId="64">
      <totalsRowFormula>AVERAGE(Table3[April])</totalsRowFormula>
    </tableColumn>
    <tableColumn id="6" name="May" totalsRowFunction="custom" dataDxfId="63" totalsRowDxfId="62">
      <totalsRowFormula>AVERAGE(Table3[May])</totalsRowFormula>
    </tableColumn>
    <tableColumn id="7" name="June" totalsRowFunction="custom" dataDxfId="61" totalsRowDxfId="60">
      <totalsRowFormula>AVERAGE(Table3[June])</totalsRowFormula>
    </tableColumn>
    <tableColumn id="8" name="Q1+Q2 Revenue" dataDxfId="59" totalsRowDxfId="58">
      <calculatedColumnFormula>SUM(Table3[[#This Row],[January]:[June]])</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5" name="Table5" displayName="Table5" ref="G23:N30" totalsRowShown="0" headerRowDxfId="57" dataDxfId="55" headerRowBorderDxfId="56" tableBorderDxfId="54" totalsRowBorderDxfId="53" dataCellStyle="Comma">
  <autoFilter ref="G23:N30"/>
  <tableColumns count="8">
    <tableColumn id="1" name="Theater" dataDxfId="52"/>
    <tableColumn id="2" name="January" dataDxfId="51" dataCellStyle="Comma"/>
    <tableColumn id="3" name="February" dataDxfId="50" dataCellStyle="Comma"/>
    <tableColumn id="4" name="March" dataDxfId="49" dataCellStyle="Comma"/>
    <tableColumn id="5" name="April" dataDxfId="48" dataCellStyle="Comma"/>
    <tableColumn id="6" name="May" dataDxfId="47" dataCellStyle="Comma"/>
    <tableColumn id="7" name="June" dataDxfId="46" dataCellStyle="Comma"/>
    <tableColumn id="8" name="Number of Tickets" dataDxfId="45" dataCellStyle="Comma">
      <calculatedColumnFormula>SUM(H24:M24)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B8" totalsRowShown="0" headerRowDxfId="0" headerRowBorderDxfId="3" tableBorderDxfId="4">
  <autoFilter ref="A1:B8"/>
  <tableColumns count="2">
    <tableColumn id="1" name="Theatre" dataDxfId="2"/>
    <tableColumn id="2" name="Admission Fee" dataDxfId="1" dataCellStyle="Currency"/>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F9:M18" totalsRowCount="1">
  <autoFilter ref="F9:M17"/>
  <tableColumns count="8">
    <tableColumn id="1" name="Column1"/>
    <tableColumn id="2" name="Column2" totalsRowFunction="custom" totalsRowDxfId="28">
      <totalsRowFormula>SUM(G11:G17)</totalsRowFormula>
    </tableColumn>
    <tableColumn id="3" name="Column3" totalsRowFunction="custom" totalsRowDxfId="27">
      <totalsRowFormula>SUM(H11:H17)</totalsRowFormula>
    </tableColumn>
    <tableColumn id="4" name="Column4" totalsRowFunction="custom" totalsRowDxfId="26">
      <totalsRowFormula>SUM(I11:I17)</totalsRowFormula>
    </tableColumn>
    <tableColumn id="5" name="Column5" totalsRowFunction="custom" totalsRowDxfId="25">
      <totalsRowFormula>SUM(J11:J17)</totalsRowFormula>
    </tableColumn>
    <tableColumn id="6" name="Column6" totalsRowFunction="custom" totalsRowDxfId="24">
      <totalsRowFormula>SUM(K11:K17)</totalsRowFormula>
    </tableColumn>
    <tableColumn id="7" name="Column7" totalsRowFunction="custom" totalsRowDxfId="23">
      <totalsRowFormula>SUM(L11:L17)</totalsRowFormula>
    </tableColumn>
    <tableColumn id="8" name="Column8" totalsRowFunction="custom" totalsRowDxfId="22">
      <calculatedColumnFormula>SUM(G10:L10)</calculatedColumnFormula>
      <totalsRowFormula>SUM(M11:M17)</totalsRowFormula>
    </tableColumn>
  </tableColumns>
  <tableStyleInfo name="TableStyleLight1" showFirstColumn="0" showLastColumn="0" showRowStripes="1" showColumnStripes="0"/>
</table>
</file>

<file path=xl/tables/table5.xml><?xml version="1.0" encoding="utf-8"?>
<table xmlns="http://schemas.openxmlformats.org/spreadsheetml/2006/main" id="1" name="Table1" displayName="Table1" ref="F21:M30" totalsRowShown="0" dataDxfId="21" dataCellStyle="Currency">
  <autoFilter ref="F21:M30"/>
  <tableColumns count="8">
    <tableColumn id="1" name="Column7" dataDxfId="20" dataCellStyle="Currency"/>
    <tableColumn id="2" name="2024" dataDxfId="19" dataCellStyle="Currency"/>
    <tableColumn id="3" name="Column1" dataDxfId="18" dataCellStyle="Currency"/>
    <tableColumn id="4" name="Column2" dataDxfId="17" dataCellStyle="Currency"/>
    <tableColumn id="5" name="Column3" dataDxfId="16" dataCellStyle="Currency"/>
    <tableColumn id="6" name="Column4" dataDxfId="15" dataCellStyle="Currency"/>
    <tableColumn id="7" name="Column5" dataDxfId="14" dataCellStyle="Currency"/>
    <tableColumn id="8" name="Column6" dataDxfId="13" dataCellStyle="Currency"/>
  </tableColumns>
  <tableStyleInfo name="TableStyleLight8" showFirstColumn="0" showLastColumn="0" showRowStripes="1" showColumnStripes="0"/>
</table>
</file>

<file path=xl/tables/table6.xml><?xml version="1.0" encoding="utf-8"?>
<table xmlns="http://schemas.openxmlformats.org/spreadsheetml/2006/main" id="6" name="Table6" displayName="Table6" ref="A1:B8" totalsRowShown="0">
  <autoFilter ref="A1:B8"/>
  <tableColumns count="2">
    <tableColumn id="1" name="Theatre"/>
    <tableColumn id="2" name="Admission Fee"/>
  </tableColumns>
  <tableStyleInfo name="TableStyleLight8" showFirstColumn="0" showLastColumn="0" showRowStripes="1" showColumnStripes="0"/>
</table>
</file>

<file path=xl/tables/table7.xml><?xml version="1.0" encoding="utf-8"?>
<table xmlns="http://schemas.openxmlformats.org/spreadsheetml/2006/main" id="7" name="Table18" displayName="Table18" ref="B3:E104" totalsRowShown="0">
  <autoFilter ref="B3:E104"/>
  <sortState ref="B4:D104">
    <sortCondition ref="B4"/>
  </sortState>
  <tableColumns count="4">
    <tableColumn id="1" name="Name"/>
    <tableColumn id="2" name="Employee ID"/>
    <tableColumn id="3" name="Movie Theatre"/>
    <tableColumn id="7" name="Salary" dataDxfId="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sz="1600">
            <a:latin typeface="Times New Roman" panose="02020603050405020304" pitchFamily="18" charset="0"/>
            <a:cs typeface="Times New Roman" panose="02020603050405020304" pitchFamily="18"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zoomScale="80" zoomScaleNormal="80" workbookViewId="0">
      <selection activeCell="D16" sqref="D16"/>
    </sheetView>
  </sheetViews>
  <sheetFormatPr defaultRowHeight="15" x14ac:dyDescent="0.25"/>
  <cols>
    <col min="1" max="1" width="16.140625" bestFit="1" customWidth="1"/>
    <col min="2" max="2" width="16.140625" customWidth="1"/>
    <col min="7" max="7" width="16.140625" customWidth="1"/>
    <col min="8" max="8" width="18.140625" customWidth="1"/>
    <col min="9" max="9" width="13.5703125" customWidth="1"/>
    <col min="10" max="11" width="15.28515625" customWidth="1"/>
    <col min="12" max="12" width="14.28515625" customWidth="1"/>
    <col min="13" max="13" width="15.5703125" customWidth="1"/>
    <col min="14" max="14" width="19.42578125" customWidth="1"/>
    <col min="15" max="15" width="14.7109375" customWidth="1"/>
    <col min="16" max="16" width="15.28515625" customWidth="1"/>
    <col min="17" max="17" width="14.28515625" customWidth="1"/>
    <col min="18" max="18" width="15.28515625" customWidth="1"/>
    <col min="19" max="19" width="15" customWidth="1"/>
    <col min="20" max="20" width="15.85546875" customWidth="1"/>
    <col min="21" max="21" width="17.42578125" customWidth="1"/>
    <col min="22" max="22" width="18.140625" customWidth="1"/>
    <col min="23" max="23" width="13.42578125" customWidth="1"/>
    <col min="24" max="24" width="9.140625" customWidth="1"/>
  </cols>
  <sheetData>
    <row r="1" spans="1:23" x14ac:dyDescent="0.25">
      <c r="A1" s="44" t="s">
        <v>7</v>
      </c>
      <c r="B1" s="44" t="s">
        <v>8</v>
      </c>
      <c r="G1" t="s">
        <v>9</v>
      </c>
      <c r="H1">
        <v>2023</v>
      </c>
    </row>
    <row r="2" spans="1:23" x14ac:dyDescent="0.25">
      <c r="A2" s="2" t="s">
        <v>0</v>
      </c>
      <c r="B2" s="5">
        <v>10</v>
      </c>
      <c r="D2" s="1"/>
      <c r="G2" s="3" t="s">
        <v>50</v>
      </c>
      <c r="H2" s="3" t="s">
        <v>24</v>
      </c>
      <c r="I2" s="3" t="s">
        <v>25</v>
      </c>
      <c r="J2" s="3" t="s">
        <v>26</v>
      </c>
      <c r="K2" s="3" t="s">
        <v>27</v>
      </c>
      <c r="L2" s="3" t="s">
        <v>15</v>
      </c>
      <c r="M2" s="3" t="s">
        <v>17</v>
      </c>
      <c r="N2" s="3" t="s">
        <v>18</v>
      </c>
      <c r="O2" s="3" t="s">
        <v>19</v>
      </c>
      <c r="P2" s="3" t="s">
        <v>20</v>
      </c>
      <c r="Q2" s="3" t="s">
        <v>21</v>
      </c>
      <c r="R2" s="3" t="s">
        <v>22</v>
      </c>
      <c r="S2" s="3" t="s">
        <v>23</v>
      </c>
      <c r="T2" s="3" t="s">
        <v>29</v>
      </c>
    </row>
    <row r="3" spans="1:23" x14ac:dyDescent="0.25">
      <c r="A3" s="2" t="s">
        <v>1</v>
      </c>
      <c r="B3" s="5">
        <v>14</v>
      </c>
      <c r="G3" s="2" t="s">
        <v>0</v>
      </c>
      <c r="H3" s="4">
        <v>15000</v>
      </c>
      <c r="I3" s="4">
        <v>34134</v>
      </c>
      <c r="J3" s="4">
        <v>29629</v>
      </c>
      <c r="K3" s="4">
        <v>31602</v>
      </c>
      <c r="L3" s="4">
        <v>36122</v>
      </c>
      <c r="M3" s="4">
        <v>36122</v>
      </c>
      <c r="N3" s="4">
        <v>30519</v>
      </c>
      <c r="O3" s="4">
        <v>26651</v>
      </c>
      <c r="P3" s="4">
        <v>31570</v>
      </c>
      <c r="Q3" s="4">
        <v>27632</v>
      </c>
      <c r="R3" s="4">
        <v>30077</v>
      </c>
      <c r="S3" s="4">
        <v>29384</v>
      </c>
      <c r="T3" s="4">
        <f t="shared" ref="T3:T9" si="0">SUM(H3:S3)</f>
        <v>358442</v>
      </c>
    </row>
    <row r="4" spans="1:23" x14ac:dyDescent="0.25">
      <c r="A4" s="2" t="s">
        <v>2</v>
      </c>
      <c r="B4" s="5">
        <v>18</v>
      </c>
      <c r="G4" s="2" t="s">
        <v>11</v>
      </c>
      <c r="H4" s="4">
        <v>20000</v>
      </c>
      <c r="I4" s="4">
        <v>19406</v>
      </c>
      <c r="J4" s="4">
        <v>34080</v>
      </c>
      <c r="K4" s="4">
        <v>35173</v>
      </c>
      <c r="L4" s="4">
        <v>38477</v>
      </c>
      <c r="M4" s="4">
        <v>38477</v>
      </c>
      <c r="N4" s="4">
        <v>27169</v>
      </c>
      <c r="O4" s="4">
        <v>27473</v>
      </c>
      <c r="P4" s="4">
        <v>27295</v>
      </c>
      <c r="Q4" s="4">
        <v>34743</v>
      </c>
      <c r="R4" s="4">
        <v>32773</v>
      </c>
      <c r="S4" s="4">
        <v>28183</v>
      </c>
      <c r="T4" s="4">
        <f t="shared" si="0"/>
        <v>363249</v>
      </c>
    </row>
    <row r="5" spans="1:23" x14ac:dyDescent="0.25">
      <c r="A5" s="2" t="s">
        <v>3</v>
      </c>
      <c r="B5" s="5">
        <v>19</v>
      </c>
      <c r="G5" s="2" t="s">
        <v>12</v>
      </c>
      <c r="H5" s="4">
        <v>12000</v>
      </c>
      <c r="I5" s="4">
        <v>29710</v>
      </c>
      <c r="J5" s="4">
        <v>23189</v>
      </c>
      <c r="K5" s="4">
        <v>27982</v>
      </c>
      <c r="L5" s="4">
        <v>34192</v>
      </c>
      <c r="M5" s="4">
        <v>34192</v>
      </c>
      <c r="N5" s="4">
        <v>34517</v>
      </c>
      <c r="O5" s="4">
        <v>27896</v>
      </c>
      <c r="P5" s="4">
        <v>26379</v>
      </c>
      <c r="Q5" s="4">
        <v>31842</v>
      </c>
      <c r="R5" s="4">
        <v>30342</v>
      </c>
      <c r="S5" s="4">
        <v>34061</v>
      </c>
      <c r="T5" s="4">
        <f t="shared" si="0"/>
        <v>346302</v>
      </c>
    </row>
    <row r="6" spans="1:23" x14ac:dyDescent="0.25">
      <c r="A6" s="2" t="s">
        <v>4</v>
      </c>
      <c r="B6" s="5">
        <v>14</v>
      </c>
      <c r="G6" s="2" t="s">
        <v>3</v>
      </c>
      <c r="H6" s="4">
        <v>14000</v>
      </c>
      <c r="I6" s="4">
        <v>33353</v>
      </c>
      <c r="J6" s="4">
        <v>20049</v>
      </c>
      <c r="K6" s="4">
        <v>36807</v>
      </c>
      <c r="L6" s="4">
        <v>29519</v>
      </c>
      <c r="M6" s="4">
        <v>29519</v>
      </c>
      <c r="N6" s="4">
        <v>33888</v>
      </c>
      <c r="O6" s="4">
        <v>25908</v>
      </c>
      <c r="P6" s="4">
        <v>32486</v>
      </c>
      <c r="Q6" s="4">
        <v>32115</v>
      </c>
      <c r="R6" s="4">
        <v>31308</v>
      </c>
      <c r="S6" s="4">
        <v>31918</v>
      </c>
      <c r="T6" s="4">
        <f t="shared" si="0"/>
        <v>350870</v>
      </c>
    </row>
    <row r="7" spans="1:23" x14ac:dyDescent="0.25">
      <c r="A7" s="2" t="s">
        <v>5</v>
      </c>
      <c r="B7" s="5">
        <v>14</v>
      </c>
      <c r="G7" s="2" t="s">
        <v>13</v>
      </c>
      <c r="H7" s="4">
        <v>18000</v>
      </c>
      <c r="I7" s="4">
        <v>32172</v>
      </c>
      <c r="J7" s="4">
        <v>20133</v>
      </c>
      <c r="K7" s="4">
        <v>35580</v>
      </c>
      <c r="L7" s="4">
        <v>34904</v>
      </c>
      <c r="M7" s="4">
        <v>34904</v>
      </c>
      <c r="N7" s="4">
        <v>32080</v>
      </c>
      <c r="O7" s="4">
        <v>33217</v>
      </c>
      <c r="P7" s="4">
        <v>25961</v>
      </c>
      <c r="Q7" s="4">
        <v>30363</v>
      </c>
      <c r="R7" s="4">
        <v>25615</v>
      </c>
      <c r="S7" s="4">
        <v>30752</v>
      </c>
      <c r="T7" s="4">
        <f t="shared" si="0"/>
        <v>353681</v>
      </c>
    </row>
    <row r="8" spans="1:23" x14ac:dyDescent="0.25">
      <c r="A8" s="2" t="s">
        <v>6</v>
      </c>
      <c r="B8" s="5">
        <v>18</v>
      </c>
      <c r="G8" s="2" t="s">
        <v>6</v>
      </c>
      <c r="H8" s="4">
        <v>27000</v>
      </c>
      <c r="I8" s="4">
        <v>27786</v>
      </c>
      <c r="J8" s="4">
        <v>23070</v>
      </c>
      <c r="K8" s="4">
        <v>38001</v>
      </c>
      <c r="L8" s="4">
        <v>35223</v>
      </c>
      <c r="M8" s="4">
        <v>35223</v>
      </c>
      <c r="N8" s="4">
        <v>30509</v>
      </c>
      <c r="O8" s="4">
        <v>32877</v>
      </c>
      <c r="P8" s="4">
        <v>31163</v>
      </c>
      <c r="Q8" s="4">
        <v>27477</v>
      </c>
      <c r="R8" s="4">
        <v>30376</v>
      </c>
      <c r="S8" s="4">
        <v>28483</v>
      </c>
      <c r="T8" s="4">
        <f t="shared" si="0"/>
        <v>367188</v>
      </c>
    </row>
    <row r="9" spans="1:23" x14ac:dyDescent="0.25">
      <c r="G9" s="2" t="s">
        <v>16</v>
      </c>
      <c r="H9" s="4">
        <v>25600</v>
      </c>
      <c r="I9" s="4">
        <v>35000</v>
      </c>
      <c r="J9" s="4">
        <v>16897</v>
      </c>
      <c r="K9" s="4">
        <v>19870</v>
      </c>
      <c r="L9" s="4">
        <v>34627</v>
      </c>
      <c r="M9" s="4">
        <v>34627</v>
      </c>
      <c r="N9" s="4">
        <v>26020</v>
      </c>
      <c r="O9" s="4">
        <v>27914</v>
      </c>
      <c r="P9" s="4">
        <v>28186</v>
      </c>
      <c r="Q9" s="4">
        <v>34940</v>
      </c>
      <c r="R9" s="4">
        <v>31756</v>
      </c>
      <c r="S9" s="4">
        <v>30752</v>
      </c>
      <c r="T9" s="4">
        <f t="shared" si="0"/>
        <v>346189</v>
      </c>
    </row>
    <row r="10" spans="1:23" x14ac:dyDescent="0.25">
      <c r="T10" s="12">
        <f>SUM(T3:T9)</f>
        <v>2485921</v>
      </c>
    </row>
    <row r="11" spans="1:23" x14ac:dyDescent="0.25">
      <c r="G11" t="s">
        <v>10</v>
      </c>
      <c r="H11" s="6">
        <v>2023</v>
      </c>
    </row>
    <row r="12" spans="1:23" x14ac:dyDescent="0.25">
      <c r="G12" s="3" t="s">
        <v>28</v>
      </c>
      <c r="H12" s="3" t="s">
        <v>24</v>
      </c>
      <c r="I12" s="3" t="s">
        <v>25</v>
      </c>
      <c r="J12" s="3" t="s">
        <v>26</v>
      </c>
      <c r="K12" s="3" t="s">
        <v>27</v>
      </c>
      <c r="L12" s="3" t="s">
        <v>15</v>
      </c>
      <c r="M12" s="3" t="s">
        <v>17</v>
      </c>
      <c r="N12" s="3" t="s">
        <v>18</v>
      </c>
      <c r="O12" s="3" t="s">
        <v>19</v>
      </c>
      <c r="P12" s="3" t="s">
        <v>20</v>
      </c>
      <c r="Q12" s="3" t="s">
        <v>21</v>
      </c>
      <c r="R12" s="3" t="s">
        <v>22</v>
      </c>
      <c r="S12" s="3" t="s">
        <v>23</v>
      </c>
      <c r="T12" s="3" t="s">
        <v>30</v>
      </c>
    </row>
    <row r="13" spans="1:23" x14ac:dyDescent="0.25">
      <c r="G13" s="2" t="s">
        <v>0</v>
      </c>
      <c r="H13" s="5">
        <f>(H3*B2)</f>
        <v>150000</v>
      </c>
      <c r="I13" s="5">
        <f>(I3*B2)</f>
        <v>341340</v>
      </c>
      <c r="J13" s="5">
        <f>(B2*J3)</f>
        <v>296290</v>
      </c>
      <c r="K13" s="5">
        <f>(B2*K3)</f>
        <v>316020</v>
      </c>
      <c r="L13" s="5">
        <f>(L3*B2)</f>
        <v>361220</v>
      </c>
      <c r="M13" s="5">
        <f>(M3*B2)</f>
        <v>361220</v>
      </c>
      <c r="N13" s="5">
        <f>(N3*B2)</f>
        <v>305190</v>
      </c>
      <c r="O13" s="5">
        <f>(B2*O3)</f>
        <v>266510</v>
      </c>
      <c r="P13" s="5">
        <f>(B2*P3)</f>
        <v>315700</v>
      </c>
      <c r="Q13" s="5">
        <f>(Q3*B2)</f>
        <v>276320</v>
      </c>
      <c r="R13" s="5">
        <f>(R3*B2)</f>
        <v>300770</v>
      </c>
      <c r="S13" s="5">
        <f>(S3*B2)</f>
        <v>293840</v>
      </c>
      <c r="T13" s="5">
        <f t="shared" ref="T13:T19" si="1">SUM(H13:S13)</f>
        <v>3584420</v>
      </c>
      <c r="W13" s="12"/>
    </row>
    <row r="14" spans="1:23" x14ac:dyDescent="0.25">
      <c r="G14" s="2" t="s">
        <v>11</v>
      </c>
      <c r="H14" s="5">
        <f>(H4*B3)</f>
        <v>280000</v>
      </c>
      <c r="I14" s="5">
        <f>(I4*B3)</f>
        <v>271684</v>
      </c>
      <c r="J14" s="5">
        <f>(B3*J4)</f>
        <v>477120</v>
      </c>
      <c r="K14" s="5">
        <f>(K4*B3)</f>
        <v>492422</v>
      </c>
      <c r="L14" s="5">
        <f>(L4*B3)</f>
        <v>538678</v>
      </c>
      <c r="M14" s="5">
        <f>(B3*M4)</f>
        <v>538678</v>
      </c>
      <c r="N14" s="5">
        <f>(N4*B3)</f>
        <v>380366</v>
      </c>
      <c r="O14" s="5">
        <f>(O4*B3)</f>
        <v>384622</v>
      </c>
      <c r="P14" s="5">
        <f>(P4*B3)</f>
        <v>382130</v>
      </c>
      <c r="Q14" s="5">
        <f>(Q4*B3)</f>
        <v>486402</v>
      </c>
      <c r="R14" s="5">
        <f>(R4*B3)</f>
        <v>458822</v>
      </c>
      <c r="S14" s="5">
        <f>(S4*B3)</f>
        <v>394562</v>
      </c>
      <c r="T14" s="5">
        <f t="shared" si="1"/>
        <v>5085486</v>
      </c>
    </row>
    <row r="15" spans="1:23" x14ac:dyDescent="0.25">
      <c r="G15" s="2" t="s">
        <v>12</v>
      </c>
      <c r="H15" s="5">
        <f>(H5*B4)</f>
        <v>216000</v>
      </c>
      <c r="I15" s="5">
        <f>(I5*B4)</f>
        <v>534780</v>
      </c>
      <c r="J15" s="5">
        <f>(J5*B4)</f>
        <v>417402</v>
      </c>
      <c r="K15" s="5">
        <f>(K5*B4)</f>
        <v>503676</v>
      </c>
      <c r="L15" s="5">
        <f>(L5*B4)</f>
        <v>615456</v>
      </c>
      <c r="M15" s="5">
        <f>(M5*B4)</f>
        <v>615456</v>
      </c>
      <c r="N15" s="5">
        <f>(N5*B4)</f>
        <v>621306</v>
      </c>
      <c r="O15" s="5">
        <f>(O5*B4)</f>
        <v>502128</v>
      </c>
      <c r="P15" s="5">
        <f>(P5*B4)</f>
        <v>474822</v>
      </c>
      <c r="Q15" s="5">
        <f>(Q5*B4)</f>
        <v>573156</v>
      </c>
      <c r="R15" s="5">
        <f>(R5*B6)</f>
        <v>424788</v>
      </c>
      <c r="S15" s="5">
        <f>(S5*B4)</f>
        <v>613098</v>
      </c>
      <c r="T15" s="5">
        <f t="shared" si="1"/>
        <v>6112068</v>
      </c>
    </row>
    <row r="16" spans="1:23" x14ac:dyDescent="0.25">
      <c r="G16" s="2" t="s">
        <v>3</v>
      </c>
      <c r="H16" s="5">
        <f>(H6*B5)</f>
        <v>266000</v>
      </c>
      <c r="I16" s="5">
        <f>(I6*B5)</f>
        <v>633707</v>
      </c>
      <c r="J16" s="5">
        <f>(J6*B5)</f>
        <v>380931</v>
      </c>
      <c r="K16" s="5">
        <f>(K6*B5)</f>
        <v>699333</v>
      </c>
      <c r="L16" s="5">
        <f>(L6*B5)</f>
        <v>560861</v>
      </c>
      <c r="M16" s="5">
        <f>(M6*B5)</f>
        <v>560861</v>
      </c>
      <c r="N16" s="5">
        <f>(N6*B5)</f>
        <v>643872</v>
      </c>
      <c r="O16" s="5">
        <f>(O6*B5)</f>
        <v>492252</v>
      </c>
      <c r="P16" s="5">
        <f>(P6*B5)</f>
        <v>617234</v>
      </c>
      <c r="Q16" s="5">
        <f>(Q6*B5)</f>
        <v>610185</v>
      </c>
      <c r="R16" s="5">
        <f>(R6*B5)</f>
        <v>594852</v>
      </c>
      <c r="S16" s="5">
        <f>(S6*B5)</f>
        <v>606442</v>
      </c>
      <c r="T16" s="5">
        <f t="shared" si="1"/>
        <v>6666530</v>
      </c>
      <c r="V16" s="14"/>
    </row>
    <row r="17" spans="7:20" x14ac:dyDescent="0.25">
      <c r="G17" s="2" t="s">
        <v>13</v>
      </c>
      <c r="H17" s="5">
        <f>(H7*B7)</f>
        <v>252000</v>
      </c>
      <c r="I17" s="5">
        <f>(I7*B7)</f>
        <v>450408</v>
      </c>
      <c r="J17" s="5">
        <f>(J7*B7)</f>
        <v>281862</v>
      </c>
      <c r="K17" s="5">
        <f>(K7*B7)</f>
        <v>498120</v>
      </c>
      <c r="L17" s="5">
        <f>(L7*B7)</f>
        <v>488656</v>
      </c>
      <c r="M17" s="5">
        <f>(M7*B7)</f>
        <v>488656</v>
      </c>
      <c r="N17" s="5">
        <f>(N7*B7)</f>
        <v>449120</v>
      </c>
      <c r="O17" s="5">
        <f>(O7*B7)</f>
        <v>465038</v>
      </c>
      <c r="P17" s="5">
        <f>(P7*B7)</f>
        <v>363454</v>
      </c>
      <c r="Q17" s="5">
        <f>(Q7*B7)</f>
        <v>425082</v>
      </c>
      <c r="R17" s="5">
        <f>(R7*B7)</f>
        <v>358610</v>
      </c>
      <c r="S17" s="5">
        <f>(S7*B7)</f>
        <v>430528</v>
      </c>
      <c r="T17" s="5">
        <f t="shared" si="1"/>
        <v>4951534</v>
      </c>
    </row>
    <row r="18" spans="7:20" x14ac:dyDescent="0.25">
      <c r="G18" s="2" t="s">
        <v>6</v>
      </c>
      <c r="H18" s="5">
        <f>(H8*B8)</f>
        <v>486000</v>
      </c>
      <c r="I18" s="5">
        <f>(I8*B8)</f>
        <v>500148</v>
      </c>
      <c r="J18" s="5">
        <f>(J8*B8)</f>
        <v>415260</v>
      </c>
      <c r="K18" s="5">
        <f>(K8*B8)</f>
        <v>684018</v>
      </c>
      <c r="L18" s="5">
        <f>(L8*B8)</f>
        <v>634014</v>
      </c>
      <c r="M18" s="5">
        <f>(M8*B8)</f>
        <v>634014</v>
      </c>
      <c r="N18" s="5">
        <f>(N8*B8)</f>
        <v>549162</v>
      </c>
      <c r="O18" s="5">
        <f>(O8*B8)</f>
        <v>591786</v>
      </c>
      <c r="P18" s="5">
        <f>(P8*B8)</f>
        <v>560934</v>
      </c>
      <c r="Q18" s="5">
        <f>(Q8*B8)</f>
        <v>494586</v>
      </c>
      <c r="R18" s="5">
        <f>(R8*B8)</f>
        <v>546768</v>
      </c>
      <c r="S18" s="5">
        <f>(S8*B8)</f>
        <v>512694</v>
      </c>
      <c r="T18" s="5">
        <f t="shared" si="1"/>
        <v>6609384</v>
      </c>
    </row>
    <row r="19" spans="7:20" x14ac:dyDescent="0.25">
      <c r="G19" s="2" t="s">
        <v>16</v>
      </c>
      <c r="H19" s="5">
        <f>(H9*B6)</f>
        <v>358400</v>
      </c>
      <c r="I19" s="5">
        <f>(I9*B6)</f>
        <v>490000</v>
      </c>
      <c r="J19" s="5">
        <f>(J9*B6)</f>
        <v>236558</v>
      </c>
      <c r="K19" s="5">
        <f>(K9*B6)</f>
        <v>278180</v>
      </c>
      <c r="L19" s="5">
        <f>(L9*B6)</f>
        <v>484778</v>
      </c>
      <c r="M19" s="5">
        <f>(M9*B6)</f>
        <v>484778</v>
      </c>
      <c r="N19" s="5">
        <f>(N9*B6)</f>
        <v>364280</v>
      </c>
      <c r="O19" s="5">
        <f>(O9*B6)</f>
        <v>390796</v>
      </c>
      <c r="P19" s="5">
        <f>(P9*B6)</f>
        <v>394604</v>
      </c>
      <c r="Q19" s="5">
        <f>(Q9*B6)</f>
        <v>489160</v>
      </c>
      <c r="R19" s="5">
        <f>(R9*B6)</f>
        <v>444584</v>
      </c>
      <c r="S19" s="5">
        <f>(S9*B6)</f>
        <v>430528</v>
      </c>
      <c r="T19" s="5">
        <f t="shared" si="1"/>
        <v>4846646</v>
      </c>
    </row>
    <row r="20" spans="7:20" x14ac:dyDescent="0.25">
      <c r="G20" s="15" t="s">
        <v>51</v>
      </c>
      <c r="H20" s="11">
        <f>AVERAGE(H13:H19)</f>
        <v>286914.28571428574</v>
      </c>
      <c r="I20" s="11">
        <f t="shared" ref="I20:S20" si="2">AVERAGE(I13:I19)</f>
        <v>460295.28571428574</v>
      </c>
      <c r="J20" s="11">
        <f t="shared" si="2"/>
        <v>357917.57142857142</v>
      </c>
      <c r="K20" s="11">
        <f t="shared" si="2"/>
        <v>495967</v>
      </c>
      <c r="L20" s="11">
        <f t="shared" si="2"/>
        <v>526237.57142857148</v>
      </c>
      <c r="M20" s="11">
        <f t="shared" si="2"/>
        <v>526237.57142857148</v>
      </c>
      <c r="N20" s="11">
        <f t="shared" si="2"/>
        <v>473328</v>
      </c>
      <c r="O20" s="11">
        <f t="shared" si="2"/>
        <v>441876</v>
      </c>
      <c r="P20" s="11">
        <f t="shared" si="2"/>
        <v>444125.42857142858</v>
      </c>
      <c r="Q20" s="11">
        <f t="shared" si="2"/>
        <v>479270.14285714284</v>
      </c>
      <c r="R20" s="11">
        <f t="shared" si="2"/>
        <v>447027.71428571426</v>
      </c>
      <c r="S20" s="11">
        <f t="shared" si="2"/>
        <v>468813.14285714284</v>
      </c>
      <c r="T20" s="11">
        <f>SUM(T13:T19)</f>
        <v>37856068</v>
      </c>
    </row>
    <row r="22" spans="7:20" x14ac:dyDescent="0.25">
      <c r="G22" t="s">
        <v>41</v>
      </c>
    </row>
    <row r="23" spans="7:20" x14ac:dyDescent="0.25">
      <c r="G23" s="25" t="s">
        <v>28</v>
      </c>
      <c r="H23" s="26" t="s">
        <v>24</v>
      </c>
      <c r="I23" s="26" t="s">
        <v>25</v>
      </c>
      <c r="J23" s="26" t="s">
        <v>26</v>
      </c>
      <c r="K23" s="26" t="s">
        <v>27</v>
      </c>
      <c r="L23" s="26" t="s">
        <v>15</v>
      </c>
      <c r="M23" s="26" t="s">
        <v>17</v>
      </c>
      <c r="N23" s="27" t="s">
        <v>29</v>
      </c>
    </row>
    <row r="24" spans="7:20" x14ac:dyDescent="0.25">
      <c r="G24" s="17" t="s">
        <v>0</v>
      </c>
      <c r="H24" s="4">
        <v>15000</v>
      </c>
      <c r="I24" s="4">
        <v>34134</v>
      </c>
      <c r="J24" s="4">
        <v>29629</v>
      </c>
      <c r="K24" s="4">
        <v>31602</v>
      </c>
      <c r="L24" s="4">
        <v>36122</v>
      </c>
      <c r="M24" s="4">
        <v>36122</v>
      </c>
      <c r="N24" s="24">
        <f t="shared" ref="N24:N30" si="3">SUM(H24:M24)</f>
        <v>182609</v>
      </c>
    </row>
    <row r="25" spans="7:20" x14ac:dyDescent="0.25">
      <c r="G25" s="17" t="s">
        <v>11</v>
      </c>
      <c r="H25" s="4">
        <v>20000</v>
      </c>
      <c r="I25" s="4">
        <v>19406</v>
      </c>
      <c r="J25" s="4">
        <v>34080</v>
      </c>
      <c r="K25" s="4">
        <v>35173</v>
      </c>
      <c r="L25" s="4">
        <v>38477</v>
      </c>
      <c r="M25" s="4">
        <v>38477</v>
      </c>
      <c r="N25" s="24">
        <f t="shared" si="3"/>
        <v>185613</v>
      </c>
    </row>
    <row r="26" spans="7:20" x14ac:dyDescent="0.25">
      <c r="G26" s="17" t="s">
        <v>12</v>
      </c>
      <c r="H26" s="4">
        <v>12000</v>
      </c>
      <c r="I26" s="4">
        <v>29710</v>
      </c>
      <c r="J26" s="4">
        <v>23189</v>
      </c>
      <c r="K26" s="4">
        <v>27982</v>
      </c>
      <c r="L26" s="4">
        <v>34192</v>
      </c>
      <c r="M26" s="4">
        <v>34192</v>
      </c>
      <c r="N26" s="24">
        <f t="shared" si="3"/>
        <v>161265</v>
      </c>
    </row>
    <row r="27" spans="7:20" x14ac:dyDescent="0.25">
      <c r="G27" s="17" t="s">
        <v>3</v>
      </c>
      <c r="H27" s="4">
        <v>14000</v>
      </c>
      <c r="I27" s="4">
        <v>33353</v>
      </c>
      <c r="J27" s="4">
        <v>20049</v>
      </c>
      <c r="K27" s="4">
        <v>36807</v>
      </c>
      <c r="L27" s="4">
        <v>29519</v>
      </c>
      <c r="M27" s="4">
        <v>29519</v>
      </c>
      <c r="N27" s="24">
        <f t="shared" si="3"/>
        <v>163247</v>
      </c>
    </row>
    <row r="28" spans="7:20" x14ac:dyDescent="0.25">
      <c r="G28" s="17" t="s">
        <v>13</v>
      </c>
      <c r="H28" s="4">
        <v>18000</v>
      </c>
      <c r="I28" s="4">
        <v>32172</v>
      </c>
      <c r="J28" s="4">
        <v>20133</v>
      </c>
      <c r="K28" s="4">
        <v>35580</v>
      </c>
      <c r="L28" s="4">
        <v>34904</v>
      </c>
      <c r="M28" s="4">
        <v>34904</v>
      </c>
      <c r="N28" s="24">
        <f t="shared" si="3"/>
        <v>175693</v>
      </c>
    </row>
    <row r="29" spans="7:20" x14ac:dyDescent="0.25">
      <c r="G29" s="17" t="s">
        <v>6</v>
      </c>
      <c r="H29" s="4">
        <v>27000</v>
      </c>
      <c r="I29" s="4">
        <v>27786</v>
      </c>
      <c r="J29" s="4">
        <v>23070</v>
      </c>
      <c r="K29" s="4">
        <v>38001</v>
      </c>
      <c r="L29" s="4">
        <v>35223</v>
      </c>
      <c r="M29" s="4">
        <v>35223</v>
      </c>
      <c r="N29" s="24">
        <f t="shared" si="3"/>
        <v>186303</v>
      </c>
    </row>
    <row r="30" spans="7:20" x14ac:dyDescent="0.25">
      <c r="G30" s="20" t="s">
        <v>16</v>
      </c>
      <c r="H30" s="28">
        <v>25600</v>
      </c>
      <c r="I30" s="28">
        <v>35000</v>
      </c>
      <c r="J30" s="28">
        <v>16897</v>
      </c>
      <c r="K30" s="28">
        <v>19870</v>
      </c>
      <c r="L30" s="28">
        <v>34627</v>
      </c>
      <c r="M30" s="28">
        <v>34627</v>
      </c>
      <c r="N30" s="29">
        <f t="shared" si="3"/>
        <v>166621</v>
      </c>
    </row>
    <row r="31" spans="7:20" x14ac:dyDescent="0.25">
      <c r="G31" s="15" t="s">
        <v>42</v>
      </c>
      <c r="N31" s="12">
        <f>SUM(N24:N30)</f>
        <v>1221351</v>
      </c>
    </row>
    <row r="33" spans="7:14" x14ac:dyDescent="0.25">
      <c r="G33" t="s">
        <v>43</v>
      </c>
    </row>
    <row r="34" spans="7:14" x14ac:dyDescent="0.25">
      <c r="G34" s="16" t="s">
        <v>28</v>
      </c>
      <c r="H34" s="3" t="s">
        <v>24</v>
      </c>
      <c r="I34" s="18" t="s">
        <v>25</v>
      </c>
      <c r="J34" s="18" t="s">
        <v>26</v>
      </c>
      <c r="K34" s="18" t="s">
        <v>27</v>
      </c>
      <c r="L34" s="18" t="s">
        <v>15</v>
      </c>
      <c r="M34" s="18" t="s">
        <v>17</v>
      </c>
      <c r="N34" s="3" t="s">
        <v>43</v>
      </c>
    </row>
    <row r="35" spans="7:14" x14ac:dyDescent="0.25">
      <c r="G35" s="17" t="s">
        <v>0</v>
      </c>
      <c r="H35" s="5">
        <v>150000</v>
      </c>
      <c r="I35" s="11">
        <v>341340</v>
      </c>
      <c r="J35" s="11">
        <v>296290</v>
      </c>
      <c r="K35" s="11">
        <v>316020</v>
      </c>
      <c r="L35" s="11">
        <v>361220</v>
      </c>
      <c r="M35" s="11">
        <v>361220</v>
      </c>
      <c r="N35" s="19">
        <f>SUM(Table3[[#This Row],[January]:[June]])</f>
        <v>1826090</v>
      </c>
    </row>
    <row r="36" spans="7:14" x14ac:dyDescent="0.25">
      <c r="G36" s="17" t="s">
        <v>11</v>
      </c>
      <c r="H36" s="5">
        <v>280000</v>
      </c>
      <c r="I36" s="11">
        <v>271684</v>
      </c>
      <c r="J36" s="11">
        <v>477120</v>
      </c>
      <c r="K36" s="11">
        <v>492422</v>
      </c>
      <c r="L36" s="11">
        <v>538678</v>
      </c>
      <c r="M36" s="11">
        <v>538678</v>
      </c>
      <c r="N36" s="19">
        <f>SUM(Table3[[#This Row],[January]:[June]])</f>
        <v>2598582</v>
      </c>
    </row>
    <row r="37" spans="7:14" x14ac:dyDescent="0.25">
      <c r="G37" s="17" t="s">
        <v>12</v>
      </c>
      <c r="H37" s="5">
        <v>216000</v>
      </c>
      <c r="I37" s="11">
        <v>534780</v>
      </c>
      <c r="J37" s="11">
        <v>417402</v>
      </c>
      <c r="K37" s="11">
        <v>503676</v>
      </c>
      <c r="L37" s="11">
        <v>615456</v>
      </c>
      <c r="M37" s="11">
        <v>615456</v>
      </c>
      <c r="N37" s="19">
        <f>SUM(Table3[[#This Row],[January]:[June]])</f>
        <v>2902770</v>
      </c>
    </row>
    <row r="38" spans="7:14" x14ac:dyDescent="0.25">
      <c r="G38" s="17" t="s">
        <v>3</v>
      </c>
      <c r="H38" s="5">
        <v>266000</v>
      </c>
      <c r="I38" s="11">
        <v>633707</v>
      </c>
      <c r="J38" s="11">
        <v>380931</v>
      </c>
      <c r="K38" s="11">
        <v>699333</v>
      </c>
      <c r="L38" s="11">
        <v>560861</v>
      </c>
      <c r="M38" s="11">
        <v>560861</v>
      </c>
      <c r="N38" s="19">
        <f>SUM(Table3[[#This Row],[January]:[June]])</f>
        <v>3101693</v>
      </c>
    </row>
    <row r="39" spans="7:14" x14ac:dyDescent="0.25">
      <c r="G39" s="17" t="s">
        <v>13</v>
      </c>
      <c r="H39" s="5">
        <v>252000</v>
      </c>
      <c r="I39" s="11">
        <v>450408</v>
      </c>
      <c r="J39" s="11">
        <v>281862</v>
      </c>
      <c r="K39" s="11">
        <v>498120</v>
      </c>
      <c r="L39" s="11">
        <v>488656</v>
      </c>
      <c r="M39" s="11">
        <v>488656</v>
      </c>
      <c r="N39" s="19">
        <f>SUM(Table3[[#This Row],[January]:[June]])</f>
        <v>2459702</v>
      </c>
    </row>
    <row r="40" spans="7:14" x14ac:dyDescent="0.25">
      <c r="G40" s="17" t="s">
        <v>6</v>
      </c>
      <c r="H40" s="5">
        <v>486000</v>
      </c>
      <c r="I40" s="11">
        <v>500148</v>
      </c>
      <c r="J40" s="11">
        <v>415260</v>
      </c>
      <c r="K40" s="11">
        <v>684018</v>
      </c>
      <c r="L40" s="11">
        <v>634014</v>
      </c>
      <c r="M40" s="11">
        <v>634014</v>
      </c>
      <c r="N40" s="19">
        <f>SUM(Table3[[#This Row],[January]:[June]])</f>
        <v>3353454</v>
      </c>
    </row>
    <row r="41" spans="7:14" x14ac:dyDescent="0.25">
      <c r="G41" s="17" t="s">
        <v>16</v>
      </c>
      <c r="H41" s="5">
        <v>358400</v>
      </c>
      <c r="I41" s="11">
        <v>490000</v>
      </c>
      <c r="J41" s="11">
        <v>236558</v>
      </c>
      <c r="K41" s="11">
        <v>278180</v>
      </c>
      <c r="L41" s="11">
        <v>484778</v>
      </c>
      <c r="M41" s="11">
        <v>484778</v>
      </c>
      <c r="N41" s="19">
        <f>SUM(Table3[[#This Row],[January]:[June]])</f>
        <v>2332694</v>
      </c>
    </row>
    <row r="42" spans="7:14" x14ac:dyDescent="0.25">
      <c r="G42" s="20" t="s">
        <v>51</v>
      </c>
      <c r="H42" s="33">
        <f>AVERAGE(Table3[January])</f>
        <v>286914.28571428574</v>
      </c>
      <c r="I42" s="33">
        <f>AVERAGE(Table3[February])</f>
        <v>460295.28571428574</v>
      </c>
      <c r="J42" s="33">
        <f>AVERAGE(Table3[March])</f>
        <v>357917.57142857142</v>
      </c>
      <c r="K42" s="33">
        <f>AVERAGE(Table3[April])</f>
        <v>495967</v>
      </c>
      <c r="L42" s="33">
        <f>AVERAGE(Table3[May])</f>
        <v>526237.57142857148</v>
      </c>
      <c r="M42" s="33">
        <f>AVERAGE(Table3[June])</f>
        <v>526237.57142857148</v>
      </c>
      <c r="N42" s="21"/>
    </row>
    <row r="43" spans="7:14" x14ac:dyDescent="0.25">
      <c r="N43" s="9"/>
    </row>
  </sheetData>
  <phoneticPr fontId="3" type="noConversion"/>
  <pageMargins left="0.7" right="0.7" top="0.75" bottom="0.75" header="0.3" footer="0.3"/>
  <pageSetup orientation="portrait" r:id="rId1"/>
  <ignoredErrors>
    <ignoredError sqref="M14 R15" formula="1"/>
  </ignoredErrors>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04"/>
  <sheetViews>
    <sheetView topLeftCell="A43" workbookViewId="0">
      <selection activeCell="H16" sqref="H16"/>
    </sheetView>
  </sheetViews>
  <sheetFormatPr defaultRowHeight="15" x14ac:dyDescent="0.25"/>
  <cols>
    <col min="2" max="2" width="14" customWidth="1"/>
    <col min="3" max="3" width="11.28515625" customWidth="1"/>
    <col min="4" max="4" width="18.85546875" customWidth="1"/>
    <col min="5" max="5" width="11.5703125" bestFit="1" customWidth="1"/>
    <col min="7" max="7" width="18.28515625" customWidth="1"/>
    <col min="8" max="8" width="13" bestFit="1" customWidth="1"/>
  </cols>
  <sheetData>
    <row r="3" spans="2:9" x14ac:dyDescent="0.25">
      <c r="B3" t="s">
        <v>52</v>
      </c>
      <c r="C3" t="s">
        <v>154</v>
      </c>
      <c r="D3" t="s">
        <v>155</v>
      </c>
      <c r="E3" t="s">
        <v>158</v>
      </c>
      <c r="G3" s="36" t="s">
        <v>54</v>
      </c>
      <c r="H3" s="42" t="s">
        <v>56</v>
      </c>
      <c r="I3" s="42"/>
    </row>
    <row r="4" spans="2:9" x14ac:dyDescent="0.25">
      <c r="B4" t="s">
        <v>56</v>
      </c>
      <c r="C4">
        <v>1044</v>
      </c>
      <c r="D4" t="s">
        <v>0</v>
      </c>
      <c r="E4" s="34">
        <v>23006</v>
      </c>
      <c r="G4" s="36" t="s">
        <v>7</v>
      </c>
      <c r="H4" s="42" t="str">
        <f>VLOOKUP(H3,B4:D104,3,FALSE)</f>
        <v>Cineview</v>
      </c>
      <c r="I4" s="42"/>
    </row>
    <row r="5" spans="2:9" x14ac:dyDescent="0.25">
      <c r="B5" t="s">
        <v>153</v>
      </c>
      <c r="C5">
        <v>1121</v>
      </c>
      <c r="D5" t="s">
        <v>3</v>
      </c>
      <c r="E5" s="34">
        <v>25650</v>
      </c>
    </row>
    <row r="6" spans="2:9" x14ac:dyDescent="0.25">
      <c r="B6" t="s">
        <v>96</v>
      </c>
      <c r="C6">
        <v>1153</v>
      </c>
      <c r="D6" t="s">
        <v>156</v>
      </c>
      <c r="E6" s="34">
        <v>30648</v>
      </c>
    </row>
    <row r="7" spans="2:9" x14ac:dyDescent="0.25">
      <c r="B7" t="s">
        <v>103</v>
      </c>
      <c r="C7">
        <v>1650</v>
      </c>
      <c r="D7" t="s">
        <v>156</v>
      </c>
      <c r="E7" s="34">
        <v>29009</v>
      </c>
      <c r="G7" s="36" t="s">
        <v>54</v>
      </c>
      <c r="H7" s="42" t="s">
        <v>56</v>
      </c>
      <c r="I7" s="42"/>
    </row>
    <row r="8" spans="2:9" x14ac:dyDescent="0.25">
      <c r="B8" t="s">
        <v>91</v>
      </c>
      <c r="C8">
        <v>1937</v>
      </c>
      <c r="D8" t="s">
        <v>3</v>
      </c>
      <c r="E8" s="34">
        <v>27558</v>
      </c>
      <c r="G8" s="36" t="s">
        <v>154</v>
      </c>
      <c r="H8" s="42">
        <f>VLOOKUP(H7,B4:D104,2,FALSE)</f>
        <v>1044</v>
      </c>
      <c r="I8" s="42"/>
    </row>
    <row r="9" spans="2:9" x14ac:dyDescent="0.25">
      <c r="B9" t="s">
        <v>120</v>
      </c>
      <c r="C9">
        <v>1392</v>
      </c>
      <c r="D9" t="s">
        <v>157</v>
      </c>
      <c r="E9" s="34">
        <v>23227</v>
      </c>
    </row>
    <row r="10" spans="2:9" x14ac:dyDescent="0.25">
      <c r="B10" t="s">
        <v>93</v>
      </c>
      <c r="C10">
        <v>1786</v>
      </c>
      <c r="D10" t="s">
        <v>3</v>
      </c>
      <c r="E10" s="34">
        <v>30597</v>
      </c>
    </row>
    <row r="11" spans="2:9" x14ac:dyDescent="0.25">
      <c r="B11" t="s">
        <v>92</v>
      </c>
      <c r="C11">
        <v>1257</v>
      </c>
      <c r="D11" t="s">
        <v>3</v>
      </c>
      <c r="E11" s="34">
        <v>26401</v>
      </c>
      <c r="G11" s="36" t="s">
        <v>54</v>
      </c>
      <c r="H11" s="41" t="s">
        <v>56</v>
      </c>
      <c r="I11" s="41"/>
    </row>
    <row r="12" spans="2:9" x14ac:dyDescent="0.25">
      <c r="B12" t="s">
        <v>122</v>
      </c>
      <c r="C12">
        <v>1510</v>
      </c>
      <c r="D12" t="s">
        <v>157</v>
      </c>
      <c r="E12" s="34">
        <v>34640</v>
      </c>
      <c r="G12" s="36" t="s">
        <v>158</v>
      </c>
      <c r="H12" s="43">
        <f>VLOOKUP(H11, B4:E104,4,FALSE)</f>
        <v>23006</v>
      </c>
      <c r="I12" s="37"/>
    </row>
    <row r="13" spans="2:9" x14ac:dyDescent="0.25">
      <c r="B13" t="s">
        <v>151</v>
      </c>
      <c r="C13">
        <v>1128</v>
      </c>
      <c r="D13" t="s">
        <v>2</v>
      </c>
      <c r="E13" s="34">
        <v>20533</v>
      </c>
      <c r="H13" s="35"/>
    </row>
    <row r="14" spans="2:9" x14ac:dyDescent="0.25">
      <c r="B14" t="s">
        <v>84</v>
      </c>
      <c r="C14">
        <v>1956</v>
      </c>
      <c r="D14" t="s">
        <v>3</v>
      </c>
      <c r="E14" s="34">
        <v>22642</v>
      </c>
    </row>
    <row r="15" spans="2:9" x14ac:dyDescent="0.25">
      <c r="B15" t="s">
        <v>150</v>
      </c>
      <c r="C15">
        <v>1878</v>
      </c>
      <c r="D15" t="s">
        <v>2</v>
      </c>
      <c r="E15" s="34">
        <v>34599</v>
      </c>
    </row>
    <row r="16" spans="2:9" x14ac:dyDescent="0.25">
      <c r="B16" t="s">
        <v>116</v>
      </c>
      <c r="C16">
        <v>1512</v>
      </c>
      <c r="D16" t="s">
        <v>157</v>
      </c>
      <c r="E16" s="34">
        <v>27300</v>
      </c>
    </row>
    <row r="17" spans="2:5" x14ac:dyDescent="0.25">
      <c r="B17" t="s">
        <v>126</v>
      </c>
      <c r="C17">
        <v>1520</v>
      </c>
      <c r="D17" t="s">
        <v>0</v>
      </c>
      <c r="E17" s="34">
        <v>23521</v>
      </c>
    </row>
    <row r="18" spans="2:5" x14ac:dyDescent="0.25">
      <c r="B18" t="s">
        <v>110</v>
      </c>
      <c r="C18">
        <v>1402</v>
      </c>
      <c r="D18" t="s">
        <v>13</v>
      </c>
      <c r="E18" s="34">
        <v>27733</v>
      </c>
    </row>
    <row r="19" spans="2:5" x14ac:dyDescent="0.25">
      <c r="B19" t="s">
        <v>106</v>
      </c>
      <c r="C19">
        <v>1488</v>
      </c>
      <c r="D19" t="s">
        <v>13</v>
      </c>
      <c r="E19" s="34">
        <v>26565</v>
      </c>
    </row>
    <row r="20" spans="2:5" x14ac:dyDescent="0.25">
      <c r="B20" t="s">
        <v>85</v>
      </c>
      <c r="C20">
        <v>1140</v>
      </c>
      <c r="D20" t="s">
        <v>3</v>
      </c>
      <c r="E20" s="34">
        <v>24374</v>
      </c>
    </row>
    <row r="21" spans="2:5" x14ac:dyDescent="0.25">
      <c r="B21" t="s">
        <v>137</v>
      </c>
      <c r="C21">
        <v>1848</v>
      </c>
      <c r="D21" t="s">
        <v>1</v>
      </c>
      <c r="E21" s="34">
        <v>33734</v>
      </c>
    </row>
    <row r="22" spans="2:5" x14ac:dyDescent="0.25">
      <c r="B22" t="s">
        <v>57</v>
      </c>
      <c r="C22">
        <v>1471</v>
      </c>
      <c r="D22" t="s">
        <v>0</v>
      </c>
      <c r="E22" s="34">
        <v>24442</v>
      </c>
    </row>
    <row r="23" spans="2:5" x14ac:dyDescent="0.25">
      <c r="B23" t="s">
        <v>60</v>
      </c>
      <c r="C23">
        <v>1416</v>
      </c>
      <c r="D23" t="s">
        <v>0</v>
      </c>
      <c r="E23" s="34">
        <v>32408</v>
      </c>
    </row>
    <row r="24" spans="2:5" x14ac:dyDescent="0.25">
      <c r="B24" t="s">
        <v>95</v>
      </c>
      <c r="C24">
        <v>1940</v>
      </c>
      <c r="D24" t="s">
        <v>156</v>
      </c>
      <c r="E24" s="34">
        <v>26004</v>
      </c>
    </row>
    <row r="25" spans="2:5" x14ac:dyDescent="0.25">
      <c r="B25" t="s">
        <v>101</v>
      </c>
      <c r="C25">
        <v>1277</v>
      </c>
      <c r="D25" t="s">
        <v>156</v>
      </c>
      <c r="E25" s="34">
        <v>32201</v>
      </c>
    </row>
    <row r="26" spans="2:5" x14ac:dyDescent="0.25">
      <c r="B26" t="s">
        <v>75</v>
      </c>
      <c r="C26">
        <v>1855</v>
      </c>
      <c r="D26" t="s">
        <v>2</v>
      </c>
      <c r="E26" s="34">
        <v>22803</v>
      </c>
    </row>
    <row r="27" spans="2:5" x14ac:dyDescent="0.25">
      <c r="B27" t="s">
        <v>115</v>
      </c>
      <c r="C27">
        <v>1119</v>
      </c>
      <c r="D27" t="s">
        <v>157</v>
      </c>
      <c r="E27" s="34">
        <v>32321</v>
      </c>
    </row>
    <row r="28" spans="2:5" x14ac:dyDescent="0.25">
      <c r="B28" t="s">
        <v>71</v>
      </c>
      <c r="C28">
        <v>1239</v>
      </c>
      <c r="D28" t="s">
        <v>1</v>
      </c>
      <c r="E28" s="34">
        <v>33136</v>
      </c>
    </row>
    <row r="29" spans="2:5" x14ac:dyDescent="0.25">
      <c r="B29" t="s">
        <v>125</v>
      </c>
      <c r="C29">
        <v>1393</v>
      </c>
      <c r="D29" t="s">
        <v>0</v>
      </c>
      <c r="E29" s="34">
        <v>26598</v>
      </c>
    </row>
    <row r="30" spans="2:5" x14ac:dyDescent="0.25">
      <c r="B30" t="s">
        <v>136</v>
      </c>
      <c r="C30">
        <v>1950</v>
      </c>
      <c r="D30" t="s">
        <v>1</v>
      </c>
      <c r="E30" s="34">
        <v>24234</v>
      </c>
    </row>
    <row r="31" spans="2:5" x14ac:dyDescent="0.25">
      <c r="B31" t="s">
        <v>145</v>
      </c>
      <c r="C31">
        <v>1790</v>
      </c>
      <c r="D31" t="s">
        <v>2</v>
      </c>
      <c r="E31" s="34">
        <v>25726</v>
      </c>
    </row>
    <row r="32" spans="2:5" x14ac:dyDescent="0.25">
      <c r="B32" t="s">
        <v>129</v>
      </c>
      <c r="C32">
        <v>1733</v>
      </c>
      <c r="D32" t="s">
        <v>0</v>
      </c>
      <c r="E32" s="34">
        <v>22720</v>
      </c>
    </row>
    <row r="33" spans="2:5" x14ac:dyDescent="0.25">
      <c r="B33" t="s">
        <v>61</v>
      </c>
      <c r="C33">
        <v>1166</v>
      </c>
      <c r="D33" t="s">
        <v>0</v>
      </c>
      <c r="E33" s="34">
        <v>21064</v>
      </c>
    </row>
    <row r="34" spans="2:5" x14ac:dyDescent="0.25">
      <c r="B34" t="s">
        <v>144</v>
      </c>
      <c r="C34">
        <v>1154</v>
      </c>
      <c r="D34" t="s">
        <v>2</v>
      </c>
      <c r="E34" s="34">
        <v>26035</v>
      </c>
    </row>
    <row r="35" spans="2:5" x14ac:dyDescent="0.25">
      <c r="B35" t="s">
        <v>76</v>
      </c>
      <c r="C35">
        <v>1909</v>
      </c>
      <c r="D35" t="s">
        <v>2</v>
      </c>
      <c r="E35" s="34">
        <v>23744</v>
      </c>
    </row>
    <row r="36" spans="2:5" x14ac:dyDescent="0.25">
      <c r="B36" t="s">
        <v>109</v>
      </c>
      <c r="C36">
        <v>1478</v>
      </c>
      <c r="D36" t="s">
        <v>13</v>
      </c>
      <c r="E36" s="34">
        <v>20151</v>
      </c>
    </row>
    <row r="37" spans="2:5" x14ac:dyDescent="0.25">
      <c r="B37" t="s">
        <v>97</v>
      </c>
      <c r="C37">
        <v>1584</v>
      </c>
      <c r="D37" t="s">
        <v>156</v>
      </c>
      <c r="E37" s="34">
        <v>20867</v>
      </c>
    </row>
    <row r="38" spans="2:5" x14ac:dyDescent="0.25">
      <c r="B38" t="s">
        <v>73</v>
      </c>
      <c r="C38">
        <v>1135</v>
      </c>
      <c r="D38" t="s">
        <v>1</v>
      </c>
      <c r="E38" s="34">
        <v>33621</v>
      </c>
    </row>
    <row r="39" spans="2:5" x14ac:dyDescent="0.25">
      <c r="B39" t="s">
        <v>123</v>
      </c>
      <c r="C39">
        <v>1125</v>
      </c>
      <c r="D39" t="s">
        <v>0</v>
      </c>
      <c r="E39" s="34">
        <v>20142</v>
      </c>
    </row>
    <row r="40" spans="2:5" x14ac:dyDescent="0.25">
      <c r="B40" t="s">
        <v>100</v>
      </c>
      <c r="C40">
        <v>1253</v>
      </c>
      <c r="D40" t="s">
        <v>156</v>
      </c>
      <c r="E40" s="34">
        <v>31523</v>
      </c>
    </row>
    <row r="41" spans="2:5" x14ac:dyDescent="0.25">
      <c r="B41" t="s">
        <v>89</v>
      </c>
      <c r="C41">
        <v>1472</v>
      </c>
      <c r="D41" t="s">
        <v>3</v>
      </c>
      <c r="E41" s="34">
        <v>25971</v>
      </c>
    </row>
    <row r="42" spans="2:5" x14ac:dyDescent="0.25">
      <c r="B42" t="s">
        <v>99</v>
      </c>
      <c r="C42">
        <v>1845</v>
      </c>
      <c r="D42" t="s">
        <v>156</v>
      </c>
      <c r="E42" s="34">
        <v>24721</v>
      </c>
    </row>
    <row r="43" spans="2:5" x14ac:dyDescent="0.25">
      <c r="B43" t="s">
        <v>79</v>
      </c>
      <c r="C43">
        <v>1809</v>
      </c>
      <c r="D43" t="s">
        <v>2</v>
      </c>
      <c r="E43" s="34">
        <v>22744</v>
      </c>
    </row>
    <row r="44" spans="2:5" x14ac:dyDescent="0.25">
      <c r="B44" t="s">
        <v>98</v>
      </c>
      <c r="C44">
        <v>1370</v>
      </c>
      <c r="D44" t="s">
        <v>156</v>
      </c>
      <c r="E44" s="34">
        <v>22324</v>
      </c>
    </row>
    <row r="45" spans="2:5" x14ac:dyDescent="0.25">
      <c r="B45" t="s">
        <v>130</v>
      </c>
      <c r="C45">
        <v>1904</v>
      </c>
      <c r="D45" t="s">
        <v>0</v>
      </c>
      <c r="E45" s="34">
        <v>20807</v>
      </c>
    </row>
    <row r="46" spans="2:5" x14ac:dyDescent="0.25">
      <c r="B46" t="s">
        <v>148</v>
      </c>
      <c r="C46">
        <v>1903</v>
      </c>
      <c r="D46" t="s">
        <v>2</v>
      </c>
      <c r="E46" s="34">
        <v>23996</v>
      </c>
    </row>
    <row r="47" spans="2:5" x14ac:dyDescent="0.25">
      <c r="B47" t="s">
        <v>64</v>
      </c>
      <c r="C47">
        <v>1228</v>
      </c>
      <c r="D47" t="s">
        <v>1</v>
      </c>
      <c r="E47" s="34">
        <v>30239</v>
      </c>
    </row>
    <row r="48" spans="2:5" x14ac:dyDescent="0.25">
      <c r="B48" t="s">
        <v>104</v>
      </c>
      <c r="C48">
        <v>1943</v>
      </c>
      <c r="D48" t="s">
        <v>13</v>
      </c>
      <c r="E48" s="34">
        <v>22611</v>
      </c>
    </row>
    <row r="49" spans="2:5" x14ac:dyDescent="0.25">
      <c r="B49" t="s">
        <v>142</v>
      </c>
      <c r="C49">
        <v>1148</v>
      </c>
      <c r="D49" t="s">
        <v>1</v>
      </c>
      <c r="E49" s="34">
        <v>25266</v>
      </c>
    </row>
    <row r="50" spans="2:5" x14ac:dyDescent="0.25">
      <c r="B50" t="s">
        <v>70</v>
      </c>
      <c r="C50">
        <v>1556</v>
      </c>
      <c r="D50" t="s">
        <v>1</v>
      </c>
      <c r="E50" s="34">
        <v>31652</v>
      </c>
    </row>
    <row r="51" spans="2:5" x14ac:dyDescent="0.25">
      <c r="B51" t="s">
        <v>74</v>
      </c>
      <c r="C51">
        <v>1578</v>
      </c>
      <c r="D51" t="s">
        <v>2</v>
      </c>
      <c r="E51" s="34">
        <v>22365</v>
      </c>
    </row>
    <row r="52" spans="2:5" x14ac:dyDescent="0.25">
      <c r="B52" t="s">
        <v>152</v>
      </c>
      <c r="C52">
        <v>1979</v>
      </c>
      <c r="D52" t="s">
        <v>2</v>
      </c>
      <c r="E52" s="34">
        <v>27622</v>
      </c>
    </row>
    <row r="53" spans="2:5" x14ac:dyDescent="0.25">
      <c r="B53" t="s">
        <v>53</v>
      </c>
      <c r="C53">
        <v>1565</v>
      </c>
      <c r="D53" t="s">
        <v>0</v>
      </c>
      <c r="E53" s="34">
        <v>23508</v>
      </c>
    </row>
    <row r="54" spans="2:5" x14ac:dyDescent="0.25">
      <c r="B54" t="s">
        <v>66</v>
      </c>
      <c r="C54">
        <v>1648</v>
      </c>
      <c r="D54" t="s">
        <v>1</v>
      </c>
      <c r="E54" s="34">
        <v>26568</v>
      </c>
    </row>
    <row r="55" spans="2:5" x14ac:dyDescent="0.25">
      <c r="B55" t="s">
        <v>111</v>
      </c>
      <c r="C55">
        <v>1815</v>
      </c>
      <c r="D55" t="s">
        <v>13</v>
      </c>
      <c r="E55" s="34">
        <v>29849</v>
      </c>
    </row>
    <row r="56" spans="2:5" x14ac:dyDescent="0.25">
      <c r="B56" t="s">
        <v>81</v>
      </c>
      <c r="C56">
        <v>1503</v>
      </c>
      <c r="D56" t="s">
        <v>2</v>
      </c>
      <c r="E56" s="34">
        <v>23249</v>
      </c>
    </row>
    <row r="57" spans="2:5" x14ac:dyDescent="0.25">
      <c r="B57" t="s">
        <v>59</v>
      </c>
      <c r="C57">
        <v>1503</v>
      </c>
      <c r="D57" t="s">
        <v>0</v>
      </c>
      <c r="E57" s="34">
        <v>33593</v>
      </c>
    </row>
    <row r="58" spans="2:5" x14ac:dyDescent="0.25">
      <c r="B58" t="s">
        <v>140</v>
      </c>
      <c r="C58">
        <v>1785</v>
      </c>
      <c r="D58" t="s">
        <v>1</v>
      </c>
      <c r="E58" s="34">
        <v>28391</v>
      </c>
    </row>
    <row r="59" spans="2:5" x14ac:dyDescent="0.25">
      <c r="B59" t="s">
        <v>77</v>
      </c>
      <c r="C59">
        <v>1725</v>
      </c>
      <c r="D59" t="s">
        <v>2</v>
      </c>
      <c r="E59" s="34">
        <v>21570</v>
      </c>
    </row>
    <row r="60" spans="2:5" x14ac:dyDescent="0.25">
      <c r="B60" t="s">
        <v>62</v>
      </c>
      <c r="C60">
        <v>1629</v>
      </c>
      <c r="D60" t="s">
        <v>0</v>
      </c>
      <c r="E60" s="34">
        <v>25170</v>
      </c>
    </row>
    <row r="61" spans="2:5" x14ac:dyDescent="0.25">
      <c r="B61" t="s">
        <v>143</v>
      </c>
      <c r="C61">
        <v>1331</v>
      </c>
      <c r="D61" t="s">
        <v>2</v>
      </c>
      <c r="E61" s="34">
        <v>29435</v>
      </c>
    </row>
    <row r="62" spans="2:5" x14ac:dyDescent="0.25">
      <c r="B62" t="s">
        <v>147</v>
      </c>
      <c r="C62">
        <v>1237</v>
      </c>
      <c r="D62" t="s">
        <v>2</v>
      </c>
      <c r="E62" s="34">
        <v>32411</v>
      </c>
    </row>
    <row r="63" spans="2:5" x14ac:dyDescent="0.25">
      <c r="B63" t="s">
        <v>128</v>
      </c>
      <c r="C63">
        <v>1359</v>
      </c>
      <c r="D63" t="s">
        <v>0</v>
      </c>
      <c r="E63" s="34">
        <v>25895</v>
      </c>
    </row>
    <row r="64" spans="2:5" x14ac:dyDescent="0.25">
      <c r="B64" t="s">
        <v>149</v>
      </c>
      <c r="C64">
        <v>1175</v>
      </c>
      <c r="D64" t="s">
        <v>2</v>
      </c>
      <c r="E64" s="34">
        <v>21283</v>
      </c>
    </row>
    <row r="65" spans="2:5" x14ac:dyDescent="0.25">
      <c r="B65" t="s">
        <v>67</v>
      </c>
      <c r="C65">
        <v>1816</v>
      </c>
      <c r="D65" t="s">
        <v>1</v>
      </c>
      <c r="E65" s="34">
        <v>27013</v>
      </c>
    </row>
    <row r="66" spans="2:5" x14ac:dyDescent="0.25">
      <c r="B66" t="s">
        <v>102</v>
      </c>
      <c r="C66">
        <v>1332</v>
      </c>
      <c r="D66" t="s">
        <v>156</v>
      </c>
      <c r="E66" s="34">
        <v>32519</v>
      </c>
    </row>
    <row r="67" spans="2:5" x14ac:dyDescent="0.25">
      <c r="B67" t="s">
        <v>94</v>
      </c>
      <c r="C67">
        <v>1068</v>
      </c>
      <c r="D67" t="s">
        <v>156</v>
      </c>
      <c r="E67" s="34">
        <v>23148</v>
      </c>
    </row>
    <row r="68" spans="2:5" x14ac:dyDescent="0.25">
      <c r="B68" t="s">
        <v>113</v>
      </c>
      <c r="C68">
        <v>1421</v>
      </c>
      <c r="D68" t="s">
        <v>157</v>
      </c>
      <c r="E68" s="34">
        <v>26585</v>
      </c>
    </row>
    <row r="69" spans="2:5" x14ac:dyDescent="0.25">
      <c r="B69" t="s">
        <v>86</v>
      </c>
      <c r="C69">
        <v>1740</v>
      </c>
      <c r="D69" t="s">
        <v>3</v>
      </c>
      <c r="E69" s="34">
        <v>29710</v>
      </c>
    </row>
    <row r="70" spans="2:5" x14ac:dyDescent="0.25">
      <c r="B70" t="s">
        <v>127</v>
      </c>
      <c r="C70">
        <v>1478</v>
      </c>
      <c r="D70" t="s">
        <v>0</v>
      </c>
      <c r="E70" s="34">
        <v>24383</v>
      </c>
    </row>
    <row r="71" spans="2:5" x14ac:dyDescent="0.25">
      <c r="B71" t="s">
        <v>132</v>
      </c>
      <c r="C71">
        <v>1073</v>
      </c>
      <c r="D71" t="s">
        <v>0</v>
      </c>
      <c r="E71" s="34">
        <v>29878</v>
      </c>
    </row>
    <row r="72" spans="2:5" x14ac:dyDescent="0.25">
      <c r="B72" t="s">
        <v>141</v>
      </c>
      <c r="C72">
        <v>1861</v>
      </c>
      <c r="D72" t="s">
        <v>1</v>
      </c>
      <c r="E72" s="34">
        <v>33036</v>
      </c>
    </row>
    <row r="73" spans="2:5" x14ac:dyDescent="0.25">
      <c r="B73" t="s">
        <v>83</v>
      </c>
      <c r="C73">
        <v>1843</v>
      </c>
      <c r="D73" t="s">
        <v>2</v>
      </c>
      <c r="E73" s="34">
        <v>25042</v>
      </c>
    </row>
    <row r="74" spans="2:5" x14ac:dyDescent="0.25">
      <c r="B74" t="s">
        <v>119</v>
      </c>
      <c r="C74">
        <v>1575</v>
      </c>
      <c r="D74" t="s">
        <v>157</v>
      </c>
      <c r="E74" s="34">
        <v>21407</v>
      </c>
    </row>
    <row r="75" spans="2:5" x14ac:dyDescent="0.25">
      <c r="B75" t="s">
        <v>135</v>
      </c>
      <c r="C75">
        <v>1967</v>
      </c>
      <c r="D75" t="s">
        <v>1</v>
      </c>
      <c r="E75" s="34">
        <v>23122</v>
      </c>
    </row>
    <row r="76" spans="2:5" x14ac:dyDescent="0.25">
      <c r="B76" t="s">
        <v>72</v>
      </c>
      <c r="C76">
        <v>1909</v>
      </c>
      <c r="D76" t="s">
        <v>1</v>
      </c>
      <c r="E76" s="34">
        <v>28167</v>
      </c>
    </row>
    <row r="77" spans="2:5" x14ac:dyDescent="0.25">
      <c r="B77" t="s">
        <v>78</v>
      </c>
      <c r="C77">
        <v>1421</v>
      </c>
      <c r="D77" t="s">
        <v>2</v>
      </c>
      <c r="E77" s="34">
        <v>27058</v>
      </c>
    </row>
    <row r="78" spans="2:5" x14ac:dyDescent="0.25">
      <c r="B78" t="s">
        <v>121</v>
      </c>
      <c r="C78">
        <v>1797</v>
      </c>
      <c r="D78" t="s">
        <v>157</v>
      </c>
      <c r="E78" s="34">
        <v>31490</v>
      </c>
    </row>
    <row r="79" spans="2:5" x14ac:dyDescent="0.25">
      <c r="B79" t="s">
        <v>124</v>
      </c>
      <c r="C79">
        <v>1833</v>
      </c>
      <c r="D79" t="s">
        <v>0</v>
      </c>
      <c r="E79" s="34">
        <v>27093</v>
      </c>
    </row>
    <row r="80" spans="2:5" x14ac:dyDescent="0.25">
      <c r="B80" t="s">
        <v>69</v>
      </c>
      <c r="C80">
        <v>1868</v>
      </c>
      <c r="D80" t="s">
        <v>1</v>
      </c>
      <c r="E80" s="34">
        <v>30448</v>
      </c>
    </row>
    <row r="81" spans="2:5" x14ac:dyDescent="0.25">
      <c r="B81" t="s">
        <v>133</v>
      </c>
      <c r="C81">
        <v>1780</v>
      </c>
      <c r="D81" t="s">
        <v>1</v>
      </c>
      <c r="E81" s="34">
        <v>30478</v>
      </c>
    </row>
    <row r="82" spans="2:5" x14ac:dyDescent="0.25">
      <c r="B82" t="s">
        <v>63</v>
      </c>
      <c r="C82">
        <v>1569</v>
      </c>
      <c r="D82" t="s">
        <v>0</v>
      </c>
      <c r="E82" s="34">
        <v>21714</v>
      </c>
    </row>
    <row r="83" spans="2:5" x14ac:dyDescent="0.25">
      <c r="B83" t="s">
        <v>63</v>
      </c>
      <c r="C83">
        <v>1603</v>
      </c>
      <c r="D83" t="s">
        <v>13</v>
      </c>
      <c r="E83" s="34">
        <v>23221</v>
      </c>
    </row>
    <row r="84" spans="2:5" x14ac:dyDescent="0.25">
      <c r="B84" t="s">
        <v>131</v>
      </c>
      <c r="C84">
        <v>1086</v>
      </c>
      <c r="D84" t="s">
        <v>0</v>
      </c>
      <c r="E84" s="34">
        <v>21022</v>
      </c>
    </row>
    <row r="85" spans="2:5" x14ac:dyDescent="0.25">
      <c r="B85" t="s">
        <v>105</v>
      </c>
      <c r="C85">
        <v>1185</v>
      </c>
      <c r="D85" t="s">
        <v>13</v>
      </c>
      <c r="E85" s="34">
        <v>34837</v>
      </c>
    </row>
    <row r="86" spans="2:5" x14ac:dyDescent="0.25">
      <c r="B86" t="s">
        <v>108</v>
      </c>
      <c r="C86">
        <v>1500</v>
      </c>
      <c r="D86" t="s">
        <v>13</v>
      </c>
      <c r="E86" s="34">
        <v>21082</v>
      </c>
    </row>
    <row r="87" spans="2:5" x14ac:dyDescent="0.25">
      <c r="B87" t="s">
        <v>107</v>
      </c>
      <c r="C87">
        <v>1230</v>
      </c>
      <c r="D87" t="s">
        <v>13</v>
      </c>
      <c r="E87" s="34">
        <v>21005</v>
      </c>
    </row>
    <row r="88" spans="2:5" x14ac:dyDescent="0.25">
      <c r="B88" t="s">
        <v>117</v>
      </c>
      <c r="C88">
        <v>1290</v>
      </c>
      <c r="D88" t="s">
        <v>157</v>
      </c>
      <c r="E88" s="34">
        <v>20168</v>
      </c>
    </row>
    <row r="89" spans="2:5" x14ac:dyDescent="0.25">
      <c r="B89" t="s">
        <v>114</v>
      </c>
      <c r="C89">
        <v>1599</v>
      </c>
      <c r="D89" t="s">
        <v>157</v>
      </c>
      <c r="E89" s="34">
        <v>32338</v>
      </c>
    </row>
    <row r="90" spans="2:5" x14ac:dyDescent="0.25">
      <c r="B90" t="s">
        <v>112</v>
      </c>
      <c r="C90">
        <v>1649</v>
      </c>
      <c r="D90" t="s">
        <v>13</v>
      </c>
      <c r="E90" s="34">
        <v>26922</v>
      </c>
    </row>
    <row r="91" spans="2:5" x14ac:dyDescent="0.25">
      <c r="B91" t="s">
        <v>138</v>
      </c>
      <c r="C91">
        <v>1171</v>
      </c>
      <c r="D91" t="s">
        <v>1</v>
      </c>
      <c r="E91" s="34">
        <v>28003</v>
      </c>
    </row>
    <row r="92" spans="2:5" x14ac:dyDescent="0.25">
      <c r="B92" t="s">
        <v>146</v>
      </c>
      <c r="C92">
        <v>1382</v>
      </c>
      <c r="D92" t="s">
        <v>2</v>
      </c>
      <c r="E92" s="34">
        <v>20506</v>
      </c>
    </row>
    <row r="93" spans="2:5" x14ac:dyDescent="0.25">
      <c r="B93" t="s">
        <v>80</v>
      </c>
      <c r="C93">
        <v>1307</v>
      </c>
      <c r="D93" t="s">
        <v>2</v>
      </c>
      <c r="E93" s="34">
        <v>26021</v>
      </c>
    </row>
    <row r="94" spans="2:5" x14ac:dyDescent="0.25">
      <c r="B94" t="s">
        <v>65</v>
      </c>
      <c r="C94">
        <v>1236</v>
      </c>
      <c r="D94" t="s">
        <v>1</v>
      </c>
      <c r="E94" s="34">
        <v>27620</v>
      </c>
    </row>
    <row r="95" spans="2:5" x14ac:dyDescent="0.25">
      <c r="B95" t="s">
        <v>139</v>
      </c>
      <c r="C95">
        <v>1932</v>
      </c>
      <c r="D95" t="s">
        <v>1</v>
      </c>
      <c r="E95" s="34">
        <v>28372</v>
      </c>
    </row>
    <row r="96" spans="2:5" x14ac:dyDescent="0.25">
      <c r="B96" t="s">
        <v>88</v>
      </c>
      <c r="C96">
        <v>1603</v>
      </c>
      <c r="D96" t="s">
        <v>3</v>
      </c>
      <c r="E96" s="34">
        <v>34265</v>
      </c>
    </row>
    <row r="97" spans="2:5" x14ac:dyDescent="0.25">
      <c r="B97" t="s">
        <v>87</v>
      </c>
      <c r="C97">
        <v>1085</v>
      </c>
      <c r="D97" t="s">
        <v>3</v>
      </c>
      <c r="E97" s="34">
        <v>33561</v>
      </c>
    </row>
    <row r="98" spans="2:5" x14ac:dyDescent="0.25">
      <c r="B98" t="s">
        <v>55</v>
      </c>
      <c r="C98">
        <v>1793</v>
      </c>
      <c r="D98" t="s">
        <v>0</v>
      </c>
      <c r="E98" s="34">
        <v>25010</v>
      </c>
    </row>
    <row r="99" spans="2:5" x14ac:dyDescent="0.25">
      <c r="B99" t="s">
        <v>134</v>
      </c>
      <c r="C99">
        <v>1505</v>
      </c>
      <c r="D99" t="s">
        <v>1</v>
      </c>
      <c r="E99" s="34">
        <v>30477</v>
      </c>
    </row>
    <row r="100" spans="2:5" x14ac:dyDescent="0.25">
      <c r="B100" t="s">
        <v>82</v>
      </c>
      <c r="C100">
        <v>1105</v>
      </c>
      <c r="D100" t="s">
        <v>2</v>
      </c>
      <c r="E100" s="34">
        <v>31844</v>
      </c>
    </row>
    <row r="101" spans="2:5" x14ac:dyDescent="0.25">
      <c r="B101" t="s">
        <v>58</v>
      </c>
      <c r="C101">
        <v>1054</v>
      </c>
      <c r="D101" t="s">
        <v>0</v>
      </c>
      <c r="E101" s="34">
        <v>33640</v>
      </c>
    </row>
    <row r="102" spans="2:5" x14ac:dyDescent="0.25">
      <c r="B102" t="s">
        <v>90</v>
      </c>
      <c r="C102">
        <v>1823</v>
      </c>
      <c r="D102" t="s">
        <v>3</v>
      </c>
      <c r="E102" s="34">
        <v>21830</v>
      </c>
    </row>
    <row r="103" spans="2:5" x14ac:dyDescent="0.25">
      <c r="B103" t="s">
        <v>118</v>
      </c>
      <c r="C103">
        <v>1291</v>
      </c>
      <c r="D103" t="s">
        <v>157</v>
      </c>
      <c r="E103" s="34">
        <v>22080</v>
      </c>
    </row>
    <row r="104" spans="2:5" x14ac:dyDescent="0.25">
      <c r="B104" t="s">
        <v>68</v>
      </c>
      <c r="C104">
        <v>1803</v>
      </c>
      <c r="D104" t="s">
        <v>1</v>
      </c>
      <c r="E104" s="34">
        <v>22762</v>
      </c>
    </row>
  </sheetData>
  <mergeCells count="5">
    <mergeCell ref="H3:I3"/>
    <mergeCell ref="H4:I4"/>
    <mergeCell ref="H7:I7"/>
    <mergeCell ref="H8:I8"/>
    <mergeCell ref="H11:I11"/>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04"/>
  <sheetViews>
    <sheetView workbookViewId="0">
      <selection activeCell="J34" sqref="J34"/>
    </sheetView>
  </sheetViews>
  <sheetFormatPr defaultRowHeight="15" x14ac:dyDescent="0.25"/>
  <cols>
    <col min="3" max="3" width="11.5703125" bestFit="1" customWidth="1"/>
    <col min="4" max="4" width="12" bestFit="1" customWidth="1"/>
    <col min="5" max="5" width="11.5703125" bestFit="1" customWidth="1"/>
    <col min="10" max="10" width="9" customWidth="1"/>
    <col min="11" max="11" width="6.28515625" hidden="1" customWidth="1"/>
    <col min="12" max="12" width="14.140625" customWidth="1"/>
    <col min="13" max="13" width="15.7109375" customWidth="1"/>
  </cols>
  <sheetData>
    <row r="2" spans="2:13" x14ac:dyDescent="0.25">
      <c r="B2" t="s">
        <v>158</v>
      </c>
      <c r="C2" t="s">
        <v>165</v>
      </c>
      <c r="D2" t="s">
        <v>166</v>
      </c>
    </row>
    <row r="3" spans="2:13" x14ac:dyDescent="0.25">
      <c r="B3" s="38">
        <v>23006</v>
      </c>
      <c r="C3" s="40">
        <f>M6</f>
        <v>13835.97096667493</v>
      </c>
      <c r="D3">
        <f>_xlfn.NORM.DIST(C3,$M$4,$M$5,FALSE)</f>
        <v>1.0376221652452267E-6</v>
      </c>
    </row>
    <row r="4" spans="2:13" x14ac:dyDescent="0.25">
      <c r="B4" s="39">
        <v>25650</v>
      </c>
      <c r="C4" s="40">
        <f>C3+$M$9</f>
        <v>14094.829038955324</v>
      </c>
      <c r="D4">
        <f t="shared" ref="D4:D67" si="0">_xlfn.NORM.DIST(C4,$M$4,$M$5,FALSE)</f>
        <v>1.2422364581221157E-6</v>
      </c>
      <c r="E4" s="40"/>
      <c r="L4" s="45" t="s">
        <v>159</v>
      </c>
      <c r="M4" s="46">
        <f>AVERAGE(B3:B103)</f>
        <v>26649.445544554455</v>
      </c>
    </row>
    <row r="5" spans="2:13" x14ac:dyDescent="0.25">
      <c r="B5" s="38">
        <v>30648</v>
      </c>
      <c r="C5" s="40">
        <f t="shared" ref="C5:C68" si="1">C4+$M$9</f>
        <v>14353.687111235718</v>
      </c>
      <c r="D5">
        <f t="shared" si="0"/>
        <v>1.4817471381669782E-6</v>
      </c>
      <c r="L5" s="45" t="s">
        <v>160</v>
      </c>
      <c r="M5" s="45">
        <f>_xlfn.STDEV.P(B3:B103)</f>
        <v>4271.1581926265089</v>
      </c>
    </row>
    <row r="6" spans="2:13" x14ac:dyDescent="0.25">
      <c r="B6" s="39">
        <v>29009</v>
      </c>
      <c r="C6" s="40">
        <f t="shared" si="1"/>
        <v>14612.545183516113</v>
      </c>
      <c r="D6">
        <f t="shared" si="0"/>
        <v>1.7609568668502444E-6</v>
      </c>
      <c r="E6" s="40"/>
      <c r="L6" s="45" t="s">
        <v>161</v>
      </c>
      <c r="M6" s="46">
        <f>M4-3*M5</f>
        <v>13835.97096667493</v>
      </c>
    </row>
    <row r="7" spans="2:13" x14ac:dyDescent="0.25">
      <c r="B7" s="38">
        <v>27558</v>
      </c>
      <c r="C7" s="40">
        <f t="shared" si="1"/>
        <v>14871.403255796507</v>
      </c>
      <c r="D7">
        <f t="shared" si="0"/>
        <v>2.0851059857231592E-6</v>
      </c>
      <c r="E7" s="40"/>
      <c r="L7" s="45" t="s">
        <v>162</v>
      </c>
      <c r="M7" s="46">
        <f>M4+3*M5</f>
        <v>39462.920122433978</v>
      </c>
    </row>
    <row r="8" spans="2:13" x14ac:dyDescent="0.25">
      <c r="B8" s="39">
        <v>23227</v>
      </c>
      <c r="C8" s="40">
        <f t="shared" si="1"/>
        <v>15130.261328076902</v>
      </c>
      <c r="D8">
        <f t="shared" si="0"/>
        <v>2.4598710814055187E-6</v>
      </c>
      <c r="L8" s="45" t="s">
        <v>163</v>
      </c>
      <c r="M8" s="45">
        <v>99</v>
      </c>
    </row>
    <row r="9" spans="2:13" x14ac:dyDescent="0.25">
      <c r="B9" s="38">
        <v>30597</v>
      </c>
      <c r="C9" s="40">
        <f t="shared" si="1"/>
        <v>15389.119400357296</v>
      </c>
      <c r="D9">
        <f t="shared" si="0"/>
        <v>2.8913545775102626E-6</v>
      </c>
      <c r="L9" s="45" t="s">
        <v>164</v>
      </c>
      <c r="M9" s="45">
        <f>(M7-M6)/M8</f>
        <v>258.85807228039442</v>
      </c>
    </row>
    <row r="10" spans="2:13" x14ac:dyDescent="0.25">
      <c r="B10" s="39">
        <v>26401</v>
      </c>
      <c r="C10" s="40">
        <f t="shared" si="1"/>
        <v>15647.977472637691</v>
      </c>
      <c r="D10">
        <f t="shared" si="0"/>
        <v>3.3860639539414158E-6</v>
      </c>
    </row>
    <row r="11" spans="2:13" x14ac:dyDescent="0.25">
      <c r="B11" s="38">
        <v>34640</v>
      </c>
      <c r="C11" s="40">
        <f t="shared" si="1"/>
        <v>15906.835544918085</v>
      </c>
      <c r="D11">
        <f t="shared" si="0"/>
        <v>3.9508792289065804E-6</v>
      </c>
    </row>
    <row r="12" spans="2:13" x14ac:dyDescent="0.25">
      <c r="B12" s="39">
        <v>20533</v>
      </c>
      <c r="C12" s="40">
        <f t="shared" si="1"/>
        <v>16165.69361719848</v>
      </c>
      <c r="D12">
        <f t="shared" si="0"/>
        <v>4.5930074235166294E-6</v>
      </c>
    </row>
    <row r="13" spans="2:13" x14ac:dyDescent="0.25">
      <c r="B13" s="38">
        <v>22642</v>
      </c>
      <c r="C13" s="40">
        <f t="shared" si="1"/>
        <v>16424.551689478874</v>
      </c>
      <c r="D13">
        <f t="shared" si="0"/>
        <v>5.3199228687717174E-6</v>
      </c>
    </row>
    <row r="14" spans="2:13" x14ac:dyDescent="0.25">
      <c r="B14" s="39">
        <v>34599</v>
      </c>
      <c r="C14" s="40">
        <f t="shared" si="1"/>
        <v>16683.409761759267</v>
      </c>
      <c r="D14">
        <f t="shared" si="0"/>
        <v>6.139292414637674E-6</v>
      </c>
    </row>
    <row r="15" spans="2:13" x14ac:dyDescent="0.25">
      <c r="B15" s="38">
        <v>27300</v>
      </c>
      <c r="C15" s="40">
        <f t="shared" si="1"/>
        <v>16942.26783403966</v>
      </c>
      <c r="D15">
        <f t="shared" si="0"/>
        <v>7.058884863793908E-6</v>
      </c>
    </row>
    <row r="16" spans="2:13" x14ac:dyDescent="0.25">
      <c r="B16" s="39">
        <v>23521</v>
      </c>
      <c r="C16" s="40">
        <f t="shared" si="1"/>
        <v>17201.125906320052</v>
      </c>
      <c r="D16">
        <f t="shared" si="0"/>
        <v>8.0864642794912021E-6</v>
      </c>
    </row>
    <row r="17" spans="2:4" x14ac:dyDescent="0.25">
      <c r="B17" s="38">
        <v>27733</v>
      </c>
      <c r="C17" s="40">
        <f t="shared" si="1"/>
        <v>17459.983978600445</v>
      </c>
      <c r="D17">
        <f t="shared" si="0"/>
        <v>9.2296672064460227E-6</v>
      </c>
    </row>
    <row r="18" spans="2:4" x14ac:dyDescent="0.25">
      <c r="B18" s="39">
        <v>26565</v>
      </c>
      <c r="C18" s="40">
        <f t="shared" si="1"/>
        <v>17718.842050880838</v>
      </c>
      <c r="D18">
        <f t="shared" si="0"/>
        <v>1.0495864291794137E-5</v>
      </c>
    </row>
    <row r="19" spans="2:4" x14ac:dyDescent="0.25">
      <c r="B19" s="38">
        <v>24374</v>
      </c>
      <c r="C19" s="40">
        <f t="shared" si="1"/>
        <v>17977.70012316123</v>
      </c>
      <c r="D19">
        <f t="shared" si="0"/>
        <v>1.1892007292890588E-5</v>
      </c>
    </row>
    <row r="20" spans="2:4" x14ac:dyDescent="0.25">
      <c r="B20" s="39">
        <v>33734</v>
      </c>
      <c r="C20" s="40">
        <f t="shared" si="1"/>
        <v>18236.558195441623</v>
      </c>
      <c r="D20">
        <f t="shared" si="0"/>
        <v>1.3424463000175872E-5</v>
      </c>
    </row>
    <row r="21" spans="2:4" x14ac:dyDescent="0.25">
      <c r="B21" s="38">
        <v>24442</v>
      </c>
      <c r="C21" s="40">
        <f t="shared" si="1"/>
        <v>18495.416267722016</v>
      </c>
      <c r="D21">
        <f t="shared" si="0"/>
        <v>1.5098836173350721E-5</v>
      </c>
    </row>
    <row r="22" spans="2:4" x14ac:dyDescent="0.25">
      <c r="B22" s="39">
        <v>32408</v>
      </c>
      <c r="C22" s="40">
        <f t="shared" si="1"/>
        <v>18754.274340002408</v>
      </c>
      <c r="D22">
        <f t="shared" si="0"/>
        <v>1.6919784171677393E-5</v>
      </c>
    </row>
    <row r="23" spans="2:4" x14ac:dyDescent="0.25">
      <c r="B23" s="38">
        <v>26004</v>
      </c>
      <c r="C23" s="40">
        <f t="shared" si="1"/>
        <v>19013.132412282801</v>
      </c>
      <c r="D23">
        <f t="shared" si="0"/>
        <v>1.8890826535634854E-5</v>
      </c>
    </row>
    <row r="24" spans="2:4" x14ac:dyDescent="0.25">
      <c r="B24" s="39">
        <v>32201</v>
      </c>
      <c r="C24" s="40">
        <f t="shared" si="1"/>
        <v>19271.990484563194</v>
      </c>
      <c r="D24">
        <f t="shared" si="0"/>
        <v>2.1014153326437605E-5</v>
      </c>
    </row>
    <row r="25" spans="2:4" x14ac:dyDescent="0.25">
      <c r="B25" s="38">
        <v>22803</v>
      </c>
      <c r="C25" s="40">
        <f t="shared" si="1"/>
        <v>19530.848556843586</v>
      </c>
      <c r="D25">
        <f t="shared" si="0"/>
        <v>2.329043652948273E-5</v>
      </c>
    </row>
    <row r="26" spans="2:4" x14ac:dyDescent="0.25">
      <c r="B26" s="39">
        <v>32321</v>
      </c>
      <c r="C26" s="40">
        <f t="shared" si="1"/>
        <v>19789.706629123979</v>
      </c>
      <c r="D26">
        <f t="shared" si="0"/>
        <v>2.5718649254130977E-5</v>
      </c>
    </row>
    <row r="27" spans="2:4" x14ac:dyDescent="0.25">
      <c r="B27" s="38">
        <v>33136</v>
      </c>
      <c r="C27" s="40">
        <f t="shared" si="1"/>
        <v>20048.564701404372</v>
      </c>
      <c r="D27">
        <f t="shared" si="0"/>
        <v>2.8295897791877018E-5</v>
      </c>
    </row>
    <row r="28" spans="2:4" x14ac:dyDescent="0.25">
      <c r="B28" s="39">
        <v>26598</v>
      </c>
      <c r="C28" s="40">
        <f t="shared" si="1"/>
        <v>20307.422773684764</v>
      </c>
      <c r="D28">
        <f t="shared" si="0"/>
        <v>3.1017271805445709E-5</v>
      </c>
    </row>
    <row r="29" spans="2:4" x14ac:dyDescent="0.25">
      <c r="B29" s="38">
        <v>24234</v>
      </c>
      <c r="C29" s="40">
        <f t="shared" si="1"/>
        <v>20566.280845965157</v>
      </c>
      <c r="D29">
        <f t="shared" si="0"/>
        <v>3.3875717992261094E-5</v>
      </c>
    </row>
    <row r="30" spans="2:4" x14ac:dyDescent="0.25">
      <c r="B30" s="39">
        <v>25726</v>
      </c>
      <c r="C30" s="40">
        <f t="shared" si="1"/>
        <v>20825.13891824555</v>
      </c>
      <c r="D30">
        <f t="shared" si="0"/>
        <v>3.6861942479827463E-5</v>
      </c>
    </row>
    <row r="31" spans="2:4" x14ac:dyDescent="0.25">
      <c r="B31" s="38">
        <v>22720</v>
      </c>
      <c r="C31" s="40">
        <f t="shared" si="1"/>
        <v>21083.996990525942</v>
      </c>
      <c r="D31">
        <f t="shared" si="0"/>
        <v>3.9964346954819691E-5</v>
      </c>
    </row>
    <row r="32" spans="2:4" x14ac:dyDescent="0.25">
      <c r="B32" s="39">
        <v>21064</v>
      </c>
      <c r="C32" s="40">
        <f t="shared" si="1"/>
        <v>21342.855062806335</v>
      </c>
      <c r="D32">
        <f t="shared" si="0"/>
        <v>4.3169003094281538E-5</v>
      </c>
    </row>
    <row r="33" spans="2:4" x14ac:dyDescent="0.25">
      <c r="B33" s="38">
        <v>26035</v>
      </c>
      <c r="C33" s="40">
        <f t="shared" si="1"/>
        <v>21601.713135086728</v>
      </c>
      <c r="D33">
        <f t="shared" si="0"/>
        <v>4.6459669254501796E-5</v>
      </c>
    </row>
    <row r="34" spans="2:4" x14ac:dyDescent="0.25">
      <c r="B34" s="39">
        <v>23744</v>
      </c>
      <c r="C34" s="40">
        <f t="shared" si="1"/>
        <v>21860.57120736712</v>
      </c>
      <c r="D34">
        <f t="shared" si="0"/>
        <v>4.981785258578073E-5</v>
      </c>
    </row>
    <row r="35" spans="2:4" x14ac:dyDescent="0.25">
      <c r="B35" s="38">
        <v>20151</v>
      </c>
      <c r="C35" s="40">
        <f t="shared" si="1"/>
        <v>22119.429279647513</v>
      </c>
      <c r="D35">
        <f t="shared" si="0"/>
        <v>5.322291879139421E-5</v>
      </c>
    </row>
    <row r="36" spans="2:4" x14ac:dyDescent="0.25">
      <c r="B36" s="39">
        <v>20867</v>
      </c>
      <c r="C36" s="40">
        <f t="shared" si="1"/>
        <v>22378.287351927906</v>
      </c>
      <c r="D36">
        <f t="shared" si="0"/>
        <v>5.6652250655774341E-5</v>
      </c>
    </row>
    <row r="37" spans="2:4" x14ac:dyDescent="0.25">
      <c r="B37" s="38">
        <v>33621</v>
      </c>
      <c r="C37" s="40">
        <f t="shared" si="1"/>
        <v>22637.145424208298</v>
      </c>
      <c r="D37">
        <f t="shared" si="0"/>
        <v>6.0081455256387306E-5</v>
      </c>
    </row>
    <row r="38" spans="2:4" x14ac:dyDescent="0.25">
      <c r="B38" s="39">
        <v>20142</v>
      </c>
      <c r="C38" s="40">
        <f t="shared" si="1"/>
        <v>22896.003496488691</v>
      </c>
      <c r="D38">
        <f t="shared" si="0"/>
        <v>6.3484618478561365E-5</v>
      </c>
    </row>
    <row r="39" spans="2:4" x14ac:dyDescent="0.25">
      <c r="B39" s="38">
        <v>31523</v>
      </c>
      <c r="C39" s="40">
        <f t="shared" si="1"/>
        <v>23154.861568769084</v>
      </c>
      <c r="D39">
        <f t="shared" si="0"/>
        <v>6.6834604110708619E-5</v>
      </c>
    </row>
    <row r="40" spans="2:4" x14ac:dyDescent="0.25">
      <c r="B40" s="39">
        <v>25971</v>
      </c>
      <c r="C40" s="40">
        <f t="shared" si="1"/>
        <v>23413.719641049476</v>
      </c>
      <c r="D40">
        <f t="shared" si="0"/>
        <v>7.0103393451453956E-5</v>
      </c>
    </row>
    <row r="41" spans="2:4" x14ac:dyDescent="0.25">
      <c r="B41" s="38">
        <v>24721</v>
      </c>
      <c r="C41" s="40">
        <f t="shared" si="1"/>
        <v>23672.577713329869</v>
      </c>
      <c r="D41">
        <f t="shared" si="0"/>
        <v>7.3262460055475639E-5</v>
      </c>
    </row>
    <row r="42" spans="2:4" x14ac:dyDescent="0.25">
      <c r="B42" s="39">
        <v>22744</v>
      </c>
      <c r="C42" s="40">
        <f t="shared" si="1"/>
        <v>23931.435785610262</v>
      </c>
      <c r="D42">
        <f t="shared" si="0"/>
        <v>7.6283173027906308E-5</v>
      </c>
    </row>
    <row r="43" spans="2:4" x14ac:dyDescent="0.25">
      <c r="B43" s="38">
        <v>22324</v>
      </c>
      <c r="C43" s="40">
        <f t="shared" si="1"/>
        <v>24190.293857890654</v>
      </c>
      <c r="D43">
        <f t="shared" si="0"/>
        <v>7.9137221193804373E-5</v>
      </c>
    </row>
    <row r="44" spans="2:4" x14ac:dyDescent="0.25">
      <c r="B44" s="39">
        <v>20807</v>
      </c>
      <c r="C44" s="40">
        <f t="shared" si="1"/>
        <v>24449.151930171047</v>
      </c>
      <c r="D44">
        <f t="shared" si="0"/>
        <v>8.1797049562758387E-5</v>
      </c>
    </row>
    <row r="45" spans="2:4" x14ac:dyDescent="0.25">
      <c r="B45" s="38">
        <v>23996</v>
      </c>
      <c r="C45" s="40">
        <f t="shared" si="1"/>
        <v>24708.01000245144</v>
      </c>
      <c r="D45">
        <f t="shared" si="0"/>
        <v>8.4236298817902996E-5</v>
      </c>
    </row>
    <row r="46" spans="2:4" x14ac:dyDescent="0.25">
      <c r="B46" s="39">
        <v>30239</v>
      </c>
      <c r="C46" s="40">
        <f t="shared" si="1"/>
        <v>24966.868074731832</v>
      </c>
      <c r="D46">
        <f t="shared" si="0"/>
        <v>8.6430238115972385E-5</v>
      </c>
    </row>
    <row r="47" spans="2:4" x14ac:dyDescent="0.25">
      <c r="B47" s="38">
        <v>22611</v>
      </c>
      <c r="C47" s="40">
        <f t="shared" si="1"/>
        <v>25225.726147012225</v>
      </c>
      <c r="D47">
        <f t="shared" si="0"/>
        <v>8.835618131505522E-5</v>
      </c>
    </row>
    <row r="48" spans="2:4" x14ac:dyDescent="0.25">
      <c r="B48" s="39">
        <v>25266</v>
      </c>
      <c r="C48" s="40">
        <f t="shared" si="1"/>
        <v>25484.584219292617</v>
      </c>
      <c r="D48">
        <f t="shared" si="0"/>
        <v>8.9993876864787273E-5</v>
      </c>
    </row>
    <row r="49" spans="2:4" x14ac:dyDescent="0.25">
      <c r="B49" s="38">
        <v>31652</v>
      </c>
      <c r="C49" s="40">
        <f t="shared" si="1"/>
        <v>25743.44229157301</v>
      </c>
      <c r="D49">
        <f t="shared" si="0"/>
        <v>9.1325862004988694E-5</v>
      </c>
    </row>
    <row r="50" spans="2:4" x14ac:dyDescent="0.25">
      <c r="B50" s="39">
        <v>22365</v>
      </c>
      <c r="C50" s="40">
        <f t="shared" si="1"/>
        <v>26002.300363853403</v>
      </c>
      <c r="D50">
        <f t="shared" si="0"/>
        <v>9.233777261768708E-5</v>
      </c>
    </row>
    <row r="51" spans="2:4" x14ac:dyDescent="0.25">
      <c r="B51" s="38">
        <v>27622</v>
      </c>
      <c r="C51" s="40">
        <f t="shared" si="1"/>
        <v>26261.158436133795</v>
      </c>
      <c r="D51">
        <f t="shared" si="0"/>
        <v>9.3018601047746956E-5</v>
      </c>
    </row>
    <row r="52" spans="2:4" x14ac:dyDescent="0.25">
      <c r="B52" s="39">
        <v>23508</v>
      </c>
      <c r="C52" s="40">
        <f t="shared" si="1"/>
        <v>26520.016508414188</v>
      </c>
      <c r="D52">
        <f t="shared" si="0"/>
        <v>9.3360895422262108E-5</v>
      </c>
    </row>
    <row r="53" spans="2:4" x14ac:dyDescent="0.25">
      <c r="B53" s="38">
        <v>26568</v>
      </c>
      <c r="C53" s="40">
        <f t="shared" si="1"/>
        <v>26778.874580694581</v>
      </c>
      <c r="D53">
        <f t="shared" si="0"/>
        <v>9.3360895422262203E-5</v>
      </c>
    </row>
    <row r="54" spans="2:4" x14ac:dyDescent="0.25">
      <c r="B54" s="39">
        <v>29849</v>
      </c>
      <c r="C54" s="40">
        <f t="shared" si="1"/>
        <v>27037.732652974973</v>
      </c>
      <c r="D54">
        <f t="shared" si="0"/>
        <v>9.3018601047747227E-5</v>
      </c>
    </row>
    <row r="55" spans="2:4" x14ac:dyDescent="0.25">
      <c r="B55" s="38">
        <v>23249</v>
      </c>
      <c r="C55" s="40">
        <f t="shared" si="1"/>
        <v>27296.590725255366</v>
      </c>
      <c r="D55">
        <f t="shared" si="0"/>
        <v>9.2337772617687554E-5</v>
      </c>
    </row>
    <row r="56" spans="2:4" x14ac:dyDescent="0.25">
      <c r="B56" s="39">
        <v>33593</v>
      </c>
      <c r="C56" s="40">
        <f t="shared" si="1"/>
        <v>27555.448797535759</v>
      </c>
      <c r="D56">
        <f t="shared" si="0"/>
        <v>9.1325862004989344E-5</v>
      </c>
    </row>
    <row r="57" spans="2:4" x14ac:dyDescent="0.25">
      <c r="B57" s="38">
        <v>28391</v>
      </c>
      <c r="C57" s="40">
        <f t="shared" si="1"/>
        <v>27814.306869816151</v>
      </c>
      <c r="D57">
        <f t="shared" si="0"/>
        <v>8.9993876864788086E-5</v>
      </c>
    </row>
    <row r="58" spans="2:4" x14ac:dyDescent="0.25">
      <c r="B58" s="39">
        <v>21570</v>
      </c>
      <c r="C58" s="40">
        <f t="shared" si="1"/>
        <v>28073.164942096544</v>
      </c>
      <c r="D58">
        <f t="shared" si="0"/>
        <v>8.8356181315056196E-5</v>
      </c>
    </row>
    <row r="59" spans="2:4" x14ac:dyDescent="0.25">
      <c r="B59" s="38">
        <v>25170</v>
      </c>
      <c r="C59" s="40">
        <f t="shared" si="1"/>
        <v>28332.023014376937</v>
      </c>
      <c r="D59">
        <f t="shared" si="0"/>
        <v>8.643023811597351E-5</v>
      </c>
    </row>
    <row r="60" spans="2:4" x14ac:dyDescent="0.25">
      <c r="B60" s="39">
        <v>29435</v>
      </c>
      <c r="C60" s="40">
        <f t="shared" si="1"/>
        <v>28590.881086657329</v>
      </c>
      <c r="D60">
        <f t="shared" si="0"/>
        <v>8.4236298817904284E-5</v>
      </c>
    </row>
    <row r="61" spans="2:4" x14ac:dyDescent="0.25">
      <c r="B61" s="38">
        <v>32411</v>
      </c>
      <c r="C61" s="40">
        <f t="shared" si="1"/>
        <v>28849.739158937722</v>
      </c>
      <c r="D61">
        <f t="shared" si="0"/>
        <v>8.1797049562759783E-5</v>
      </c>
    </row>
    <row r="62" spans="2:4" x14ac:dyDescent="0.25">
      <c r="B62" s="39">
        <v>25895</v>
      </c>
      <c r="C62" s="40">
        <f t="shared" si="1"/>
        <v>29108.597231218115</v>
      </c>
      <c r="D62">
        <f t="shared" si="0"/>
        <v>7.9137221193805891E-5</v>
      </c>
    </row>
    <row r="63" spans="2:4" x14ac:dyDescent="0.25">
      <c r="B63" s="38">
        <v>21283</v>
      </c>
      <c r="C63" s="40">
        <f t="shared" si="1"/>
        <v>29367.455303498507</v>
      </c>
      <c r="D63">
        <f t="shared" si="0"/>
        <v>7.6283173027907921E-5</v>
      </c>
    </row>
    <row r="64" spans="2:4" x14ac:dyDescent="0.25">
      <c r="B64" s="39">
        <v>27013</v>
      </c>
      <c r="C64" s="40">
        <f t="shared" si="1"/>
        <v>29626.3133757789</v>
      </c>
      <c r="D64">
        <f t="shared" si="0"/>
        <v>7.3262460055477334E-5</v>
      </c>
    </row>
    <row r="65" spans="2:4" x14ac:dyDescent="0.25">
      <c r="B65" s="38">
        <v>32519</v>
      </c>
      <c r="C65" s="40">
        <f t="shared" si="1"/>
        <v>29885.171448059293</v>
      </c>
      <c r="D65">
        <f t="shared" si="0"/>
        <v>7.0103393451455718E-5</v>
      </c>
    </row>
    <row r="66" spans="2:4" x14ac:dyDescent="0.25">
      <c r="B66" s="39">
        <v>23148</v>
      </c>
      <c r="C66" s="40">
        <f t="shared" si="1"/>
        <v>30144.029520339685</v>
      </c>
      <c r="D66">
        <f t="shared" si="0"/>
        <v>6.6834604110710435E-5</v>
      </c>
    </row>
    <row r="67" spans="2:4" x14ac:dyDescent="0.25">
      <c r="B67" s="38">
        <v>26585</v>
      </c>
      <c r="C67" s="40">
        <f t="shared" si="1"/>
        <v>30402.887592620078</v>
      </c>
      <c r="D67">
        <f t="shared" si="0"/>
        <v>6.3484618478563222E-5</v>
      </c>
    </row>
    <row r="68" spans="2:4" x14ac:dyDescent="0.25">
      <c r="B68" s="39">
        <v>29710</v>
      </c>
      <c r="C68" s="40">
        <f t="shared" si="1"/>
        <v>30661.745664900471</v>
      </c>
      <c r="D68">
        <f t="shared" ref="D68:D103" si="2">_xlfn.NORM.DIST(C68,$M$4,$M$5,FALSE)</f>
        <v>6.0081455256389197E-5</v>
      </c>
    </row>
    <row r="69" spans="2:4" x14ac:dyDescent="0.25">
      <c r="B69" s="38">
        <v>24383</v>
      </c>
      <c r="C69" s="40">
        <f t="shared" ref="C69:C103" si="3">C68+$M$9</f>
        <v>30920.603737180863</v>
      </c>
      <c r="D69">
        <f t="shared" si="2"/>
        <v>5.6652250655776211E-5</v>
      </c>
    </row>
    <row r="70" spans="2:4" x14ac:dyDescent="0.25">
      <c r="B70" s="39">
        <v>29878</v>
      </c>
      <c r="C70" s="40">
        <f t="shared" si="3"/>
        <v>31179.461809461256</v>
      </c>
      <c r="D70">
        <f t="shared" si="2"/>
        <v>5.322291879139608E-5</v>
      </c>
    </row>
    <row r="71" spans="2:4" x14ac:dyDescent="0.25">
      <c r="B71" s="38">
        <v>33036</v>
      </c>
      <c r="C71" s="40">
        <f t="shared" si="3"/>
        <v>31438.319881741649</v>
      </c>
      <c r="D71">
        <f t="shared" si="2"/>
        <v>4.9817852585782601E-5</v>
      </c>
    </row>
    <row r="72" spans="2:4" x14ac:dyDescent="0.25">
      <c r="B72" s="39">
        <v>25042</v>
      </c>
      <c r="C72" s="40">
        <f t="shared" si="3"/>
        <v>31697.177954022041</v>
      </c>
      <c r="D72">
        <f t="shared" si="2"/>
        <v>4.6459669254503612E-5</v>
      </c>
    </row>
    <row r="73" spans="2:4" x14ac:dyDescent="0.25">
      <c r="B73" s="38">
        <v>21407</v>
      </c>
      <c r="C73" s="40">
        <f t="shared" si="3"/>
        <v>31956.036026302434</v>
      </c>
      <c r="D73">
        <f t="shared" si="2"/>
        <v>4.3169003094283313E-5</v>
      </c>
    </row>
    <row r="74" spans="2:4" x14ac:dyDescent="0.25">
      <c r="B74" s="39">
        <v>23122</v>
      </c>
      <c r="C74" s="40">
        <f t="shared" si="3"/>
        <v>32214.894098582827</v>
      </c>
      <c r="D74">
        <f t="shared" si="2"/>
        <v>3.9964346954821426E-5</v>
      </c>
    </row>
    <row r="75" spans="2:4" x14ac:dyDescent="0.25">
      <c r="B75" s="38">
        <v>28167</v>
      </c>
      <c r="C75" s="40">
        <f t="shared" si="3"/>
        <v>32473.752170863219</v>
      </c>
      <c r="D75">
        <f t="shared" si="2"/>
        <v>3.6861942479829137E-5</v>
      </c>
    </row>
    <row r="76" spans="2:4" x14ac:dyDescent="0.25">
      <c r="B76" s="39">
        <v>27058</v>
      </c>
      <c r="C76" s="40">
        <f t="shared" si="3"/>
        <v>32732.610243143612</v>
      </c>
      <c r="D76">
        <f t="shared" si="2"/>
        <v>3.3875717992262687E-5</v>
      </c>
    </row>
    <row r="77" spans="2:4" x14ac:dyDescent="0.25">
      <c r="B77" s="38">
        <v>31490</v>
      </c>
      <c r="C77" s="40">
        <f t="shared" si="3"/>
        <v>32991.468315424005</v>
      </c>
      <c r="D77">
        <f t="shared" si="2"/>
        <v>3.1017271805447247E-5</v>
      </c>
    </row>
    <row r="78" spans="2:4" x14ac:dyDescent="0.25">
      <c r="B78" s="39">
        <v>27093</v>
      </c>
      <c r="C78" s="40">
        <f t="shared" si="3"/>
        <v>33250.326387704401</v>
      </c>
      <c r="D78">
        <f t="shared" si="2"/>
        <v>2.8295897791878424E-5</v>
      </c>
    </row>
    <row r="79" spans="2:4" x14ac:dyDescent="0.25">
      <c r="B79" s="38">
        <v>30448</v>
      </c>
      <c r="C79" s="40">
        <f t="shared" si="3"/>
        <v>33509.184459984797</v>
      </c>
      <c r="D79">
        <f t="shared" si="2"/>
        <v>2.5718649254132285E-5</v>
      </c>
    </row>
    <row r="80" spans="2:4" x14ac:dyDescent="0.25">
      <c r="B80" s="39">
        <v>30478</v>
      </c>
      <c r="C80" s="40">
        <f t="shared" si="3"/>
        <v>33768.042532265194</v>
      </c>
      <c r="D80">
        <f t="shared" si="2"/>
        <v>2.3290436529483919E-5</v>
      </c>
    </row>
    <row r="81" spans="2:4" x14ac:dyDescent="0.25">
      <c r="B81" s="38">
        <v>21714</v>
      </c>
      <c r="C81" s="40">
        <f t="shared" si="3"/>
        <v>34026.90060454559</v>
      </c>
      <c r="D81">
        <f t="shared" si="2"/>
        <v>2.1014153326438686E-5</v>
      </c>
    </row>
    <row r="82" spans="2:4" x14ac:dyDescent="0.25">
      <c r="B82" s="39">
        <v>23221</v>
      </c>
      <c r="C82" s="40">
        <f t="shared" si="3"/>
        <v>34285.758676825986</v>
      </c>
      <c r="D82">
        <f t="shared" si="2"/>
        <v>1.8890826535635833E-5</v>
      </c>
    </row>
    <row r="83" spans="2:4" x14ac:dyDescent="0.25">
      <c r="B83" s="38">
        <v>21022</v>
      </c>
      <c r="C83" s="40">
        <f t="shared" si="3"/>
        <v>34544.616749106382</v>
      </c>
      <c r="D83">
        <f t="shared" si="2"/>
        <v>1.6919784171678271E-5</v>
      </c>
    </row>
    <row r="84" spans="2:4" x14ac:dyDescent="0.25">
      <c r="B84" s="39">
        <v>34837</v>
      </c>
      <c r="C84" s="40">
        <f t="shared" si="3"/>
        <v>34803.474821386779</v>
      </c>
      <c r="D84">
        <f t="shared" si="2"/>
        <v>1.5098836173351507E-5</v>
      </c>
    </row>
    <row r="85" spans="2:4" x14ac:dyDescent="0.25">
      <c r="B85" s="38">
        <v>21082</v>
      </c>
      <c r="C85" s="40">
        <f t="shared" si="3"/>
        <v>35062.332893667175</v>
      </c>
      <c r="D85">
        <f t="shared" si="2"/>
        <v>1.342446300017657E-5</v>
      </c>
    </row>
    <row r="86" spans="2:4" x14ac:dyDescent="0.25">
      <c r="B86" s="39">
        <v>21005</v>
      </c>
      <c r="C86" s="40">
        <f t="shared" si="3"/>
        <v>35321.190965947571</v>
      </c>
      <c r="D86">
        <f t="shared" si="2"/>
        <v>1.1892007292891199E-5</v>
      </c>
    </row>
    <row r="87" spans="2:4" x14ac:dyDescent="0.25">
      <c r="B87" s="38">
        <v>20168</v>
      </c>
      <c r="C87" s="40">
        <f t="shared" si="3"/>
        <v>35580.049038227968</v>
      </c>
      <c r="D87">
        <f t="shared" si="2"/>
        <v>1.0495864291794672E-5</v>
      </c>
    </row>
    <row r="88" spans="2:4" x14ac:dyDescent="0.25">
      <c r="B88" s="39">
        <v>32338</v>
      </c>
      <c r="C88" s="40">
        <f t="shared" si="3"/>
        <v>35838.907110508364</v>
      </c>
      <c r="D88">
        <f t="shared" si="2"/>
        <v>9.2296672064464971E-6</v>
      </c>
    </row>
    <row r="89" spans="2:4" x14ac:dyDescent="0.25">
      <c r="B89" s="38">
        <v>26922</v>
      </c>
      <c r="C89" s="40">
        <f t="shared" si="3"/>
        <v>36097.76518278876</v>
      </c>
      <c r="D89">
        <f t="shared" si="2"/>
        <v>8.0864642794916155E-6</v>
      </c>
    </row>
    <row r="90" spans="2:4" x14ac:dyDescent="0.25">
      <c r="B90" s="39">
        <v>28003</v>
      </c>
      <c r="C90" s="40">
        <f t="shared" si="3"/>
        <v>36356.623255069157</v>
      </c>
      <c r="D90">
        <f t="shared" si="2"/>
        <v>7.0588848637942663E-6</v>
      </c>
    </row>
    <row r="91" spans="2:4" x14ac:dyDescent="0.25">
      <c r="B91" s="38">
        <v>20506</v>
      </c>
      <c r="C91" s="40">
        <f t="shared" si="3"/>
        <v>36615.481327349553</v>
      </c>
      <c r="D91">
        <f t="shared" si="2"/>
        <v>6.1392924146379798E-6</v>
      </c>
    </row>
    <row r="92" spans="2:4" x14ac:dyDescent="0.25">
      <c r="B92" s="39">
        <v>26021</v>
      </c>
      <c r="C92" s="40">
        <f t="shared" si="3"/>
        <v>36874.339399629949</v>
      </c>
      <c r="D92">
        <f t="shared" si="2"/>
        <v>5.3199228687719782E-6</v>
      </c>
    </row>
    <row r="93" spans="2:4" x14ac:dyDescent="0.25">
      <c r="B93" s="38">
        <v>27620</v>
      </c>
      <c r="C93" s="40">
        <f t="shared" si="3"/>
        <v>37133.197471910345</v>
      </c>
      <c r="D93">
        <f t="shared" si="2"/>
        <v>4.5930074235168555E-6</v>
      </c>
    </row>
    <row r="94" spans="2:4" x14ac:dyDescent="0.25">
      <c r="B94" s="39">
        <v>28372</v>
      </c>
      <c r="C94" s="40">
        <f t="shared" si="3"/>
        <v>37392.055544190742</v>
      </c>
      <c r="D94">
        <f t="shared" si="2"/>
        <v>3.9508792289067811E-6</v>
      </c>
    </row>
    <row r="95" spans="2:4" x14ac:dyDescent="0.25">
      <c r="B95" s="38">
        <v>34265</v>
      </c>
      <c r="C95" s="40">
        <f t="shared" si="3"/>
        <v>37650.913616471138</v>
      </c>
      <c r="D95">
        <f t="shared" si="2"/>
        <v>3.3860639539415835E-6</v>
      </c>
    </row>
    <row r="96" spans="2:4" x14ac:dyDescent="0.25">
      <c r="B96" s="39">
        <v>33561</v>
      </c>
      <c r="C96" s="40">
        <f t="shared" si="3"/>
        <v>37909.771688751534</v>
      </c>
      <c r="D96">
        <f t="shared" si="2"/>
        <v>2.8913545775104049E-6</v>
      </c>
    </row>
    <row r="97" spans="2:4" x14ac:dyDescent="0.25">
      <c r="B97" s="38">
        <v>25010</v>
      </c>
      <c r="C97" s="40">
        <f t="shared" si="3"/>
        <v>38168.629761031931</v>
      </c>
      <c r="D97">
        <f t="shared" si="2"/>
        <v>2.4598710814056402E-6</v>
      </c>
    </row>
    <row r="98" spans="2:4" x14ac:dyDescent="0.25">
      <c r="B98" s="39">
        <v>30477</v>
      </c>
      <c r="C98" s="40">
        <f t="shared" si="3"/>
        <v>38427.487833312327</v>
      </c>
      <c r="D98">
        <f t="shared" si="2"/>
        <v>2.0851059857232625E-6</v>
      </c>
    </row>
    <row r="99" spans="2:4" x14ac:dyDescent="0.25">
      <c r="B99" s="38">
        <v>31844</v>
      </c>
      <c r="C99" s="40">
        <f t="shared" si="3"/>
        <v>38686.345905592723</v>
      </c>
      <c r="D99">
        <f t="shared" si="2"/>
        <v>1.7609568668503302E-6</v>
      </c>
    </row>
    <row r="100" spans="2:4" x14ac:dyDescent="0.25">
      <c r="B100" s="39">
        <v>33640</v>
      </c>
      <c r="C100" s="40">
        <f t="shared" si="3"/>
        <v>38945.20397787312</v>
      </c>
      <c r="D100">
        <f t="shared" si="2"/>
        <v>1.4817471381670504E-6</v>
      </c>
    </row>
    <row r="101" spans="2:4" x14ac:dyDescent="0.25">
      <c r="B101" s="38">
        <v>21830</v>
      </c>
      <c r="C101" s="40">
        <f t="shared" si="3"/>
        <v>39204.062050153516</v>
      </c>
      <c r="D101">
        <f t="shared" si="2"/>
        <v>1.2422364581221752E-6</v>
      </c>
    </row>
    <row r="102" spans="2:4" x14ac:dyDescent="0.25">
      <c r="B102" s="39">
        <v>22080</v>
      </c>
      <c r="C102" s="40">
        <f t="shared" si="3"/>
        <v>39462.920122433912</v>
      </c>
      <c r="D102">
        <f t="shared" si="2"/>
        <v>1.0376221652452784E-6</v>
      </c>
    </row>
    <row r="103" spans="2:4" x14ac:dyDescent="0.25">
      <c r="B103" s="38">
        <v>22762</v>
      </c>
      <c r="C103" s="40">
        <f t="shared" si="3"/>
        <v>39721.778194714308</v>
      </c>
      <c r="D103">
        <f t="shared" si="2"/>
        <v>8.635331314993583E-7</v>
      </c>
    </row>
    <row r="104" spans="2:4" x14ac:dyDescent="0.25">
      <c r="B104" s="4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G27" sqref="G27"/>
    </sheetView>
  </sheetViews>
  <sheetFormatPr defaultRowHeight="15" x14ac:dyDescent="0.25"/>
  <cols>
    <col min="1" max="1" width="17" customWidth="1"/>
    <col min="2" max="2" width="20.5703125" bestFit="1" customWidth="1"/>
    <col min="3" max="3" width="11.85546875" customWidth="1"/>
    <col min="4" max="4" width="11.85546875" bestFit="1" customWidth="1"/>
  </cols>
  <sheetData>
    <row r="3" spans="1:2" x14ac:dyDescent="0.25">
      <c r="A3" s="22" t="s">
        <v>44</v>
      </c>
      <c r="B3" t="s">
        <v>48</v>
      </c>
    </row>
    <row r="4" spans="1:2" x14ac:dyDescent="0.25">
      <c r="A4" s="23" t="s">
        <v>0</v>
      </c>
      <c r="B4" s="11">
        <v>3584420</v>
      </c>
    </row>
    <row r="5" spans="1:2" x14ac:dyDescent="0.25">
      <c r="A5" s="23" t="s">
        <v>3</v>
      </c>
      <c r="B5" s="11">
        <v>6666530</v>
      </c>
    </row>
    <row r="6" spans="1:2" x14ac:dyDescent="0.25">
      <c r="A6" s="23" t="s">
        <v>16</v>
      </c>
      <c r="B6" s="11">
        <v>4846646</v>
      </c>
    </row>
    <row r="7" spans="1:2" x14ac:dyDescent="0.25">
      <c r="A7" s="23" t="s">
        <v>6</v>
      </c>
      <c r="B7" s="11">
        <v>6609384</v>
      </c>
    </row>
    <row r="8" spans="1:2" x14ac:dyDescent="0.25">
      <c r="A8" s="23" t="s">
        <v>11</v>
      </c>
      <c r="B8" s="11">
        <v>5085486</v>
      </c>
    </row>
    <row r="9" spans="1:2" x14ac:dyDescent="0.25">
      <c r="A9" s="23" t="s">
        <v>13</v>
      </c>
      <c r="B9" s="11">
        <v>4951534</v>
      </c>
    </row>
    <row r="10" spans="1:2" x14ac:dyDescent="0.25">
      <c r="A10" s="23" t="s">
        <v>12</v>
      </c>
      <c r="B10" s="11">
        <v>6112068</v>
      </c>
    </row>
    <row r="11" spans="1:2" x14ac:dyDescent="0.25">
      <c r="A11" s="23" t="s">
        <v>45</v>
      </c>
      <c r="B11" s="11">
        <v>37856068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M30" sqref="M30"/>
    </sheetView>
  </sheetViews>
  <sheetFormatPr defaultRowHeight="15" x14ac:dyDescent="0.25"/>
  <cols>
    <col min="1" max="1" width="17" customWidth="1"/>
    <col min="2" max="2" width="24.140625" bestFit="1" customWidth="1"/>
  </cols>
  <sheetData>
    <row r="3" spans="1:2" x14ac:dyDescent="0.25">
      <c r="A3" s="22" t="s">
        <v>44</v>
      </c>
      <c r="B3" t="s">
        <v>46</v>
      </c>
    </row>
    <row r="4" spans="1:2" x14ac:dyDescent="0.25">
      <c r="A4" s="23" t="s">
        <v>0</v>
      </c>
      <c r="B4" s="12">
        <v>358442</v>
      </c>
    </row>
    <row r="5" spans="1:2" x14ac:dyDescent="0.25">
      <c r="A5" s="23" t="s">
        <v>3</v>
      </c>
      <c r="B5" s="12">
        <v>350870</v>
      </c>
    </row>
    <row r="6" spans="1:2" x14ac:dyDescent="0.25">
      <c r="A6" s="23" t="s">
        <v>16</v>
      </c>
      <c r="B6" s="12">
        <v>346189</v>
      </c>
    </row>
    <row r="7" spans="1:2" x14ac:dyDescent="0.25">
      <c r="A7" s="23" t="s">
        <v>6</v>
      </c>
      <c r="B7" s="12">
        <v>367188</v>
      </c>
    </row>
    <row r="8" spans="1:2" x14ac:dyDescent="0.25">
      <c r="A8" s="23" t="s">
        <v>11</v>
      </c>
      <c r="B8" s="12">
        <v>363249</v>
      </c>
    </row>
    <row r="9" spans="1:2" x14ac:dyDescent="0.25">
      <c r="A9" s="23" t="s">
        <v>13</v>
      </c>
      <c r="B9" s="12">
        <v>353681</v>
      </c>
    </row>
    <row r="10" spans="1:2" x14ac:dyDescent="0.25">
      <c r="A10" s="23" t="s">
        <v>12</v>
      </c>
      <c r="B10" s="12">
        <v>346302</v>
      </c>
    </row>
    <row r="11" spans="1:2" x14ac:dyDescent="0.25">
      <c r="A11" s="23" t="s">
        <v>45</v>
      </c>
      <c r="B11" s="12">
        <v>2485921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G26" sqref="G26"/>
    </sheetView>
  </sheetViews>
  <sheetFormatPr defaultRowHeight="15" x14ac:dyDescent="0.25"/>
  <cols>
    <col min="1" max="1" width="17" bestFit="1" customWidth="1"/>
    <col min="2" max="2" width="22.140625" bestFit="1" customWidth="1"/>
  </cols>
  <sheetData>
    <row r="3" spans="1:2" x14ac:dyDescent="0.25">
      <c r="A3" s="22" t="s">
        <v>44</v>
      </c>
      <c r="B3" t="s">
        <v>47</v>
      </c>
    </row>
    <row r="4" spans="1:2" x14ac:dyDescent="0.25">
      <c r="A4" s="23" t="s">
        <v>0</v>
      </c>
      <c r="B4" s="11">
        <v>1826090</v>
      </c>
    </row>
    <row r="5" spans="1:2" x14ac:dyDescent="0.25">
      <c r="A5" s="23" t="s">
        <v>3</v>
      </c>
      <c r="B5" s="11">
        <v>3101693</v>
      </c>
    </row>
    <row r="6" spans="1:2" x14ac:dyDescent="0.25">
      <c r="A6" s="23" t="s">
        <v>16</v>
      </c>
      <c r="B6" s="11">
        <v>2332694</v>
      </c>
    </row>
    <row r="7" spans="1:2" x14ac:dyDescent="0.25">
      <c r="A7" s="23" t="s">
        <v>6</v>
      </c>
      <c r="B7" s="11">
        <v>3353454</v>
      </c>
    </row>
    <row r="8" spans="1:2" x14ac:dyDescent="0.25">
      <c r="A8" s="23" t="s">
        <v>11</v>
      </c>
      <c r="B8" s="11">
        <v>2598582</v>
      </c>
    </row>
    <row r="9" spans="1:2" x14ac:dyDescent="0.25">
      <c r="A9" s="23" t="s">
        <v>13</v>
      </c>
      <c r="B9" s="11">
        <v>2459702</v>
      </c>
    </row>
    <row r="10" spans="1:2" x14ac:dyDescent="0.25">
      <c r="A10" s="23" t="s">
        <v>12</v>
      </c>
      <c r="B10" s="11">
        <v>2902770</v>
      </c>
    </row>
    <row r="11" spans="1:2" x14ac:dyDescent="0.25">
      <c r="A11" s="23" t="s">
        <v>45</v>
      </c>
      <c r="B11" s="11">
        <v>18574985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O20" sqref="O20"/>
    </sheetView>
  </sheetViews>
  <sheetFormatPr defaultRowHeight="15" x14ac:dyDescent="0.25"/>
  <cols>
    <col min="1" max="1" width="17" customWidth="1"/>
    <col min="2" max="2" width="24.140625" bestFit="1" customWidth="1"/>
    <col min="3" max="3" width="15.5703125" bestFit="1" customWidth="1"/>
  </cols>
  <sheetData>
    <row r="3" spans="1:2" x14ac:dyDescent="0.25">
      <c r="A3" s="22" t="s">
        <v>44</v>
      </c>
      <c r="B3" t="s">
        <v>46</v>
      </c>
    </row>
    <row r="4" spans="1:2" x14ac:dyDescent="0.25">
      <c r="A4" s="23" t="s">
        <v>0</v>
      </c>
      <c r="B4" s="12">
        <v>182609</v>
      </c>
    </row>
    <row r="5" spans="1:2" x14ac:dyDescent="0.25">
      <c r="A5" s="23" t="s">
        <v>3</v>
      </c>
      <c r="B5" s="12">
        <v>163247</v>
      </c>
    </row>
    <row r="6" spans="1:2" x14ac:dyDescent="0.25">
      <c r="A6" s="23" t="s">
        <v>16</v>
      </c>
      <c r="B6" s="12">
        <v>166621</v>
      </c>
    </row>
    <row r="7" spans="1:2" x14ac:dyDescent="0.25">
      <c r="A7" s="23" t="s">
        <v>6</v>
      </c>
      <c r="B7" s="12">
        <v>186303</v>
      </c>
    </row>
    <row r="8" spans="1:2" x14ac:dyDescent="0.25">
      <c r="A8" s="23" t="s">
        <v>11</v>
      </c>
      <c r="B8" s="12">
        <v>185613</v>
      </c>
    </row>
    <row r="9" spans="1:2" x14ac:dyDescent="0.25">
      <c r="A9" s="23" t="s">
        <v>13</v>
      </c>
      <c r="B9" s="12">
        <v>175693</v>
      </c>
    </row>
    <row r="10" spans="1:2" x14ac:dyDescent="0.25">
      <c r="A10" s="23" t="s">
        <v>12</v>
      </c>
      <c r="B10" s="12">
        <v>161265</v>
      </c>
    </row>
    <row r="11" spans="1:2" x14ac:dyDescent="0.25">
      <c r="A11" s="23" t="s">
        <v>45</v>
      </c>
      <c r="B11" s="30">
        <v>1221351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46" workbookViewId="0">
      <selection activeCell="B14" sqref="B14"/>
    </sheetView>
  </sheetViews>
  <sheetFormatPr defaultRowHeight="15" x14ac:dyDescent="0.25"/>
  <cols>
    <col min="1" max="1" width="10" customWidth="1"/>
    <col min="2" max="2" width="16.140625" customWidth="1"/>
    <col min="6" max="6" width="11" customWidth="1"/>
    <col min="7" max="8" width="12.5703125" customWidth="1"/>
    <col min="9" max="9" width="14" customWidth="1"/>
    <col min="10" max="10" width="14.140625" customWidth="1"/>
    <col min="11" max="12" width="12.5703125" customWidth="1"/>
    <col min="13" max="13" width="15.28515625" bestFit="1" customWidth="1"/>
    <col min="14" max="15" width="9.140625" customWidth="1"/>
  </cols>
  <sheetData>
    <row r="1" spans="1:13" x14ac:dyDescent="0.25">
      <c r="A1" t="s">
        <v>7</v>
      </c>
      <c r="B1" s="1" t="s">
        <v>8</v>
      </c>
    </row>
    <row r="2" spans="1:13" x14ac:dyDescent="0.25">
      <c r="A2" t="s">
        <v>0</v>
      </c>
      <c r="B2">
        <v>10</v>
      </c>
    </row>
    <row r="3" spans="1:13" x14ac:dyDescent="0.25">
      <c r="A3" t="s">
        <v>1</v>
      </c>
      <c r="B3">
        <v>14</v>
      </c>
    </row>
    <row r="4" spans="1:13" x14ac:dyDescent="0.25">
      <c r="A4" t="s">
        <v>2</v>
      </c>
      <c r="B4">
        <v>18</v>
      </c>
    </row>
    <row r="5" spans="1:13" x14ac:dyDescent="0.25">
      <c r="A5" t="s">
        <v>3</v>
      </c>
      <c r="B5">
        <v>19</v>
      </c>
    </row>
    <row r="6" spans="1:13" x14ac:dyDescent="0.25">
      <c r="A6" t="s">
        <v>4</v>
      </c>
      <c r="B6">
        <v>14</v>
      </c>
    </row>
    <row r="7" spans="1:13" x14ac:dyDescent="0.25">
      <c r="A7" t="s">
        <v>5</v>
      </c>
      <c r="B7">
        <v>14</v>
      </c>
    </row>
    <row r="8" spans="1:13" x14ac:dyDescent="0.25">
      <c r="A8" t="s">
        <v>6</v>
      </c>
      <c r="B8">
        <v>18</v>
      </c>
      <c r="F8" t="s">
        <v>9</v>
      </c>
    </row>
    <row r="9" spans="1:13" x14ac:dyDescent="0.25">
      <c r="F9" t="s">
        <v>32</v>
      </c>
      <c r="G9" t="s">
        <v>33</v>
      </c>
      <c r="H9" t="s">
        <v>34</v>
      </c>
      <c r="I9" t="s">
        <v>35</v>
      </c>
      <c r="J9" t="s">
        <v>36</v>
      </c>
      <c r="K9" t="s">
        <v>37</v>
      </c>
      <c r="L9" t="s">
        <v>38</v>
      </c>
      <c r="M9" t="s">
        <v>39</v>
      </c>
    </row>
    <row r="10" spans="1:13" x14ac:dyDescent="0.25">
      <c r="F10" t="s">
        <v>7</v>
      </c>
      <c r="G10" t="s">
        <v>24</v>
      </c>
      <c r="H10" t="s">
        <v>25</v>
      </c>
      <c r="I10" t="s">
        <v>26</v>
      </c>
      <c r="J10" t="s">
        <v>14</v>
      </c>
      <c r="K10" t="s">
        <v>15</v>
      </c>
      <c r="L10" t="s">
        <v>17</v>
      </c>
      <c r="M10" t="s">
        <v>31</v>
      </c>
    </row>
    <row r="11" spans="1:13" x14ac:dyDescent="0.25">
      <c r="F11" s="7" t="s">
        <v>0</v>
      </c>
      <c r="G11" s="7">
        <v>39061</v>
      </c>
      <c r="H11" s="7">
        <v>37576</v>
      </c>
      <c r="I11" s="7">
        <v>37394</v>
      </c>
      <c r="J11" s="7">
        <v>37604</v>
      </c>
      <c r="K11" s="7">
        <v>41202</v>
      </c>
      <c r="L11" s="7">
        <v>47547</v>
      </c>
      <c r="M11" s="7">
        <f t="shared" ref="M11:M17" si="0">SUM(G11:L11)</f>
        <v>240384</v>
      </c>
    </row>
    <row r="12" spans="1:13" x14ac:dyDescent="0.25">
      <c r="F12" s="7" t="s">
        <v>1</v>
      </c>
      <c r="G12" s="7">
        <v>31846</v>
      </c>
      <c r="H12" s="7">
        <v>32454</v>
      </c>
      <c r="I12" s="7">
        <v>30712</v>
      </c>
      <c r="J12" s="7">
        <v>31339</v>
      </c>
      <c r="K12" s="7">
        <v>43868</v>
      </c>
      <c r="L12" s="7">
        <v>41162</v>
      </c>
      <c r="M12" s="7">
        <f t="shared" si="0"/>
        <v>211381</v>
      </c>
    </row>
    <row r="13" spans="1:13" x14ac:dyDescent="0.25">
      <c r="F13" s="7" t="s">
        <v>2</v>
      </c>
      <c r="G13" s="7">
        <v>33532</v>
      </c>
      <c r="H13" s="7">
        <v>33176</v>
      </c>
      <c r="I13" s="7">
        <v>33728</v>
      </c>
      <c r="J13" s="7">
        <v>31407</v>
      </c>
      <c r="K13" s="7">
        <v>50974</v>
      </c>
      <c r="L13" s="7">
        <v>43354</v>
      </c>
      <c r="M13" s="7">
        <f t="shared" si="0"/>
        <v>226171</v>
      </c>
    </row>
    <row r="14" spans="1:13" x14ac:dyDescent="0.25">
      <c r="F14" s="7" t="s">
        <v>3</v>
      </c>
      <c r="G14" s="7">
        <v>22703</v>
      </c>
      <c r="H14" s="7">
        <v>28620</v>
      </c>
      <c r="I14" s="7">
        <v>41621</v>
      </c>
      <c r="J14" s="7">
        <v>34123</v>
      </c>
      <c r="K14" s="7">
        <v>47528</v>
      </c>
      <c r="L14" s="7">
        <v>46687</v>
      </c>
      <c r="M14" s="7">
        <f t="shared" si="0"/>
        <v>221282</v>
      </c>
    </row>
    <row r="15" spans="1:13" x14ac:dyDescent="0.25">
      <c r="F15" s="7" t="s">
        <v>4</v>
      </c>
      <c r="G15" s="7">
        <v>15379</v>
      </c>
      <c r="H15" s="7">
        <v>39097</v>
      </c>
      <c r="I15" s="7">
        <v>36768</v>
      </c>
      <c r="J15" s="7">
        <v>33730</v>
      </c>
      <c r="K15" s="7">
        <v>37294</v>
      </c>
      <c r="L15" s="7">
        <v>48248</v>
      </c>
      <c r="M15" s="7">
        <f t="shared" si="0"/>
        <v>210516</v>
      </c>
    </row>
    <row r="16" spans="1:13" x14ac:dyDescent="0.25">
      <c r="F16" s="7" t="s">
        <v>5</v>
      </c>
      <c r="G16" s="7">
        <v>39814</v>
      </c>
      <c r="H16" s="7">
        <v>33034</v>
      </c>
      <c r="I16" s="7">
        <v>32238</v>
      </c>
      <c r="J16" s="7">
        <v>29546</v>
      </c>
      <c r="K16" s="7">
        <v>39858</v>
      </c>
      <c r="L16" s="7">
        <v>47170</v>
      </c>
      <c r="M16" s="7">
        <f t="shared" si="0"/>
        <v>221660</v>
      </c>
    </row>
    <row r="17" spans="6:13" x14ac:dyDescent="0.25">
      <c r="F17" s="7" t="s">
        <v>6</v>
      </c>
      <c r="G17" s="7">
        <v>27490</v>
      </c>
      <c r="H17" s="7">
        <v>35782</v>
      </c>
      <c r="I17" s="7">
        <v>31888</v>
      </c>
      <c r="J17" s="7">
        <v>39425</v>
      </c>
      <c r="K17" s="7">
        <v>51920</v>
      </c>
      <c r="L17" s="7">
        <v>45068</v>
      </c>
      <c r="M17" s="7">
        <f t="shared" si="0"/>
        <v>231573</v>
      </c>
    </row>
    <row r="18" spans="6:13" x14ac:dyDescent="0.25">
      <c r="G18" s="12">
        <f t="shared" ref="G18:M18" si="1">SUM(G11:G17)</f>
        <v>209825</v>
      </c>
      <c r="H18" s="12">
        <f t="shared" si="1"/>
        <v>239739</v>
      </c>
      <c r="I18" s="12">
        <f t="shared" si="1"/>
        <v>244349</v>
      </c>
      <c r="J18" s="12">
        <f t="shared" si="1"/>
        <v>237174</v>
      </c>
      <c r="K18" s="12">
        <f t="shared" si="1"/>
        <v>312644</v>
      </c>
      <c r="L18" s="12">
        <f t="shared" si="1"/>
        <v>319236</v>
      </c>
      <c r="M18" s="12">
        <f t="shared" si="1"/>
        <v>1562967</v>
      </c>
    </row>
    <row r="21" spans="6:13" x14ac:dyDescent="0.25">
      <c r="F21" t="s">
        <v>38</v>
      </c>
      <c r="G21" t="s">
        <v>40</v>
      </c>
      <c r="H21" t="s">
        <v>32</v>
      </c>
      <c r="I21" t="s">
        <v>33</v>
      </c>
      <c r="J21" t="s">
        <v>34</v>
      </c>
      <c r="K21" t="s">
        <v>35</v>
      </c>
      <c r="L21" t="s">
        <v>36</v>
      </c>
      <c r="M21" t="s">
        <v>37</v>
      </c>
    </row>
    <row r="22" spans="6:13" x14ac:dyDescent="0.25">
      <c r="F22" t="s">
        <v>7</v>
      </c>
      <c r="G22" t="s">
        <v>24</v>
      </c>
      <c r="H22" t="s">
        <v>25</v>
      </c>
      <c r="I22" t="s">
        <v>26</v>
      </c>
      <c r="J22" t="s">
        <v>27</v>
      </c>
      <c r="K22" t="s">
        <v>15</v>
      </c>
      <c r="L22" t="s">
        <v>17</v>
      </c>
      <c r="M22" t="s">
        <v>30</v>
      </c>
    </row>
    <row r="23" spans="6:13" x14ac:dyDescent="0.25">
      <c r="F23" s="8" t="s">
        <v>0</v>
      </c>
      <c r="G23" s="9">
        <f>(B2*G11)</f>
        <v>390610</v>
      </c>
      <c r="H23" s="9">
        <f t="shared" ref="H23:H29" si="2">(H11*B2)</f>
        <v>375760</v>
      </c>
      <c r="I23" s="9">
        <f>(B2*I11)</f>
        <v>373940</v>
      </c>
      <c r="J23" s="9">
        <f>(B2*J11)</f>
        <v>376040</v>
      </c>
      <c r="K23" s="9">
        <f t="shared" ref="K23:K29" si="3">(K11*B2)</f>
        <v>412020</v>
      </c>
      <c r="L23" s="9">
        <f t="shared" ref="L23:L29" si="4">(L11*B2)</f>
        <v>475470</v>
      </c>
      <c r="M23" s="9">
        <f t="shared" ref="M23:M29" si="5">SUM(G23:L23)</f>
        <v>2403840</v>
      </c>
    </row>
    <row r="24" spans="6:13" x14ac:dyDescent="0.25">
      <c r="F24" s="9" t="s">
        <v>1</v>
      </c>
      <c r="G24" s="9">
        <f t="shared" ref="G24:G29" si="6">(G12*B3)</f>
        <v>445844</v>
      </c>
      <c r="H24" s="9">
        <f t="shared" si="2"/>
        <v>454356</v>
      </c>
      <c r="I24" s="9">
        <f t="shared" ref="I24:I29" si="7">(I12*B3)</f>
        <v>429968</v>
      </c>
      <c r="J24" s="9">
        <f t="shared" ref="J24:J29" si="8">(J12*B3)</f>
        <v>438746</v>
      </c>
      <c r="K24" s="9">
        <f t="shared" si="3"/>
        <v>614152</v>
      </c>
      <c r="L24" s="9">
        <f t="shared" si="4"/>
        <v>576268</v>
      </c>
      <c r="M24" s="9">
        <f t="shared" si="5"/>
        <v>2959334</v>
      </c>
    </row>
    <row r="25" spans="6:13" x14ac:dyDescent="0.25">
      <c r="F25" s="8" t="s">
        <v>2</v>
      </c>
      <c r="G25" s="9">
        <f t="shared" si="6"/>
        <v>603576</v>
      </c>
      <c r="H25" s="9">
        <f t="shared" si="2"/>
        <v>597168</v>
      </c>
      <c r="I25" s="9">
        <f t="shared" si="7"/>
        <v>607104</v>
      </c>
      <c r="J25" s="9">
        <f t="shared" si="8"/>
        <v>565326</v>
      </c>
      <c r="K25" s="9">
        <f t="shared" si="3"/>
        <v>917532</v>
      </c>
      <c r="L25" s="9">
        <f t="shared" si="4"/>
        <v>780372</v>
      </c>
      <c r="M25" s="9">
        <f t="shared" si="5"/>
        <v>4071078</v>
      </c>
    </row>
    <row r="26" spans="6:13" x14ac:dyDescent="0.25">
      <c r="F26" s="9" t="s">
        <v>3</v>
      </c>
      <c r="G26" s="9">
        <f t="shared" si="6"/>
        <v>431357</v>
      </c>
      <c r="H26" s="9">
        <f t="shared" si="2"/>
        <v>543780</v>
      </c>
      <c r="I26" s="9">
        <f t="shared" si="7"/>
        <v>790799</v>
      </c>
      <c r="J26" s="9">
        <f t="shared" si="8"/>
        <v>648337</v>
      </c>
      <c r="K26" s="9">
        <f t="shared" si="3"/>
        <v>903032</v>
      </c>
      <c r="L26" s="9">
        <f t="shared" si="4"/>
        <v>887053</v>
      </c>
      <c r="M26" s="9">
        <f t="shared" si="5"/>
        <v>4204358</v>
      </c>
    </row>
    <row r="27" spans="6:13" x14ac:dyDescent="0.25">
      <c r="F27" s="8" t="s">
        <v>4</v>
      </c>
      <c r="G27" s="9">
        <f t="shared" si="6"/>
        <v>215306</v>
      </c>
      <c r="H27" s="9">
        <f t="shared" si="2"/>
        <v>547358</v>
      </c>
      <c r="I27" s="9">
        <f t="shared" si="7"/>
        <v>514752</v>
      </c>
      <c r="J27" s="9">
        <f t="shared" si="8"/>
        <v>472220</v>
      </c>
      <c r="K27" s="9">
        <f t="shared" si="3"/>
        <v>522116</v>
      </c>
      <c r="L27" s="9">
        <f t="shared" si="4"/>
        <v>675472</v>
      </c>
      <c r="M27" s="9">
        <f t="shared" si="5"/>
        <v>2947224</v>
      </c>
    </row>
    <row r="28" spans="6:13" x14ac:dyDescent="0.25">
      <c r="F28" s="9" t="s">
        <v>5</v>
      </c>
      <c r="G28" s="9">
        <f t="shared" si="6"/>
        <v>557396</v>
      </c>
      <c r="H28" s="9">
        <f t="shared" si="2"/>
        <v>462476</v>
      </c>
      <c r="I28" s="9">
        <f t="shared" si="7"/>
        <v>451332</v>
      </c>
      <c r="J28" s="9">
        <f t="shared" si="8"/>
        <v>413644</v>
      </c>
      <c r="K28" s="9">
        <f t="shared" si="3"/>
        <v>558012</v>
      </c>
      <c r="L28" s="9">
        <f t="shared" si="4"/>
        <v>660380</v>
      </c>
      <c r="M28" s="9">
        <f t="shared" si="5"/>
        <v>3103240</v>
      </c>
    </row>
    <row r="29" spans="6:13" x14ac:dyDescent="0.25">
      <c r="F29" s="10" t="s">
        <v>6</v>
      </c>
      <c r="G29" s="9">
        <f t="shared" si="6"/>
        <v>494820</v>
      </c>
      <c r="H29" s="9">
        <f t="shared" si="2"/>
        <v>644076</v>
      </c>
      <c r="I29" s="9">
        <f t="shared" si="7"/>
        <v>573984</v>
      </c>
      <c r="J29" s="9">
        <f t="shared" si="8"/>
        <v>709650</v>
      </c>
      <c r="K29" s="9">
        <f t="shared" si="3"/>
        <v>934560</v>
      </c>
      <c r="L29" s="9">
        <f t="shared" si="4"/>
        <v>811224</v>
      </c>
      <c r="M29" s="9">
        <f t="shared" si="5"/>
        <v>4168314</v>
      </c>
    </row>
    <row r="30" spans="6:13" x14ac:dyDescent="0.25">
      <c r="F30" s="9" t="s">
        <v>51</v>
      </c>
      <c r="G30" s="9">
        <f>AVERAGE(G23:G29)</f>
        <v>448415.57142857142</v>
      </c>
      <c r="H30" s="9">
        <f t="shared" ref="H30:L30" si="9">AVERAGE(H23:H29)</f>
        <v>517853.42857142858</v>
      </c>
      <c r="I30" s="9">
        <f t="shared" si="9"/>
        <v>534554.14285714284</v>
      </c>
      <c r="J30" s="9">
        <f t="shared" si="9"/>
        <v>517709</v>
      </c>
      <c r="K30" s="9">
        <f t="shared" si="9"/>
        <v>694489.14285714284</v>
      </c>
      <c r="L30" s="9">
        <f t="shared" si="9"/>
        <v>695177</v>
      </c>
      <c r="M30" s="9">
        <f>SUM(M23:M29)</f>
        <v>23857388</v>
      </c>
    </row>
  </sheetData>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2"/>
  <sheetViews>
    <sheetView workbookViewId="0">
      <selection activeCell="N27" sqref="N27"/>
    </sheetView>
  </sheetViews>
  <sheetFormatPr defaultRowHeight="15" x14ac:dyDescent="0.25"/>
  <cols>
    <col min="1" max="1" width="17" customWidth="1"/>
    <col min="2" max="2" width="13.28515625" customWidth="1"/>
    <col min="3" max="3" width="15.5703125" bestFit="1" customWidth="1"/>
    <col min="4" max="4" width="13.28515625" bestFit="1" customWidth="1"/>
  </cols>
  <sheetData>
    <row r="4" spans="1:2" x14ac:dyDescent="0.25">
      <c r="A4" s="22" t="s">
        <v>44</v>
      </c>
      <c r="B4" t="s">
        <v>49</v>
      </c>
    </row>
    <row r="5" spans="1:2" x14ac:dyDescent="0.25">
      <c r="A5" s="23" t="s">
        <v>0</v>
      </c>
      <c r="B5" s="12">
        <v>37394</v>
      </c>
    </row>
    <row r="6" spans="1:2" x14ac:dyDescent="0.25">
      <c r="A6" s="23" t="s">
        <v>3</v>
      </c>
      <c r="B6" s="12">
        <v>41621</v>
      </c>
    </row>
    <row r="7" spans="1:2" x14ac:dyDescent="0.25">
      <c r="A7" s="23" t="s">
        <v>4</v>
      </c>
      <c r="B7" s="12">
        <v>36768</v>
      </c>
    </row>
    <row r="8" spans="1:2" x14ac:dyDescent="0.25">
      <c r="A8" s="23" t="s">
        <v>6</v>
      </c>
      <c r="B8" s="12">
        <v>31888</v>
      </c>
    </row>
    <row r="9" spans="1:2" x14ac:dyDescent="0.25">
      <c r="A9" s="23" t="s">
        <v>1</v>
      </c>
      <c r="B9" s="12">
        <v>30712</v>
      </c>
    </row>
    <row r="10" spans="1:2" x14ac:dyDescent="0.25">
      <c r="A10" s="23" t="s">
        <v>5</v>
      </c>
      <c r="B10" s="12">
        <v>32238</v>
      </c>
    </row>
    <row r="11" spans="1:2" x14ac:dyDescent="0.25">
      <c r="A11" s="23" t="s">
        <v>2</v>
      </c>
      <c r="B11" s="12">
        <v>33728</v>
      </c>
    </row>
    <row r="12" spans="1:2" x14ac:dyDescent="0.25">
      <c r="A12" s="23" t="s">
        <v>45</v>
      </c>
      <c r="B12" s="12">
        <v>244349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R26" sqref="R26"/>
    </sheetView>
  </sheetViews>
  <sheetFormatPr defaultRowHeight="15" x14ac:dyDescent="0.25"/>
  <cols>
    <col min="1" max="1" width="17" bestFit="1" customWidth="1"/>
    <col min="2" max="2" width="20.5703125" bestFit="1" customWidth="1"/>
  </cols>
  <sheetData>
    <row r="3" spans="1:2" x14ac:dyDescent="0.25">
      <c r="A3" s="22" t="s">
        <v>44</v>
      </c>
      <c r="B3" t="s">
        <v>48</v>
      </c>
    </row>
    <row r="4" spans="1:2" x14ac:dyDescent="0.25">
      <c r="A4" s="23" t="s">
        <v>0</v>
      </c>
      <c r="B4" s="11">
        <v>2403840</v>
      </c>
    </row>
    <row r="5" spans="1:2" x14ac:dyDescent="0.25">
      <c r="A5" s="23" t="s">
        <v>3</v>
      </c>
      <c r="B5" s="11">
        <v>4204358</v>
      </c>
    </row>
    <row r="6" spans="1:2" x14ac:dyDescent="0.25">
      <c r="A6" s="23" t="s">
        <v>4</v>
      </c>
      <c r="B6" s="11">
        <v>2947224</v>
      </c>
    </row>
    <row r="7" spans="1:2" x14ac:dyDescent="0.25">
      <c r="A7" s="23" t="s">
        <v>6</v>
      </c>
      <c r="B7" s="11">
        <v>4168314</v>
      </c>
    </row>
    <row r="8" spans="1:2" x14ac:dyDescent="0.25">
      <c r="A8" s="23" t="s">
        <v>1</v>
      </c>
      <c r="B8" s="11">
        <v>2959334</v>
      </c>
    </row>
    <row r="9" spans="1:2" x14ac:dyDescent="0.25">
      <c r="A9" s="23" t="s">
        <v>5</v>
      </c>
      <c r="B9" s="11">
        <v>3103240</v>
      </c>
    </row>
    <row r="10" spans="1:2" x14ac:dyDescent="0.25">
      <c r="A10" s="23" t="s">
        <v>2</v>
      </c>
      <c r="B10" s="11">
        <v>4071078</v>
      </c>
    </row>
    <row r="11" spans="1:2" x14ac:dyDescent="0.25">
      <c r="A11" s="23" t="s">
        <v>45</v>
      </c>
      <c r="B11" s="11">
        <v>23857388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5"/>
  <sheetViews>
    <sheetView zoomScale="70" zoomScaleNormal="70" workbookViewId="0">
      <selection activeCell="X63" sqref="X63"/>
    </sheetView>
  </sheetViews>
  <sheetFormatPr defaultRowHeight="15" x14ac:dyDescent="0.25"/>
  <cols>
    <col min="1" max="16384" width="9.140625" style="32"/>
  </cols>
  <sheetData>
    <row r="1" spans="1:53" ht="12" customHeight="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31"/>
      <c r="AL1" s="31"/>
      <c r="AM1" s="31"/>
      <c r="AN1" s="31"/>
      <c r="AO1" s="31"/>
      <c r="AP1" s="31"/>
      <c r="AQ1" s="31"/>
      <c r="AR1" s="31"/>
      <c r="AS1" s="31"/>
      <c r="AT1" s="31"/>
      <c r="AU1" s="31"/>
      <c r="AV1" s="31"/>
      <c r="AW1" s="31"/>
      <c r="AX1" s="31"/>
      <c r="AY1" s="31"/>
      <c r="AZ1" s="31"/>
      <c r="BA1" s="31"/>
    </row>
    <row r="2" spans="1:53"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31"/>
      <c r="AL2" s="31"/>
      <c r="AM2" s="31"/>
      <c r="AN2" s="31"/>
      <c r="AO2" s="31"/>
      <c r="AP2" s="31"/>
      <c r="AQ2" s="31"/>
      <c r="AR2" s="31"/>
      <c r="AS2" s="31"/>
      <c r="AT2" s="31"/>
      <c r="AU2" s="31"/>
      <c r="AV2" s="31"/>
      <c r="AW2" s="31"/>
      <c r="AX2" s="31"/>
      <c r="AY2" s="31"/>
      <c r="AZ2" s="31"/>
      <c r="BA2" s="31"/>
    </row>
    <row r="3" spans="1:53"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31"/>
      <c r="AL3" s="31"/>
      <c r="AM3" s="31"/>
      <c r="AN3" s="31"/>
      <c r="AO3" s="31"/>
      <c r="AP3" s="31"/>
      <c r="AQ3" s="31"/>
      <c r="AR3" s="31"/>
      <c r="AS3" s="31"/>
      <c r="AT3" s="31"/>
      <c r="AU3" s="31"/>
      <c r="AV3" s="31"/>
      <c r="AW3" s="31"/>
      <c r="AX3" s="31"/>
      <c r="AY3" s="31"/>
      <c r="AZ3" s="31"/>
      <c r="BA3" s="31"/>
    </row>
    <row r="4" spans="1:53"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31"/>
      <c r="AL4" s="31"/>
      <c r="AM4" s="31"/>
      <c r="AN4" s="31"/>
      <c r="AO4" s="31"/>
      <c r="AP4" s="31"/>
      <c r="AQ4" s="31"/>
      <c r="AR4" s="31"/>
      <c r="AS4" s="31"/>
      <c r="AT4" s="31"/>
      <c r="AU4" s="31"/>
      <c r="AV4" s="31"/>
      <c r="AW4" s="31"/>
      <c r="AX4" s="31"/>
      <c r="AY4" s="31"/>
      <c r="AZ4" s="31"/>
      <c r="BA4" s="31"/>
    </row>
    <row r="5" spans="1:53"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31"/>
      <c r="AL5" s="31"/>
      <c r="AM5" s="31"/>
      <c r="AN5" s="31"/>
      <c r="AO5" s="31"/>
      <c r="AP5" s="31"/>
      <c r="AQ5" s="31"/>
      <c r="AR5" s="31"/>
      <c r="AS5" s="31"/>
      <c r="AT5" s="31"/>
      <c r="AU5" s="31"/>
      <c r="AV5" s="31"/>
      <c r="AW5" s="31"/>
      <c r="AX5" s="31"/>
      <c r="AY5" s="31"/>
      <c r="AZ5" s="31"/>
      <c r="BA5" s="31"/>
    </row>
    <row r="6" spans="1:53"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31"/>
      <c r="AL6" s="31"/>
      <c r="AM6" s="31"/>
      <c r="AN6" s="31"/>
      <c r="AO6" s="31"/>
      <c r="AP6" s="31"/>
      <c r="AQ6" s="31"/>
      <c r="AR6" s="31"/>
      <c r="AS6" s="31"/>
      <c r="AT6" s="31"/>
      <c r="AU6" s="31"/>
      <c r="AV6" s="31"/>
      <c r="AW6" s="31"/>
      <c r="AX6" s="31"/>
      <c r="AY6" s="31"/>
      <c r="AZ6" s="31"/>
      <c r="BA6" s="31"/>
    </row>
    <row r="7" spans="1:53"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31"/>
      <c r="AL7" s="31"/>
      <c r="AM7" s="31"/>
      <c r="AN7" s="31"/>
      <c r="AO7" s="31"/>
      <c r="AP7" s="31"/>
      <c r="AQ7" s="31"/>
      <c r="AR7" s="31"/>
      <c r="AS7" s="31"/>
      <c r="AT7" s="31"/>
      <c r="AU7" s="31"/>
      <c r="AV7" s="31"/>
      <c r="AW7" s="31"/>
      <c r="AX7" s="31"/>
      <c r="AY7" s="31"/>
      <c r="AZ7" s="31"/>
      <c r="BA7" s="31"/>
    </row>
    <row r="8" spans="1:53"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31"/>
      <c r="AL8" s="31"/>
      <c r="AM8" s="31"/>
      <c r="AN8" s="31"/>
      <c r="AO8" s="31"/>
      <c r="AP8" s="31"/>
      <c r="AQ8" s="31"/>
      <c r="AR8" s="31"/>
      <c r="AS8" s="31"/>
      <c r="AT8" s="31"/>
      <c r="AU8" s="31"/>
      <c r="AV8" s="31"/>
      <c r="AW8" s="31"/>
      <c r="AX8" s="31"/>
      <c r="AY8" s="31"/>
      <c r="AZ8" s="31"/>
      <c r="BA8" s="31"/>
    </row>
    <row r="9" spans="1:53"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31"/>
      <c r="AL9" s="31"/>
      <c r="AM9" s="31"/>
      <c r="AN9" s="31"/>
      <c r="AO9" s="31"/>
      <c r="AP9" s="31"/>
      <c r="AQ9" s="31"/>
      <c r="AR9" s="31"/>
      <c r="AS9" s="31"/>
      <c r="AT9" s="31"/>
      <c r="AU9" s="31"/>
      <c r="AV9" s="31"/>
      <c r="AW9" s="31"/>
      <c r="AX9" s="31"/>
      <c r="AY9" s="31"/>
      <c r="AZ9" s="31"/>
      <c r="BA9" s="31"/>
    </row>
    <row r="10" spans="1:53"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31"/>
      <c r="AL10" s="31"/>
      <c r="AM10" s="31"/>
      <c r="AN10" s="31"/>
      <c r="AO10" s="31"/>
      <c r="AP10" s="31"/>
      <c r="AQ10" s="31"/>
      <c r="AR10" s="31"/>
      <c r="AS10" s="31"/>
      <c r="AT10" s="31"/>
      <c r="AU10" s="31"/>
      <c r="AV10" s="31"/>
      <c r="AW10" s="31"/>
      <c r="AX10" s="31"/>
      <c r="AY10" s="31"/>
      <c r="AZ10" s="31"/>
      <c r="BA10" s="31"/>
    </row>
    <row r="11" spans="1:53"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31"/>
      <c r="AL11" s="31"/>
      <c r="AM11" s="31"/>
      <c r="AN11" s="31"/>
      <c r="AO11" s="31"/>
      <c r="AP11" s="31"/>
      <c r="AQ11" s="31"/>
      <c r="AR11" s="31"/>
      <c r="AS11" s="31"/>
      <c r="AT11" s="31"/>
      <c r="AU11" s="31"/>
      <c r="AV11" s="31"/>
      <c r="AW11" s="31"/>
      <c r="AX11" s="31"/>
      <c r="AY11" s="31"/>
      <c r="AZ11" s="31"/>
      <c r="BA11" s="31"/>
    </row>
    <row r="12" spans="1:53"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31"/>
      <c r="AL12" s="31"/>
      <c r="AM12" s="31"/>
      <c r="AN12" s="31"/>
      <c r="AO12" s="31"/>
      <c r="AP12" s="31"/>
      <c r="AQ12" s="31"/>
      <c r="AR12" s="31"/>
      <c r="AS12" s="31"/>
      <c r="AT12" s="31"/>
      <c r="AU12" s="31"/>
      <c r="AV12" s="31"/>
      <c r="AW12" s="31"/>
      <c r="AX12" s="31"/>
      <c r="AY12" s="31"/>
      <c r="AZ12" s="31"/>
      <c r="BA12" s="31"/>
    </row>
    <row r="13" spans="1:53"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31"/>
      <c r="AL13" s="31"/>
      <c r="AM13" s="31"/>
      <c r="AN13" s="31"/>
      <c r="AO13" s="31"/>
      <c r="AP13" s="31"/>
      <c r="AQ13" s="31"/>
      <c r="AR13" s="31"/>
      <c r="AS13" s="31"/>
      <c r="AT13" s="31"/>
      <c r="AU13" s="31"/>
      <c r="AV13" s="31"/>
      <c r="AW13" s="31"/>
      <c r="AX13" s="31"/>
      <c r="AY13" s="31"/>
      <c r="AZ13" s="31"/>
      <c r="BA13" s="31"/>
    </row>
    <row r="14" spans="1:53"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31"/>
      <c r="AL14" s="31"/>
      <c r="AM14" s="31"/>
      <c r="AN14" s="31"/>
      <c r="AO14" s="31"/>
      <c r="AP14" s="31"/>
      <c r="AQ14" s="31"/>
      <c r="AR14" s="31"/>
      <c r="AS14" s="31"/>
      <c r="AT14" s="31"/>
      <c r="AU14" s="31"/>
      <c r="AV14" s="31"/>
      <c r="AW14" s="31"/>
      <c r="AX14" s="31"/>
      <c r="AY14" s="31"/>
      <c r="AZ14" s="31"/>
      <c r="BA14" s="31"/>
    </row>
    <row r="15" spans="1:53"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31"/>
      <c r="AL15" s="31"/>
      <c r="AM15" s="31"/>
      <c r="AN15" s="31"/>
      <c r="AO15" s="31"/>
      <c r="AP15" s="31"/>
      <c r="AQ15" s="31"/>
      <c r="AR15" s="31"/>
      <c r="AS15" s="31"/>
      <c r="AT15" s="31"/>
      <c r="AU15" s="31"/>
      <c r="AV15" s="31"/>
      <c r="AW15" s="31"/>
      <c r="AX15" s="31"/>
      <c r="AY15" s="31"/>
      <c r="AZ15" s="31"/>
      <c r="BA15" s="31"/>
    </row>
    <row r="16" spans="1:53"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31"/>
      <c r="AL16" s="31"/>
      <c r="AM16" s="31"/>
      <c r="AN16" s="31"/>
      <c r="AO16" s="31"/>
      <c r="AP16" s="31"/>
      <c r="AQ16" s="31"/>
      <c r="AR16" s="31"/>
      <c r="AS16" s="31"/>
      <c r="AT16" s="31"/>
      <c r="AU16" s="31"/>
      <c r="AV16" s="31"/>
      <c r="AW16" s="31"/>
      <c r="AX16" s="31"/>
      <c r="AY16" s="31"/>
      <c r="AZ16" s="31"/>
      <c r="BA16" s="31"/>
    </row>
    <row r="17" spans="1:53"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31"/>
      <c r="AL17" s="31"/>
      <c r="AM17" s="31"/>
      <c r="AN17" s="31"/>
      <c r="AO17" s="31"/>
      <c r="AP17" s="31"/>
      <c r="AQ17" s="31"/>
      <c r="AR17" s="31"/>
      <c r="AS17" s="31"/>
      <c r="AT17" s="31"/>
      <c r="AU17" s="31"/>
      <c r="AV17" s="31"/>
      <c r="AW17" s="31"/>
      <c r="AX17" s="31"/>
      <c r="AY17" s="31"/>
      <c r="AZ17" s="31"/>
      <c r="BA17" s="31"/>
    </row>
    <row r="18" spans="1:53"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31"/>
      <c r="AL18" s="31"/>
      <c r="AM18" s="31"/>
      <c r="AN18" s="31"/>
      <c r="AO18" s="31"/>
      <c r="AP18" s="31"/>
      <c r="AQ18" s="31"/>
      <c r="AR18" s="31"/>
      <c r="AS18" s="31"/>
      <c r="AT18" s="31"/>
      <c r="AU18" s="31"/>
      <c r="AV18" s="31"/>
      <c r="AW18" s="31"/>
      <c r="AX18" s="31"/>
      <c r="AY18" s="31"/>
      <c r="AZ18" s="31"/>
      <c r="BA18" s="31"/>
    </row>
    <row r="19" spans="1:53"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31"/>
      <c r="AL19" s="31"/>
      <c r="AM19" s="31"/>
      <c r="AN19" s="31"/>
      <c r="AO19" s="31"/>
      <c r="AP19" s="31"/>
      <c r="AQ19" s="31"/>
      <c r="AR19" s="31"/>
      <c r="AS19" s="31"/>
      <c r="AT19" s="31"/>
      <c r="AU19" s="31"/>
      <c r="AV19" s="31"/>
      <c r="AW19" s="31"/>
      <c r="AX19" s="31"/>
      <c r="AY19" s="31"/>
      <c r="AZ19" s="31"/>
      <c r="BA19" s="31"/>
    </row>
    <row r="20" spans="1:53"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31"/>
      <c r="AL20" s="31"/>
      <c r="AM20" s="31"/>
      <c r="AN20" s="31"/>
      <c r="AO20" s="31"/>
      <c r="AP20" s="31"/>
      <c r="AQ20" s="31"/>
      <c r="AR20" s="31"/>
      <c r="AS20" s="31"/>
      <c r="AT20" s="31"/>
      <c r="AU20" s="31"/>
      <c r="AV20" s="31"/>
      <c r="AW20" s="31"/>
      <c r="AX20" s="31"/>
      <c r="AY20" s="31"/>
      <c r="AZ20" s="31"/>
      <c r="BA20" s="31"/>
    </row>
    <row r="21" spans="1:53"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31"/>
      <c r="AL21" s="31"/>
      <c r="AM21" s="31"/>
      <c r="AN21" s="31"/>
      <c r="AO21" s="31"/>
      <c r="AP21" s="31"/>
      <c r="AQ21" s="31"/>
      <c r="AR21" s="31"/>
      <c r="AS21" s="31"/>
      <c r="AT21" s="31"/>
      <c r="AU21" s="31"/>
      <c r="AV21" s="31"/>
      <c r="AW21" s="31"/>
      <c r="AX21" s="31"/>
      <c r="AY21" s="31"/>
      <c r="AZ21" s="31"/>
      <c r="BA21" s="31"/>
    </row>
    <row r="22" spans="1:53"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31"/>
      <c r="AL22" s="31"/>
      <c r="AM22" s="31"/>
      <c r="AN22" s="31"/>
      <c r="AO22" s="31"/>
      <c r="AP22" s="31"/>
      <c r="AQ22" s="31"/>
      <c r="AR22" s="31"/>
      <c r="AS22" s="31"/>
      <c r="AT22" s="31"/>
      <c r="AU22" s="31"/>
      <c r="AV22" s="31"/>
      <c r="AW22" s="31"/>
      <c r="AX22" s="31"/>
      <c r="AY22" s="31"/>
      <c r="AZ22" s="31"/>
      <c r="BA22" s="31"/>
    </row>
    <row r="23" spans="1:53"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31"/>
      <c r="AL23" s="31"/>
      <c r="AM23" s="31"/>
      <c r="AN23" s="31"/>
      <c r="AO23" s="31"/>
      <c r="AP23" s="31"/>
      <c r="AQ23" s="31"/>
      <c r="AR23" s="31"/>
      <c r="AS23" s="31"/>
      <c r="AT23" s="31"/>
      <c r="AU23" s="31"/>
      <c r="AV23" s="31"/>
      <c r="AW23" s="31"/>
      <c r="AX23" s="31"/>
      <c r="AY23" s="31"/>
      <c r="AZ23" s="31"/>
      <c r="BA23" s="31"/>
    </row>
    <row r="24" spans="1:53"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31"/>
      <c r="AL24" s="31"/>
      <c r="AM24" s="31"/>
      <c r="AN24" s="31"/>
      <c r="AO24" s="31"/>
      <c r="AP24" s="31"/>
      <c r="AQ24" s="31"/>
      <c r="AR24" s="31"/>
      <c r="AS24" s="31"/>
      <c r="AT24" s="31"/>
      <c r="AU24" s="31"/>
      <c r="AV24" s="31"/>
      <c r="AW24" s="31"/>
      <c r="AX24" s="31"/>
      <c r="AY24" s="31"/>
      <c r="AZ24" s="31"/>
      <c r="BA24" s="31"/>
    </row>
    <row r="25" spans="1:53"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31"/>
      <c r="AL25" s="31"/>
      <c r="AM25" s="31"/>
      <c r="AN25" s="31"/>
      <c r="AO25" s="31"/>
      <c r="AP25" s="31"/>
      <c r="AQ25" s="31"/>
      <c r="AR25" s="31"/>
      <c r="AS25" s="31"/>
      <c r="AT25" s="31"/>
      <c r="AU25" s="31"/>
      <c r="AV25" s="31"/>
      <c r="AW25" s="31"/>
      <c r="AX25" s="31"/>
      <c r="AY25" s="31"/>
      <c r="AZ25" s="31"/>
      <c r="BA25" s="31"/>
    </row>
    <row r="26" spans="1:53"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31"/>
      <c r="AL26" s="31"/>
      <c r="AM26" s="31"/>
      <c r="AN26" s="31"/>
      <c r="AO26" s="31"/>
      <c r="AP26" s="31"/>
      <c r="AQ26" s="31"/>
      <c r="AR26" s="31"/>
      <c r="AS26" s="31"/>
      <c r="AT26" s="31"/>
      <c r="AU26" s="31"/>
      <c r="AV26" s="31"/>
      <c r="AW26" s="31"/>
      <c r="AX26" s="31"/>
      <c r="AY26" s="31"/>
      <c r="AZ26" s="31"/>
      <c r="BA26" s="31"/>
    </row>
    <row r="27" spans="1:53"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31"/>
      <c r="AL27" s="31"/>
      <c r="AM27" s="31"/>
      <c r="AN27" s="31"/>
      <c r="AO27" s="31"/>
      <c r="AP27" s="31"/>
      <c r="AQ27" s="31"/>
      <c r="AR27" s="31"/>
      <c r="AS27" s="31"/>
      <c r="AT27" s="31"/>
      <c r="AU27" s="31"/>
      <c r="AV27" s="31"/>
      <c r="AW27" s="31"/>
      <c r="AX27" s="31"/>
      <c r="AY27" s="31"/>
      <c r="AZ27" s="31"/>
      <c r="BA27" s="31"/>
    </row>
    <row r="28" spans="1:53"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31"/>
      <c r="AL28" s="31"/>
      <c r="AM28" s="31"/>
      <c r="AN28" s="31"/>
      <c r="AO28" s="31"/>
      <c r="AP28" s="31"/>
      <c r="AQ28" s="31"/>
      <c r="AR28" s="31"/>
      <c r="AS28" s="31"/>
      <c r="AT28" s="31"/>
      <c r="AU28" s="31"/>
      <c r="AV28" s="31"/>
      <c r="AW28" s="31"/>
      <c r="AX28" s="31"/>
      <c r="AY28" s="31"/>
      <c r="AZ28" s="31"/>
      <c r="BA28" s="31"/>
    </row>
    <row r="29" spans="1:53"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31"/>
      <c r="AL29" s="31"/>
      <c r="AM29" s="31"/>
      <c r="AN29" s="31"/>
      <c r="AO29" s="31"/>
      <c r="AP29" s="31"/>
      <c r="AQ29" s="31"/>
      <c r="AR29" s="31"/>
      <c r="AS29" s="31"/>
      <c r="AT29" s="31"/>
      <c r="AU29" s="31"/>
      <c r="AV29" s="31"/>
      <c r="AW29" s="31"/>
      <c r="AX29" s="31"/>
      <c r="AY29" s="31"/>
      <c r="AZ29" s="31"/>
      <c r="BA29" s="31"/>
    </row>
    <row r="30" spans="1:53"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31"/>
      <c r="AL30" s="31"/>
      <c r="AM30" s="31"/>
      <c r="AN30" s="31"/>
      <c r="AO30" s="31"/>
      <c r="AP30" s="31"/>
      <c r="AQ30" s="31"/>
      <c r="AR30" s="31"/>
      <c r="AS30" s="31"/>
      <c r="AT30" s="31"/>
      <c r="AU30" s="31"/>
      <c r="AV30" s="31"/>
      <c r="AW30" s="31"/>
      <c r="AX30" s="31"/>
      <c r="AY30" s="31"/>
      <c r="AZ30" s="31"/>
      <c r="BA30" s="31"/>
    </row>
    <row r="31" spans="1:53"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31"/>
      <c r="AL31" s="31"/>
      <c r="AM31" s="31"/>
      <c r="AN31" s="31"/>
      <c r="AO31" s="31"/>
      <c r="AP31" s="31"/>
      <c r="AQ31" s="31"/>
      <c r="AR31" s="31"/>
      <c r="AS31" s="31"/>
      <c r="AT31" s="31"/>
      <c r="AU31" s="31"/>
      <c r="AV31" s="31"/>
      <c r="AW31" s="31"/>
      <c r="AX31" s="31"/>
      <c r="AY31" s="31"/>
      <c r="AZ31" s="31"/>
      <c r="BA31" s="31"/>
    </row>
    <row r="32" spans="1:53"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31"/>
      <c r="AL32" s="31"/>
      <c r="AM32" s="31"/>
      <c r="AN32" s="31"/>
      <c r="AO32" s="31"/>
      <c r="AP32" s="31"/>
      <c r="AQ32" s="31"/>
      <c r="AR32" s="31"/>
      <c r="AS32" s="31"/>
      <c r="AT32" s="31"/>
      <c r="AU32" s="31"/>
      <c r="AV32" s="31"/>
      <c r="AW32" s="31"/>
      <c r="AX32" s="31"/>
      <c r="AY32" s="31"/>
      <c r="AZ32" s="31"/>
      <c r="BA32" s="31"/>
    </row>
    <row r="33" spans="1:53"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31"/>
      <c r="AL33" s="31"/>
      <c r="AM33" s="31"/>
      <c r="AN33" s="31"/>
      <c r="AO33" s="31"/>
      <c r="AP33" s="31"/>
      <c r="AQ33" s="31"/>
      <c r="AR33" s="31"/>
      <c r="AS33" s="31"/>
      <c r="AT33" s="31"/>
      <c r="AU33" s="31"/>
      <c r="AV33" s="31"/>
      <c r="AW33" s="31"/>
      <c r="AX33" s="31"/>
      <c r="AY33" s="31"/>
      <c r="AZ33" s="31"/>
      <c r="BA33" s="31"/>
    </row>
    <row r="34" spans="1:53"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31"/>
      <c r="AL34" s="31"/>
      <c r="AM34" s="31"/>
      <c r="AN34" s="31"/>
      <c r="AO34" s="31"/>
      <c r="AP34" s="31"/>
      <c r="AQ34" s="31"/>
      <c r="AR34" s="31"/>
      <c r="AS34" s="31"/>
      <c r="AT34" s="31"/>
      <c r="AU34" s="31"/>
      <c r="AV34" s="31"/>
      <c r="AW34" s="31"/>
      <c r="AX34" s="31"/>
      <c r="AY34" s="31"/>
      <c r="AZ34" s="31"/>
      <c r="BA34" s="31"/>
    </row>
    <row r="35" spans="1:53"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31"/>
      <c r="AL35" s="31"/>
      <c r="AM35" s="31"/>
      <c r="AN35" s="31"/>
      <c r="AO35" s="31"/>
      <c r="AP35" s="31"/>
      <c r="AQ35" s="31"/>
      <c r="AR35" s="31"/>
      <c r="AS35" s="31"/>
      <c r="AT35" s="31"/>
      <c r="AU35" s="31"/>
      <c r="AV35" s="31"/>
      <c r="AW35" s="31"/>
      <c r="AX35" s="31"/>
      <c r="AY35" s="31"/>
      <c r="AZ35" s="31"/>
      <c r="BA35" s="31"/>
    </row>
    <row r="36" spans="1:53"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31"/>
      <c r="AL36" s="31"/>
      <c r="AM36" s="31"/>
      <c r="AN36" s="31"/>
      <c r="AO36" s="31"/>
      <c r="AP36" s="31"/>
      <c r="AQ36" s="31"/>
      <c r="AR36" s="31"/>
      <c r="AS36" s="31"/>
      <c r="AT36" s="31"/>
      <c r="AU36" s="31"/>
      <c r="AV36" s="31"/>
      <c r="AW36" s="31"/>
      <c r="AX36" s="31"/>
      <c r="AY36" s="31"/>
      <c r="AZ36" s="31"/>
      <c r="BA36" s="31"/>
    </row>
    <row r="37" spans="1:53"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31"/>
      <c r="AL37" s="31"/>
      <c r="AM37" s="31"/>
      <c r="AN37" s="31"/>
      <c r="AO37" s="31"/>
      <c r="AP37" s="31"/>
      <c r="AQ37" s="31"/>
      <c r="AR37" s="31"/>
      <c r="AS37" s="31"/>
      <c r="AT37" s="31"/>
      <c r="AU37" s="31"/>
      <c r="AV37" s="31"/>
      <c r="AW37" s="31"/>
      <c r="AX37" s="31"/>
      <c r="AY37" s="31"/>
      <c r="AZ37" s="31"/>
      <c r="BA37" s="31"/>
    </row>
    <row r="38" spans="1:53"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31"/>
      <c r="AL38" s="31"/>
      <c r="AM38" s="31"/>
      <c r="AN38" s="31"/>
      <c r="AO38" s="31"/>
      <c r="AP38" s="31"/>
      <c r="AQ38" s="31"/>
      <c r="AR38" s="31"/>
      <c r="AS38" s="31"/>
      <c r="AT38" s="31"/>
      <c r="AU38" s="31"/>
      <c r="AV38" s="31"/>
      <c r="AW38" s="31"/>
      <c r="AX38" s="31"/>
      <c r="AY38" s="31"/>
      <c r="AZ38" s="31"/>
      <c r="BA38" s="31"/>
    </row>
    <row r="39" spans="1:53"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31"/>
      <c r="AL39" s="31"/>
      <c r="AM39" s="31"/>
      <c r="AN39" s="31"/>
      <c r="AO39" s="31"/>
      <c r="AP39" s="31"/>
      <c r="AQ39" s="31"/>
      <c r="AR39" s="31"/>
      <c r="AS39" s="31"/>
      <c r="AT39" s="31"/>
      <c r="AU39" s="31"/>
      <c r="AV39" s="31"/>
      <c r="AW39" s="31"/>
      <c r="AX39" s="31"/>
      <c r="AY39" s="31"/>
      <c r="AZ39" s="31"/>
      <c r="BA39" s="31"/>
    </row>
    <row r="40" spans="1:53"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31"/>
      <c r="AL40" s="31"/>
      <c r="AM40" s="31"/>
      <c r="AN40" s="31"/>
      <c r="AO40" s="31"/>
      <c r="AP40" s="31"/>
      <c r="AQ40" s="31"/>
      <c r="AR40" s="31"/>
      <c r="AS40" s="31"/>
      <c r="AT40" s="31"/>
      <c r="AU40" s="31"/>
      <c r="AV40" s="31"/>
      <c r="AW40" s="31"/>
      <c r="AX40" s="31"/>
      <c r="AY40" s="31"/>
      <c r="AZ40" s="31"/>
      <c r="BA40" s="31"/>
    </row>
    <row r="41" spans="1:53"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31"/>
      <c r="AL41" s="31"/>
      <c r="AM41" s="31"/>
      <c r="AN41" s="31"/>
      <c r="AO41" s="31"/>
      <c r="AP41" s="31"/>
      <c r="AQ41" s="31"/>
      <c r="AR41" s="31"/>
      <c r="AS41" s="31"/>
      <c r="AT41" s="31"/>
      <c r="AU41" s="31"/>
      <c r="AV41" s="31"/>
      <c r="AW41" s="31"/>
      <c r="AX41" s="31"/>
      <c r="AY41" s="31"/>
      <c r="AZ41" s="31"/>
      <c r="BA41" s="31"/>
    </row>
    <row r="42" spans="1:53"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31"/>
      <c r="AL42" s="31"/>
      <c r="AM42" s="31"/>
      <c r="AN42" s="31"/>
      <c r="AO42" s="31"/>
      <c r="AP42" s="31"/>
      <c r="AQ42" s="31"/>
      <c r="AR42" s="31"/>
      <c r="AS42" s="31"/>
      <c r="AT42" s="31"/>
      <c r="AU42" s="31"/>
      <c r="AV42" s="31"/>
      <c r="AW42" s="31"/>
      <c r="AX42" s="31"/>
      <c r="AY42" s="31"/>
      <c r="AZ42" s="31"/>
      <c r="BA42" s="31"/>
    </row>
    <row r="43" spans="1:53"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31"/>
      <c r="AL43" s="31"/>
      <c r="AM43" s="31"/>
      <c r="AN43" s="31"/>
      <c r="AO43" s="31"/>
      <c r="AP43" s="31"/>
      <c r="AQ43" s="31"/>
      <c r="AR43" s="31"/>
      <c r="AS43" s="31"/>
      <c r="AT43" s="31"/>
      <c r="AU43" s="31"/>
      <c r="AV43" s="31"/>
      <c r="AW43" s="31"/>
      <c r="AX43" s="31"/>
      <c r="AY43" s="31"/>
      <c r="AZ43" s="31"/>
      <c r="BA43" s="31"/>
    </row>
    <row r="44" spans="1:53"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31"/>
      <c r="AL44" s="31"/>
      <c r="AM44" s="31"/>
      <c r="AN44" s="31"/>
      <c r="AO44" s="31"/>
      <c r="AP44" s="31"/>
      <c r="AQ44" s="31"/>
      <c r="AR44" s="31"/>
      <c r="AS44" s="31"/>
      <c r="AT44" s="31"/>
      <c r="AU44" s="31"/>
      <c r="AV44" s="31"/>
      <c r="AW44" s="31"/>
      <c r="AX44" s="31"/>
      <c r="AY44" s="31"/>
      <c r="AZ44" s="31"/>
      <c r="BA44" s="31"/>
    </row>
    <row r="45" spans="1:53"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31"/>
      <c r="AL45" s="31"/>
      <c r="AM45" s="31"/>
      <c r="AN45" s="31"/>
      <c r="AO45" s="31"/>
      <c r="AP45" s="31"/>
      <c r="AQ45" s="31"/>
      <c r="AR45" s="31"/>
      <c r="AS45" s="31"/>
      <c r="AT45" s="31"/>
      <c r="AU45" s="31"/>
      <c r="AV45" s="31"/>
      <c r="AW45" s="31"/>
      <c r="AX45" s="31"/>
      <c r="AY45" s="31"/>
      <c r="AZ45" s="31"/>
      <c r="BA45" s="31"/>
    </row>
    <row r="46" spans="1:53"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31"/>
      <c r="AL46" s="31"/>
      <c r="AM46" s="31"/>
      <c r="AN46" s="31"/>
      <c r="AO46" s="31"/>
      <c r="AP46" s="31"/>
      <c r="AQ46" s="31"/>
      <c r="AR46" s="31"/>
      <c r="AS46" s="31"/>
      <c r="AT46" s="31"/>
      <c r="AU46" s="31"/>
      <c r="AV46" s="31"/>
      <c r="AW46" s="31"/>
      <c r="AX46" s="31"/>
      <c r="AY46" s="31"/>
      <c r="AZ46" s="31"/>
      <c r="BA46" s="31"/>
    </row>
    <row r="47" spans="1:53"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31"/>
      <c r="AL47" s="31"/>
      <c r="AM47" s="31"/>
      <c r="AN47" s="31"/>
      <c r="AO47" s="31"/>
      <c r="AP47" s="31"/>
      <c r="AQ47" s="31"/>
      <c r="AR47" s="31"/>
      <c r="AS47" s="31"/>
      <c r="AT47" s="31"/>
      <c r="AU47" s="31"/>
      <c r="AV47" s="31"/>
      <c r="AW47" s="31"/>
      <c r="AX47" s="31"/>
      <c r="AY47" s="31"/>
      <c r="AZ47" s="31"/>
      <c r="BA47" s="31"/>
    </row>
    <row r="48" spans="1:53"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31"/>
      <c r="AL48" s="31"/>
      <c r="AM48" s="31"/>
      <c r="AN48" s="31"/>
      <c r="AO48" s="31"/>
      <c r="AP48" s="31"/>
      <c r="AQ48" s="31"/>
      <c r="AR48" s="31"/>
      <c r="AS48" s="31"/>
      <c r="AT48" s="31"/>
      <c r="AU48" s="31"/>
      <c r="AV48" s="31"/>
      <c r="AW48" s="31"/>
      <c r="AX48" s="31"/>
      <c r="AY48" s="31"/>
      <c r="AZ48" s="31"/>
      <c r="BA48" s="31"/>
    </row>
    <row r="49" spans="1:53"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31"/>
      <c r="AL49" s="31"/>
      <c r="AM49" s="31"/>
      <c r="AN49" s="31"/>
      <c r="AO49" s="31"/>
      <c r="AP49" s="31"/>
      <c r="AQ49" s="31"/>
      <c r="AR49" s="31"/>
      <c r="AS49" s="31"/>
      <c r="AT49" s="31"/>
      <c r="AU49" s="31"/>
      <c r="AV49" s="31"/>
      <c r="AW49" s="31"/>
      <c r="AX49" s="31"/>
      <c r="AY49" s="31"/>
      <c r="AZ49" s="31"/>
      <c r="BA49" s="31"/>
    </row>
    <row r="50" spans="1:53"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31"/>
      <c r="AL50" s="31"/>
      <c r="AM50" s="31"/>
      <c r="AN50" s="31"/>
      <c r="AO50" s="31"/>
      <c r="AP50" s="31"/>
      <c r="AQ50" s="31"/>
      <c r="AR50" s="31"/>
      <c r="AS50" s="31"/>
      <c r="AT50" s="31"/>
      <c r="AU50" s="31"/>
      <c r="AV50" s="31"/>
      <c r="AW50" s="31"/>
      <c r="AX50" s="31"/>
      <c r="AY50" s="31"/>
      <c r="AZ50" s="31"/>
      <c r="BA50" s="31"/>
    </row>
    <row r="51" spans="1:53"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31"/>
      <c r="AL51" s="31"/>
      <c r="AM51" s="31"/>
      <c r="AN51" s="31"/>
      <c r="AO51" s="31"/>
      <c r="AP51" s="31"/>
      <c r="AQ51" s="31"/>
      <c r="AR51" s="31"/>
      <c r="AS51" s="31"/>
      <c r="AT51" s="31"/>
      <c r="AU51" s="31"/>
      <c r="AV51" s="31"/>
      <c r="AW51" s="31"/>
      <c r="AX51" s="31"/>
      <c r="AY51" s="31"/>
      <c r="AZ51" s="31"/>
      <c r="BA51" s="31"/>
    </row>
    <row r="52" spans="1:53"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31"/>
      <c r="AL52" s="31"/>
      <c r="AM52" s="31"/>
      <c r="AN52" s="31"/>
      <c r="AO52" s="31"/>
      <c r="AP52" s="31"/>
      <c r="AQ52" s="31"/>
      <c r="AR52" s="31"/>
      <c r="AS52" s="31"/>
      <c r="AT52" s="31"/>
      <c r="AU52" s="31"/>
      <c r="AV52" s="31"/>
      <c r="AW52" s="31"/>
      <c r="AX52" s="31"/>
      <c r="AY52" s="31"/>
      <c r="AZ52" s="31"/>
      <c r="BA52" s="31"/>
    </row>
    <row r="53" spans="1:53"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31"/>
      <c r="AL53" s="31"/>
      <c r="AM53" s="31"/>
      <c r="AN53" s="31"/>
      <c r="AO53" s="31"/>
      <c r="AP53" s="31"/>
      <c r="AQ53" s="31"/>
      <c r="AR53" s="31"/>
      <c r="AS53" s="31"/>
      <c r="AT53" s="31"/>
      <c r="AU53" s="31"/>
      <c r="AV53" s="31"/>
      <c r="AW53" s="31"/>
      <c r="AX53" s="31"/>
      <c r="AY53" s="31"/>
      <c r="AZ53" s="31"/>
      <c r="BA53" s="31"/>
    </row>
    <row r="54" spans="1:53"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31"/>
      <c r="AL54" s="31"/>
      <c r="AM54" s="31"/>
      <c r="AN54" s="31"/>
      <c r="AO54" s="31"/>
      <c r="AP54" s="31"/>
      <c r="AQ54" s="31"/>
      <c r="AR54" s="31"/>
      <c r="AS54" s="31"/>
      <c r="AT54" s="31"/>
      <c r="AU54" s="31"/>
      <c r="AV54" s="31"/>
      <c r="AW54" s="31"/>
      <c r="AX54" s="31"/>
      <c r="AY54" s="31"/>
      <c r="AZ54" s="31"/>
      <c r="BA54" s="31"/>
    </row>
    <row r="55" spans="1:53"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31"/>
      <c r="AL55" s="31"/>
      <c r="AM55" s="31"/>
      <c r="AN55" s="31"/>
      <c r="AO55" s="31"/>
      <c r="AP55" s="31"/>
      <c r="AQ55" s="31"/>
      <c r="AR55" s="31"/>
      <c r="AS55" s="31"/>
      <c r="AT55" s="31"/>
      <c r="AU55" s="31"/>
      <c r="AV55" s="31"/>
      <c r="AW55" s="31"/>
      <c r="AX55" s="31"/>
      <c r="AY55" s="31"/>
      <c r="AZ55" s="31"/>
      <c r="BA55" s="31"/>
    </row>
    <row r="56" spans="1:53"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31"/>
      <c r="AL56" s="31"/>
      <c r="AM56" s="31"/>
      <c r="AN56" s="31"/>
      <c r="AO56" s="31"/>
      <c r="AP56" s="31"/>
      <c r="AQ56" s="31"/>
      <c r="AR56" s="31"/>
      <c r="AS56" s="31"/>
      <c r="AT56" s="31"/>
      <c r="AU56" s="31"/>
      <c r="AV56" s="31"/>
      <c r="AW56" s="31"/>
      <c r="AX56" s="31"/>
      <c r="AY56" s="31"/>
      <c r="AZ56" s="31"/>
      <c r="BA56" s="31"/>
    </row>
    <row r="57" spans="1:53"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31"/>
      <c r="AL57" s="31"/>
      <c r="AM57" s="31"/>
      <c r="AN57" s="31"/>
      <c r="AO57" s="31"/>
      <c r="AP57" s="31"/>
      <c r="AQ57" s="31"/>
      <c r="AR57" s="31"/>
      <c r="AS57" s="31"/>
      <c r="AT57" s="31"/>
      <c r="AU57" s="31"/>
      <c r="AV57" s="31"/>
      <c r="AW57" s="31"/>
      <c r="AX57" s="31"/>
      <c r="AY57" s="31"/>
      <c r="AZ57" s="31"/>
      <c r="BA57" s="31"/>
    </row>
    <row r="58" spans="1:53"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31"/>
      <c r="AL58" s="31"/>
      <c r="AM58" s="31"/>
      <c r="AN58" s="31"/>
      <c r="AO58" s="31"/>
      <c r="AP58" s="31"/>
      <c r="AQ58" s="31"/>
      <c r="AR58" s="31"/>
      <c r="AS58" s="31"/>
      <c r="AT58" s="31"/>
      <c r="AU58" s="31"/>
      <c r="AV58" s="31"/>
      <c r="AW58" s="31"/>
      <c r="AX58" s="31"/>
      <c r="AY58" s="31"/>
      <c r="AZ58" s="31"/>
      <c r="BA58" s="31"/>
    </row>
    <row r="59" spans="1:53"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31"/>
      <c r="AL59" s="31"/>
      <c r="AM59" s="31"/>
      <c r="AN59" s="31"/>
      <c r="AO59" s="31"/>
      <c r="AP59" s="31"/>
      <c r="AQ59" s="31"/>
      <c r="AR59" s="31"/>
      <c r="AS59" s="31"/>
      <c r="AT59" s="31"/>
      <c r="AU59" s="31"/>
      <c r="AV59" s="31"/>
      <c r="AW59" s="31"/>
      <c r="AX59" s="31"/>
      <c r="AY59" s="31"/>
      <c r="AZ59" s="31"/>
      <c r="BA59" s="31"/>
    </row>
    <row r="60" spans="1:53"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31"/>
      <c r="AL60" s="31"/>
      <c r="AM60" s="31"/>
      <c r="AN60" s="31"/>
      <c r="AO60" s="31"/>
      <c r="AP60" s="31"/>
      <c r="AQ60" s="31"/>
      <c r="AR60" s="31"/>
      <c r="AS60" s="31"/>
      <c r="AT60" s="31"/>
      <c r="AU60" s="31"/>
      <c r="AV60" s="31"/>
      <c r="AW60" s="31"/>
      <c r="AX60" s="31"/>
      <c r="AY60" s="31"/>
      <c r="AZ60" s="31"/>
      <c r="BA60" s="31"/>
    </row>
    <row r="61" spans="1:53"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31"/>
      <c r="AL61" s="31"/>
      <c r="AM61" s="31"/>
      <c r="AN61" s="31"/>
      <c r="AO61" s="31"/>
      <c r="AP61" s="31"/>
      <c r="AQ61" s="31"/>
      <c r="AR61" s="31"/>
      <c r="AS61" s="31"/>
      <c r="AT61" s="31"/>
      <c r="AU61" s="31"/>
      <c r="AV61" s="31"/>
      <c r="AW61" s="31"/>
      <c r="AX61" s="31"/>
      <c r="AY61" s="31"/>
      <c r="AZ61" s="31"/>
      <c r="BA61" s="31"/>
    </row>
    <row r="62" spans="1:53"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31"/>
      <c r="AL62" s="31"/>
      <c r="AM62" s="31"/>
      <c r="AN62" s="31"/>
      <c r="AO62" s="31"/>
      <c r="AP62" s="31"/>
      <c r="AQ62" s="31"/>
      <c r="AR62" s="31"/>
      <c r="AS62" s="31"/>
      <c r="AT62" s="31"/>
      <c r="AU62" s="31"/>
      <c r="AV62" s="31"/>
      <c r="AW62" s="31"/>
      <c r="AX62" s="31"/>
      <c r="AY62" s="31"/>
      <c r="AZ62" s="31"/>
      <c r="BA62" s="31"/>
    </row>
    <row r="63" spans="1:53"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31"/>
      <c r="AL63" s="31"/>
      <c r="AM63" s="31"/>
      <c r="AN63" s="31"/>
      <c r="AO63" s="31"/>
      <c r="AP63" s="31"/>
      <c r="AQ63" s="31"/>
      <c r="AR63" s="31"/>
      <c r="AS63" s="31"/>
      <c r="AT63" s="31"/>
      <c r="AU63" s="31"/>
      <c r="AV63" s="31"/>
      <c r="AW63" s="31"/>
      <c r="AX63" s="31"/>
      <c r="AY63" s="31"/>
      <c r="AZ63" s="31"/>
      <c r="BA63" s="31"/>
    </row>
    <row r="64" spans="1:53"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31"/>
      <c r="AL64" s="31"/>
      <c r="AM64" s="31"/>
      <c r="AN64" s="31"/>
      <c r="AO64" s="31"/>
      <c r="AP64" s="31"/>
      <c r="AQ64" s="31"/>
      <c r="AR64" s="31"/>
      <c r="AS64" s="31"/>
      <c r="AT64" s="31"/>
      <c r="AU64" s="31"/>
      <c r="AV64" s="31"/>
      <c r="AW64" s="31"/>
      <c r="AX64" s="31"/>
      <c r="AY64" s="31"/>
      <c r="AZ64" s="31"/>
      <c r="BA64" s="31"/>
    </row>
    <row r="65" spans="1:53"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31"/>
      <c r="AL65" s="31"/>
      <c r="AM65" s="31"/>
      <c r="AN65" s="31"/>
      <c r="AO65" s="31"/>
      <c r="AP65" s="31"/>
      <c r="AQ65" s="31"/>
      <c r="AR65" s="31"/>
      <c r="AS65" s="31"/>
      <c r="AT65" s="31"/>
      <c r="AU65" s="31"/>
      <c r="AV65" s="31"/>
      <c r="AW65" s="31"/>
      <c r="AX65" s="31"/>
      <c r="AY65" s="31"/>
      <c r="AZ65" s="31"/>
      <c r="BA65" s="31"/>
    </row>
    <row r="66" spans="1:53"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31"/>
      <c r="AL66" s="31"/>
      <c r="AM66" s="31"/>
      <c r="AN66" s="31"/>
      <c r="AO66" s="31"/>
      <c r="AP66" s="31"/>
      <c r="AQ66" s="31"/>
      <c r="AR66" s="31"/>
      <c r="AS66" s="31"/>
      <c r="AT66" s="31"/>
      <c r="AU66" s="31"/>
      <c r="AV66" s="31"/>
      <c r="AW66" s="31"/>
      <c r="AX66" s="31"/>
      <c r="AY66" s="31"/>
      <c r="AZ66" s="31"/>
      <c r="BA66" s="31"/>
    </row>
    <row r="67" spans="1:53"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31"/>
      <c r="AL67" s="31"/>
      <c r="AM67" s="31"/>
      <c r="AN67" s="31"/>
      <c r="AO67" s="31"/>
      <c r="AP67" s="31"/>
      <c r="AQ67" s="31"/>
      <c r="AR67" s="31"/>
      <c r="AS67" s="31"/>
      <c r="AT67" s="31"/>
      <c r="AU67" s="31"/>
      <c r="AV67" s="31"/>
      <c r="AW67" s="31"/>
      <c r="AX67" s="31"/>
      <c r="AY67" s="31"/>
      <c r="AZ67" s="31"/>
      <c r="BA67" s="31"/>
    </row>
    <row r="68" spans="1:53"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31"/>
      <c r="AL68" s="31"/>
      <c r="AM68" s="31"/>
      <c r="AN68" s="31"/>
      <c r="AO68" s="31"/>
      <c r="AP68" s="31"/>
      <c r="AQ68" s="31"/>
      <c r="AR68" s="31"/>
      <c r="AS68" s="31"/>
      <c r="AT68" s="31"/>
      <c r="AU68" s="31"/>
      <c r="AV68" s="31"/>
      <c r="AW68" s="31"/>
      <c r="AX68" s="31"/>
      <c r="AY68" s="31"/>
      <c r="AZ68" s="31"/>
      <c r="BA68" s="31"/>
    </row>
    <row r="69" spans="1:53"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31"/>
      <c r="AL69" s="31"/>
      <c r="AM69" s="31"/>
      <c r="AN69" s="31"/>
      <c r="AO69" s="31"/>
      <c r="AP69" s="31"/>
      <c r="AQ69" s="31"/>
      <c r="AR69" s="31"/>
      <c r="AS69" s="31"/>
      <c r="AT69" s="31"/>
      <c r="AU69" s="31"/>
      <c r="AV69" s="31"/>
      <c r="AW69" s="31"/>
      <c r="AX69" s="31"/>
      <c r="AY69" s="31"/>
      <c r="AZ69" s="31"/>
      <c r="BA69" s="31"/>
    </row>
    <row r="70" spans="1:53"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31"/>
      <c r="AL70" s="31"/>
      <c r="AM70" s="31"/>
      <c r="AN70" s="31"/>
      <c r="AO70" s="31"/>
      <c r="AP70" s="31"/>
      <c r="AQ70" s="31"/>
      <c r="AR70" s="31"/>
      <c r="AS70" s="31"/>
      <c r="AT70" s="31"/>
      <c r="AU70" s="31"/>
      <c r="AV70" s="31"/>
      <c r="AW70" s="31"/>
      <c r="AX70" s="31"/>
      <c r="AY70" s="31"/>
      <c r="AZ70" s="31"/>
      <c r="BA70" s="31"/>
    </row>
    <row r="71" spans="1:53"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31"/>
      <c r="AL71" s="31"/>
      <c r="AM71" s="31"/>
      <c r="AN71" s="31"/>
      <c r="AO71" s="31"/>
      <c r="AP71" s="31"/>
      <c r="AQ71" s="31"/>
      <c r="AR71" s="31"/>
      <c r="AS71" s="31"/>
      <c r="AT71" s="31"/>
      <c r="AU71" s="31"/>
      <c r="AV71" s="31"/>
      <c r="AW71" s="31"/>
      <c r="AX71" s="31"/>
      <c r="AY71" s="31"/>
      <c r="AZ71" s="31"/>
      <c r="BA71" s="31"/>
    </row>
    <row r="72" spans="1:53"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31"/>
      <c r="AL72" s="31"/>
      <c r="AM72" s="31"/>
      <c r="AN72" s="31"/>
      <c r="AO72" s="31"/>
      <c r="AP72" s="31"/>
      <c r="AQ72" s="31"/>
      <c r="AR72" s="31"/>
      <c r="AS72" s="31"/>
      <c r="AT72" s="31"/>
      <c r="AU72" s="31"/>
      <c r="AV72" s="31"/>
      <c r="AW72" s="31"/>
      <c r="AX72" s="31"/>
      <c r="AY72" s="31"/>
      <c r="AZ72" s="31"/>
      <c r="BA72" s="31"/>
    </row>
    <row r="73" spans="1:53"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31"/>
      <c r="AL73" s="31"/>
      <c r="AM73" s="31"/>
      <c r="AN73" s="31"/>
      <c r="AO73" s="31"/>
      <c r="AP73" s="31"/>
      <c r="AQ73" s="31"/>
      <c r="AR73" s="31"/>
      <c r="AS73" s="31"/>
      <c r="AT73" s="31"/>
      <c r="AU73" s="31"/>
      <c r="AV73" s="31"/>
      <c r="AW73" s="31"/>
      <c r="AX73" s="31"/>
      <c r="AY73" s="31"/>
      <c r="AZ73" s="31"/>
      <c r="BA73" s="31"/>
    </row>
    <row r="74" spans="1:53"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31"/>
      <c r="AL74" s="31"/>
      <c r="AM74" s="31"/>
      <c r="AN74" s="31"/>
      <c r="AO74" s="31"/>
      <c r="AP74" s="31"/>
      <c r="AQ74" s="31"/>
      <c r="AR74" s="31"/>
      <c r="AS74" s="31"/>
      <c r="AT74" s="31"/>
      <c r="AU74" s="31"/>
      <c r="AV74" s="31"/>
      <c r="AW74" s="31"/>
      <c r="AX74" s="31"/>
      <c r="AY74" s="31"/>
      <c r="AZ74" s="31"/>
      <c r="BA74" s="31"/>
    </row>
    <row r="75" spans="1:53"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31"/>
      <c r="AL75" s="31"/>
      <c r="AM75" s="31"/>
      <c r="AN75" s="31"/>
      <c r="AO75" s="31"/>
      <c r="AP75" s="31"/>
      <c r="AQ75" s="31"/>
      <c r="AR75" s="31"/>
      <c r="AS75" s="31"/>
      <c r="AT75" s="31"/>
      <c r="AU75" s="31"/>
      <c r="AV75" s="31"/>
      <c r="AW75" s="31"/>
      <c r="AX75" s="31"/>
      <c r="AY75" s="31"/>
      <c r="AZ75" s="31"/>
      <c r="BA75" s="31"/>
    </row>
    <row r="76" spans="1:53"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31"/>
      <c r="AL76" s="31"/>
      <c r="AM76" s="31"/>
      <c r="AN76" s="31"/>
      <c r="AO76" s="31"/>
      <c r="AP76" s="31"/>
      <c r="AQ76" s="31"/>
      <c r="AR76" s="31"/>
      <c r="AS76" s="31"/>
      <c r="AT76" s="31"/>
      <c r="AU76" s="31"/>
      <c r="AV76" s="31"/>
      <c r="AW76" s="31"/>
      <c r="AX76" s="31"/>
      <c r="AY76" s="31"/>
      <c r="AZ76" s="31"/>
      <c r="BA76" s="31"/>
    </row>
    <row r="77" spans="1:53"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31"/>
      <c r="AL77" s="31"/>
      <c r="AM77" s="31"/>
      <c r="AN77" s="31"/>
      <c r="AO77" s="31"/>
      <c r="AP77" s="31"/>
      <c r="AQ77" s="31"/>
      <c r="AR77" s="31"/>
      <c r="AS77" s="31"/>
      <c r="AT77" s="31"/>
      <c r="AU77" s="31"/>
      <c r="AV77" s="31"/>
      <c r="AW77" s="31"/>
      <c r="AX77" s="31"/>
      <c r="AY77" s="31"/>
      <c r="AZ77" s="31"/>
      <c r="BA77" s="31"/>
    </row>
    <row r="78" spans="1:53"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31"/>
      <c r="AL78" s="31"/>
      <c r="AM78" s="31"/>
      <c r="AN78" s="31"/>
      <c r="AO78" s="31"/>
      <c r="AP78" s="31"/>
      <c r="AQ78" s="31"/>
      <c r="AR78" s="31"/>
      <c r="AS78" s="31"/>
      <c r="AT78" s="31"/>
      <c r="AU78" s="31"/>
      <c r="AV78" s="31"/>
      <c r="AW78" s="31"/>
      <c r="AX78" s="31"/>
      <c r="AY78" s="31"/>
      <c r="AZ78" s="31"/>
      <c r="BA78" s="31"/>
    </row>
    <row r="79" spans="1:53"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31"/>
      <c r="AL79" s="31"/>
      <c r="AM79" s="31"/>
      <c r="AN79" s="31"/>
      <c r="AO79" s="31"/>
      <c r="AP79" s="31"/>
      <c r="AQ79" s="31"/>
      <c r="AR79" s="31"/>
      <c r="AS79" s="31"/>
      <c r="AT79" s="31"/>
      <c r="AU79" s="31"/>
      <c r="AV79" s="31"/>
      <c r="AW79" s="31"/>
      <c r="AX79" s="31"/>
      <c r="AY79" s="31"/>
      <c r="AZ79" s="31"/>
      <c r="BA79" s="31"/>
    </row>
    <row r="80" spans="1:53"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31"/>
      <c r="AL80" s="31"/>
      <c r="AM80" s="31"/>
      <c r="AN80" s="31"/>
      <c r="AO80" s="31"/>
      <c r="AP80" s="31"/>
      <c r="AQ80" s="31"/>
      <c r="AR80" s="31"/>
      <c r="AS80" s="31"/>
      <c r="AT80" s="31"/>
      <c r="AU80" s="31"/>
      <c r="AV80" s="31"/>
      <c r="AW80" s="31"/>
      <c r="AX80" s="31"/>
      <c r="AY80" s="31"/>
      <c r="AZ80" s="31"/>
      <c r="BA80" s="31"/>
    </row>
    <row r="81" spans="1:53"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31"/>
      <c r="AL81" s="31"/>
      <c r="AM81" s="31"/>
      <c r="AN81" s="31"/>
      <c r="AO81" s="31"/>
      <c r="AP81" s="31"/>
      <c r="AQ81" s="31"/>
      <c r="AR81" s="31"/>
      <c r="AS81" s="31"/>
      <c r="AT81" s="31"/>
      <c r="AU81" s="31"/>
      <c r="AV81" s="31"/>
      <c r="AW81" s="31"/>
      <c r="AX81" s="31"/>
      <c r="AY81" s="31"/>
      <c r="AZ81" s="31"/>
      <c r="BA81" s="31"/>
    </row>
    <row r="82" spans="1:53"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31"/>
      <c r="AL82" s="31"/>
      <c r="AM82" s="31"/>
      <c r="AN82" s="31"/>
      <c r="AO82" s="31"/>
      <c r="AP82" s="31"/>
      <c r="AQ82" s="31"/>
      <c r="AR82" s="31"/>
      <c r="AS82" s="31"/>
      <c r="AT82" s="31"/>
      <c r="AU82" s="31"/>
      <c r="AV82" s="31"/>
      <c r="AW82" s="31"/>
      <c r="AX82" s="31"/>
      <c r="AY82" s="31"/>
      <c r="AZ82" s="31"/>
      <c r="BA82" s="31"/>
    </row>
    <row r="83" spans="1:53"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31"/>
      <c r="AL83" s="31"/>
      <c r="AM83" s="31"/>
      <c r="AN83" s="31"/>
      <c r="AO83" s="31"/>
      <c r="AP83" s="31"/>
      <c r="AQ83" s="31"/>
      <c r="AR83" s="31"/>
      <c r="AS83" s="31"/>
      <c r="AT83" s="31"/>
      <c r="AU83" s="31"/>
      <c r="AV83" s="31"/>
      <c r="AW83" s="31"/>
      <c r="AX83" s="31"/>
      <c r="AY83" s="31"/>
      <c r="AZ83" s="31"/>
      <c r="BA83" s="31"/>
    </row>
    <row r="84" spans="1:53"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31"/>
      <c r="AL84" s="31"/>
      <c r="AM84" s="31"/>
      <c r="AN84" s="31"/>
      <c r="AO84" s="31"/>
      <c r="AP84" s="31"/>
      <c r="AQ84" s="31"/>
      <c r="AR84" s="31"/>
      <c r="AS84" s="31"/>
      <c r="AT84" s="31"/>
      <c r="AU84" s="31"/>
      <c r="AV84" s="31"/>
      <c r="AW84" s="31"/>
      <c r="AX84" s="31"/>
      <c r="AY84" s="31"/>
      <c r="AZ84" s="31"/>
      <c r="BA84" s="31"/>
    </row>
    <row r="85" spans="1:53"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31"/>
      <c r="AL85" s="31"/>
      <c r="AM85" s="31"/>
      <c r="AN85" s="31"/>
      <c r="AO85" s="31"/>
      <c r="AP85" s="31"/>
      <c r="AQ85" s="31"/>
      <c r="AR85" s="31"/>
      <c r="AS85" s="31"/>
      <c r="AT85" s="31"/>
      <c r="AU85" s="31"/>
      <c r="AV85" s="31"/>
      <c r="AW85" s="31"/>
      <c r="AX85" s="31"/>
      <c r="AY85" s="31"/>
      <c r="AZ85" s="31"/>
      <c r="BA85" s="31"/>
    </row>
    <row r="86" spans="1:53"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31"/>
      <c r="AL86" s="31"/>
      <c r="AM86" s="31"/>
      <c r="AN86" s="31"/>
      <c r="AO86" s="31"/>
      <c r="AP86" s="31"/>
      <c r="AQ86" s="31"/>
      <c r="AR86" s="31"/>
      <c r="AS86" s="31"/>
      <c r="AT86" s="31"/>
      <c r="AU86" s="31"/>
      <c r="AV86" s="31"/>
      <c r="AW86" s="31"/>
      <c r="AX86" s="31"/>
      <c r="AY86" s="31"/>
      <c r="AZ86" s="31"/>
      <c r="BA86" s="31"/>
    </row>
    <row r="87" spans="1:53"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31"/>
      <c r="AL87" s="31"/>
      <c r="AM87" s="31"/>
      <c r="AN87" s="31"/>
      <c r="AO87" s="31"/>
      <c r="AP87" s="31"/>
      <c r="AQ87" s="31"/>
      <c r="AR87" s="31"/>
      <c r="AS87" s="31"/>
      <c r="AT87" s="31"/>
      <c r="AU87" s="31"/>
      <c r="AV87" s="31"/>
      <c r="AW87" s="31"/>
      <c r="AX87" s="31"/>
      <c r="AY87" s="31"/>
      <c r="AZ87" s="31"/>
      <c r="BA87" s="31"/>
    </row>
    <row r="88" spans="1:53"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31"/>
      <c r="AL88" s="31"/>
      <c r="AM88" s="31"/>
      <c r="AN88" s="31"/>
      <c r="AO88" s="31"/>
      <c r="AP88" s="31"/>
      <c r="AQ88" s="31"/>
      <c r="AR88" s="31"/>
      <c r="AS88" s="31"/>
      <c r="AT88" s="31"/>
      <c r="AU88" s="31"/>
      <c r="AV88" s="31"/>
      <c r="AW88" s="31"/>
      <c r="AX88" s="31"/>
      <c r="AY88" s="31"/>
      <c r="AZ88" s="31"/>
      <c r="BA88" s="31"/>
    </row>
    <row r="89" spans="1:53"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31"/>
      <c r="AL89" s="31"/>
      <c r="AM89" s="31"/>
      <c r="AN89" s="31"/>
      <c r="AO89" s="31"/>
      <c r="AP89" s="31"/>
      <c r="AQ89" s="31"/>
      <c r="AR89" s="31"/>
      <c r="AS89" s="31"/>
      <c r="AT89" s="31"/>
      <c r="AU89" s="31"/>
      <c r="AV89" s="31"/>
      <c r="AW89" s="31"/>
      <c r="AX89" s="31"/>
      <c r="AY89" s="31"/>
      <c r="AZ89" s="31"/>
      <c r="BA89" s="31"/>
    </row>
    <row r="90" spans="1:53"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31"/>
      <c r="AL90" s="31"/>
      <c r="AM90" s="31"/>
      <c r="AN90" s="31"/>
      <c r="AO90" s="31"/>
      <c r="AP90" s="31"/>
      <c r="AQ90" s="31"/>
      <c r="AR90" s="31"/>
      <c r="AS90" s="31"/>
      <c r="AT90" s="31"/>
      <c r="AU90" s="31"/>
      <c r="AV90" s="31"/>
      <c r="AW90" s="31"/>
      <c r="AX90" s="31"/>
      <c r="AY90" s="31"/>
      <c r="AZ90" s="31"/>
      <c r="BA90" s="31"/>
    </row>
    <row r="91" spans="1:53"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31"/>
      <c r="AL91" s="31"/>
      <c r="AM91" s="31"/>
      <c r="AN91" s="31"/>
      <c r="AO91" s="31"/>
      <c r="AP91" s="31"/>
      <c r="AQ91" s="31"/>
      <c r="AR91" s="31"/>
      <c r="AS91" s="31"/>
      <c r="AT91" s="31"/>
      <c r="AU91" s="31"/>
      <c r="AV91" s="31"/>
      <c r="AW91" s="31"/>
      <c r="AX91" s="31"/>
      <c r="AY91" s="31"/>
      <c r="AZ91" s="31"/>
      <c r="BA91" s="31"/>
    </row>
    <row r="92" spans="1:53"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31"/>
      <c r="AL92" s="31"/>
      <c r="AM92" s="31"/>
      <c r="AN92" s="31"/>
      <c r="AO92" s="31"/>
      <c r="AP92" s="31"/>
      <c r="AQ92" s="31"/>
      <c r="AR92" s="31"/>
      <c r="AS92" s="31"/>
      <c r="AT92" s="31"/>
      <c r="AU92" s="31"/>
      <c r="AV92" s="31"/>
      <c r="AW92" s="31"/>
      <c r="AX92" s="31"/>
      <c r="AY92" s="31"/>
      <c r="AZ92" s="31"/>
      <c r="BA92" s="31"/>
    </row>
    <row r="93" spans="1:53"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31"/>
      <c r="AL93" s="31"/>
      <c r="AM93" s="31"/>
      <c r="AN93" s="31"/>
      <c r="AO93" s="31"/>
      <c r="AP93" s="31"/>
      <c r="AQ93" s="31"/>
      <c r="AR93" s="31"/>
      <c r="AS93" s="31"/>
      <c r="AT93" s="31"/>
      <c r="AU93" s="31"/>
      <c r="AV93" s="31"/>
      <c r="AW93" s="31"/>
      <c r="AX93" s="31"/>
      <c r="AY93" s="31"/>
      <c r="AZ93" s="31"/>
      <c r="BA93" s="31"/>
    </row>
    <row r="94" spans="1:53"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31"/>
      <c r="AL94" s="31"/>
      <c r="AM94" s="31"/>
      <c r="AN94" s="31"/>
      <c r="AO94" s="31"/>
      <c r="AP94" s="31"/>
      <c r="AQ94" s="31"/>
      <c r="AR94" s="31"/>
      <c r="AS94" s="31"/>
      <c r="AT94" s="31"/>
      <c r="AU94" s="31"/>
      <c r="AV94" s="31"/>
      <c r="AW94" s="31"/>
      <c r="AX94" s="31"/>
      <c r="AY94" s="31"/>
      <c r="AZ94" s="31"/>
      <c r="BA94" s="31"/>
    </row>
    <row r="95" spans="1:53"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31"/>
      <c r="AL95" s="31"/>
      <c r="AM95" s="31"/>
      <c r="AN95" s="31"/>
      <c r="AO95" s="31"/>
      <c r="AP95" s="31"/>
      <c r="AQ95" s="31"/>
      <c r="AR95" s="31"/>
      <c r="AS95" s="31"/>
      <c r="AT95" s="31"/>
      <c r="AU95" s="31"/>
      <c r="AV95" s="31"/>
      <c r="AW95" s="31"/>
      <c r="AX95" s="31"/>
      <c r="AY95" s="31"/>
      <c r="AZ95" s="31"/>
      <c r="BA95" s="31"/>
    </row>
    <row r="96" spans="1:53"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31"/>
      <c r="AL96" s="31"/>
      <c r="AM96" s="31"/>
      <c r="AN96" s="31"/>
      <c r="AO96" s="31"/>
      <c r="AP96" s="31"/>
      <c r="AQ96" s="31"/>
      <c r="AR96" s="31"/>
      <c r="AS96" s="31"/>
      <c r="AT96" s="31"/>
      <c r="AU96" s="31"/>
      <c r="AV96" s="31"/>
      <c r="AW96" s="31"/>
      <c r="AX96" s="31"/>
      <c r="AY96" s="31"/>
      <c r="AZ96" s="31"/>
      <c r="BA96" s="31"/>
    </row>
    <row r="97" spans="1:53"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31"/>
      <c r="AL97" s="31"/>
      <c r="AM97" s="31"/>
      <c r="AN97" s="31"/>
      <c r="AO97" s="31"/>
      <c r="AP97" s="31"/>
      <c r="AQ97" s="31"/>
      <c r="AR97" s="31"/>
      <c r="AS97" s="31"/>
      <c r="AT97" s="31"/>
      <c r="AU97" s="31"/>
      <c r="AV97" s="31"/>
      <c r="AW97" s="31"/>
      <c r="AX97" s="31"/>
      <c r="AY97" s="31"/>
      <c r="AZ97" s="31"/>
      <c r="BA97" s="31"/>
    </row>
    <row r="98" spans="1:53"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31"/>
      <c r="AL98" s="31"/>
      <c r="AM98" s="31"/>
      <c r="AN98" s="31"/>
      <c r="AO98" s="31"/>
      <c r="AP98" s="31"/>
      <c r="AQ98" s="31"/>
      <c r="AR98" s="31"/>
      <c r="AS98" s="31"/>
      <c r="AT98" s="31"/>
      <c r="AU98" s="31"/>
      <c r="AV98" s="31"/>
      <c r="AW98" s="31"/>
      <c r="AX98" s="31"/>
      <c r="AY98" s="31"/>
      <c r="AZ98" s="31"/>
      <c r="BA98" s="31"/>
    </row>
    <row r="99" spans="1:53"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31"/>
      <c r="AL99" s="31"/>
      <c r="AM99" s="31"/>
      <c r="AN99" s="31"/>
      <c r="AO99" s="31"/>
      <c r="AP99" s="31"/>
      <c r="AQ99" s="31"/>
      <c r="AR99" s="31"/>
      <c r="AS99" s="31"/>
      <c r="AT99" s="31"/>
      <c r="AU99" s="31"/>
      <c r="AV99" s="31"/>
      <c r="AW99" s="31"/>
      <c r="AX99" s="31"/>
      <c r="AY99" s="31"/>
      <c r="AZ99" s="31"/>
      <c r="BA99" s="31"/>
    </row>
    <row r="100" spans="1:53"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31"/>
      <c r="AL100" s="31"/>
      <c r="AM100" s="31"/>
      <c r="AN100" s="31"/>
      <c r="AO100" s="31"/>
      <c r="AP100" s="31"/>
      <c r="AQ100" s="31"/>
      <c r="AR100" s="31"/>
      <c r="AS100" s="31"/>
      <c r="AT100" s="31"/>
      <c r="AU100" s="31"/>
      <c r="AV100" s="31"/>
      <c r="AW100" s="31"/>
      <c r="AX100" s="31"/>
      <c r="AY100" s="31"/>
      <c r="AZ100" s="31"/>
      <c r="BA100" s="31"/>
    </row>
    <row r="101" spans="1:53"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31"/>
      <c r="AL101" s="31"/>
      <c r="AM101" s="31"/>
      <c r="AN101" s="31"/>
      <c r="AO101" s="31"/>
      <c r="AP101" s="31"/>
      <c r="AQ101" s="31"/>
      <c r="AR101" s="31"/>
      <c r="AS101" s="31"/>
      <c r="AT101" s="31"/>
      <c r="AU101" s="31"/>
      <c r="AV101" s="31"/>
      <c r="AW101" s="31"/>
      <c r="AX101" s="31"/>
      <c r="AY101" s="31"/>
      <c r="AZ101" s="31"/>
      <c r="BA101" s="31"/>
    </row>
    <row r="102" spans="1:53"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31"/>
      <c r="AL102" s="31"/>
      <c r="AM102" s="31"/>
      <c r="AN102" s="31"/>
      <c r="AO102" s="31"/>
      <c r="AP102" s="31"/>
      <c r="AQ102" s="31"/>
      <c r="AR102" s="31"/>
      <c r="AS102" s="31"/>
      <c r="AT102" s="31"/>
      <c r="AU102" s="31"/>
      <c r="AV102" s="31"/>
      <c r="AW102" s="31"/>
      <c r="AX102" s="31"/>
      <c r="AY102" s="31"/>
      <c r="AZ102" s="31"/>
      <c r="BA102" s="31"/>
    </row>
    <row r="103" spans="1:53"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31"/>
      <c r="AL103" s="31"/>
      <c r="AM103" s="31"/>
      <c r="AN103" s="31"/>
      <c r="AO103" s="31"/>
      <c r="AP103" s="31"/>
      <c r="AQ103" s="31"/>
      <c r="AR103" s="31"/>
      <c r="AS103" s="31"/>
      <c r="AT103" s="31"/>
      <c r="AU103" s="31"/>
      <c r="AV103" s="31"/>
      <c r="AW103" s="31"/>
      <c r="AX103" s="31"/>
      <c r="AY103" s="31"/>
      <c r="AZ103" s="31"/>
      <c r="BA103" s="31"/>
    </row>
    <row r="104" spans="1:53"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31"/>
      <c r="AL104" s="31"/>
      <c r="AM104" s="31"/>
      <c r="AN104" s="31"/>
      <c r="AO104" s="31"/>
      <c r="AP104" s="31"/>
      <c r="AQ104" s="31"/>
      <c r="AR104" s="31"/>
      <c r="AS104" s="31"/>
      <c r="AT104" s="31"/>
      <c r="AU104" s="31"/>
      <c r="AV104" s="31"/>
      <c r="AW104" s="31"/>
      <c r="AX104" s="31"/>
      <c r="AY104" s="31"/>
      <c r="AZ104" s="31"/>
      <c r="BA104" s="31"/>
    </row>
    <row r="105" spans="1:53"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31"/>
      <c r="AL105" s="31"/>
      <c r="AM105" s="31"/>
      <c r="AN105" s="31"/>
      <c r="AO105" s="31"/>
      <c r="AP105" s="31"/>
      <c r="AQ105" s="31"/>
      <c r="AR105" s="31"/>
      <c r="AS105" s="31"/>
      <c r="AT105" s="31"/>
      <c r="AU105" s="31"/>
      <c r="AV105" s="31"/>
      <c r="AW105" s="31"/>
      <c r="AX105" s="31"/>
      <c r="AY105" s="31"/>
      <c r="AZ105" s="31"/>
      <c r="BA105" s="31"/>
    </row>
    <row r="106" spans="1:53"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31"/>
      <c r="AL106" s="31"/>
      <c r="AM106" s="31"/>
      <c r="AN106" s="31"/>
      <c r="AO106" s="31"/>
      <c r="AP106" s="31"/>
      <c r="AQ106" s="31"/>
      <c r="AR106" s="31"/>
      <c r="AS106" s="31"/>
      <c r="AT106" s="31"/>
      <c r="AU106" s="31"/>
      <c r="AV106" s="31"/>
      <c r="AW106" s="31"/>
      <c r="AX106" s="31"/>
      <c r="AY106" s="31"/>
      <c r="AZ106" s="31"/>
      <c r="BA106" s="31"/>
    </row>
    <row r="107" spans="1:53"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31"/>
      <c r="AL107" s="31"/>
      <c r="AM107" s="31"/>
      <c r="AN107" s="31"/>
      <c r="AO107" s="31"/>
      <c r="AP107" s="31"/>
      <c r="AQ107" s="31"/>
      <c r="AR107" s="31"/>
      <c r="AS107" s="31"/>
      <c r="AT107" s="31"/>
      <c r="AU107" s="31"/>
      <c r="AV107" s="31"/>
      <c r="AW107" s="31"/>
      <c r="AX107" s="31"/>
      <c r="AY107" s="31"/>
      <c r="AZ107" s="31"/>
      <c r="BA107" s="31"/>
    </row>
    <row r="108" spans="1:53"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31"/>
      <c r="AL108" s="31"/>
      <c r="AM108" s="31"/>
      <c r="AN108" s="31"/>
      <c r="AO108" s="31"/>
      <c r="AP108" s="31"/>
      <c r="AQ108" s="31"/>
      <c r="AR108" s="31"/>
      <c r="AS108" s="31"/>
      <c r="AT108" s="31"/>
      <c r="AU108" s="31"/>
      <c r="AV108" s="31"/>
      <c r="AW108" s="31"/>
      <c r="AX108" s="31"/>
      <c r="AY108" s="31"/>
      <c r="AZ108" s="31"/>
      <c r="BA108" s="31"/>
    </row>
    <row r="109" spans="1:53"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31"/>
      <c r="AL109" s="31"/>
      <c r="AM109" s="31"/>
      <c r="AN109" s="31"/>
      <c r="AO109" s="31"/>
      <c r="AP109" s="31"/>
      <c r="AQ109" s="31"/>
      <c r="AR109" s="31"/>
      <c r="AS109" s="31"/>
      <c r="AT109" s="31"/>
      <c r="AU109" s="31"/>
      <c r="AV109" s="31"/>
      <c r="AW109" s="31"/>
      <c r="AX109" s="31"/>
      <c r="AY109" s="31"/>
      <c r="AZ109" s="31"/>
      <c r="BA109" s="31"/>
    </row>
    <row r="110" spans="1:53"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31"/>
      <c r="AL110" s="31"/>
      <c r="AM110" s="31"/>
      <c r="AN110" s="31"/>
      <c r="AO110" s="31"/>
      <c r="AP110" s="31"/>
      <c r="AQ110" s="31"/>
      <c r="AR110" s="31"/>
      <c r="AS110" s="31"/>
      <c r="AT110" s="31"/>
      <c r="AU110" s="31"/>
      <c r="AV110" s="31"/>
      <c r="AW110" s="31"/>
      <c r="AX110" s="31"/>
      <c r="AY110" s="31"/>
      <c r="AZ110" s="31"/>
      <c r="BA110" s="31"/>
    </row>
    <row r="111" spans="1:53"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31"/>
      <c r="AL111" s="31"/>
      <c r="AM111" s="31"/>
      <c r="AN111" s="31"/>
      <c r="AO111" s="31"/>
      <c r="AP111" s="31"/>
      <c r="AQ111" s="31"/>
      <c r="AR111" s="31"/>
      <c r="AS111" s="31"/>
      <c r="AT111" s="31"/>
      <c r="AU111" s="31"/>
      <c r="AV111" s="31"/>
      <c r="AW111" s="31"/>
      <c r="AX111" s="31"/>
      <c r="AY111" s="31"/>
      <c r="AZ111" s="31"/>
      <c r="BA111" s="31"/>
    </row>
    <row r="112" spans="1:53"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31"/>
      <c r="AL112" s="31"/>
      <c r="AM112" s="31"/>
      <c r="AN112" s="31"/>
      <c r="AO112" s="31"/>
      <c r="AP112" s="31"/>
      <c r="AQ112" s="31"/>
      <c r="AR112" s="31"/>
      <c r="AS112" s="31"/>
      <c r="AT112" s="31"/>
      <c r="AU112" s="31"/>
      <c r="AV112" s="31"/>
      <c r="AW112" s="31"/>
      <c r="AX112" s="31"/>
      <c r="AY112" s="31"/>
      <c r="AZ112" s="31"/>
      <c r="BA112" s="31"/>
    </row>
    <row r="113" spans="1:53"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31"/>
      <c r="AL113" s="31"/>
      <c r="AM113" s="31"/>
      <c r="AN113" s="31"/>
      <c r="AO113" s="31"/>
      <c r="AP113" s="31"/>
      <c r="AQ113" s="31"/>
      <c r="AR113" s="31"/>
      <c r="AS113" s="31"/>
      <c r="AT113" s="31"/>
      <c r="AU113" s="31"/>
      <c r="AV113" s="31"/>
      <c r="AW113" s="31"/>
      <c r="AX113" s="31"/>
      <c r="AY113" s="31"/>
      <c r="AZ113" s="31"/>
      <c r="BA113" s="31"/>
    </row>
    <row r="114" spans="1:53"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31"/>
      <c r="AL114" s="31"/>
      <c r="AM114" s="31"/>
      <c r="AN114" s="31"/>
      <c r="AO114" s="31"/>
      <c r="AP114" s="31"/>
      <c r="AQ114" s="31"/>
      <c r="AR114" s="31"/>
      <c r="AS114" s="31"/>
      <c r="AT114" s="31"/>
      <c r="AU114" s="31"/>
      <c r="AV114" s="31"/>
      <c r="AW114" s="31"/>
      <c r="AX114" s="31"/>
      <c r="AY114" s="31"/>
      <c r="AZ114" s="31"/>
      <c r="BA114" s="31"/>
    </row>
    <row r="115" spans="1:53"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31"/>
      <c r="AL115" s="31"/>
      <c r="AM115" s="31"/>
      <c r="AN115" s="31"/>
      <c r="AO115" s="31"/>
      <c r="AP115" s="31"/>
      <c r="AQ115" s="31"/>
      <c r="AR115" s="31"/>
      <c r="AS115" s="31"/>
      <c r="AT115" s="31"/>
      <c r="AU115" s="31"/>
      <c r="AV115" s="31"/>
      <c r="AW115" s="31"/>
      <c r="AX115" s="31"/>
      <c r="AY115" s="31"/>
      <c r="AZ115" s="31"/>
      <c r="BA115" s="31"/>
    </row>
    <row r="116" spans="1:53"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31"/>
      <c r="AL116" s="31"/>
      <c r="AM116" s="31"/>
      <c r="AN116" s="31"/>
      <c r="AO116" s="31"/>
      <c r="AP116" s="31"/>
      <c r="AQ116" s="31"/>
      <c r="AR116" s="31"/>
      <c r="AS116" s="31"/>
      <c r="AT116" s="31"/>
      <c r="AU116" s="31"/>
      <c r="AV116" s="31"/>
      <c r="AW116" s="31"/>
      <c r="AX116" s="31"/>
      <c r="AY116" s="31"/>
      <c r="AZ116" s="31"/>
      <c r="BA116" s="31"/>
    </row>
    <row r="117" spans="1:53"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31"/>
      <c r="AL117" s="31"/>
      <c r="AM117" s="31"/>
      <c r="AN117" s="31"/>
      <c r="AO117" s="31"/>
      <c r="AP117" s="31"/>
      <c r="AQ117" s="31"/>
      <c r="AR117" s="31"/>
      <c r="AS117" s="31"/>
      <c r="AT117" s="31"/>
      <c r="AU117" s="31"/>
      <c r="AV117" s="31"/>
      <c r="AW117" s="31"/>
      <c r="AX117" s="31"/>
      <c r="AY117" s="31"/>
      <c r="AZ117" s="31"/>
      <c r="BA117" s="31"/>
    </row>
    <row r="118" spans="1:53"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31"/>
      <c r="AL118" s="31"/>
      <c r="AM118" s="31"/>
      <c r="AN118" s="31"/>
      <c r="AO118" s="31"/>
      <c r="AP118" s="31"/>
      <c r="AQ118" s="31"/>
      <c r="AR118" s="31"/>
      <c r="AS118" s="31"/>
      <c r="AT118" s="31"/>
      <c r="AU118" s="31"/>
      <c r="AV118" s="31"/>
      <c r="AW118" s="31"/>
      <c r="AX118" s="31"/>
      <c r="AY118" s="31"/>
      <c r="AZ118" s="31"/>
      <c r="BA118" s="31"/>
    </row>
    <row r="119" spans="1:53"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31"/>
      <c r="AL119" s="31"/>
      <c r="AM119" s="31"/>
      <c r="AN119" s="31"/>
      <c r="AO119" s="31"/>
      <c r="AP119" s="31"/>
      <c r="AQ119" s="31"/>
      <c r="AR119" s="31"/>
      <c r="AS119" s="31"/>
      <c r="AT119" s="31"/>
      <c r="AU119" s="31"/>
      <c r="AV119" s="31"/>
      <c r="AW119" s="31"/>
      <c r="AX119" s="31"/>
      <c r="AY119" s="31"/>
      <c r="AZ119" s="31"/>
      <c r="BA119" s="31"/>
    </row>
    <row r="120" spans="1:53"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31"/>
      <c r="AL120" s="31"/>
      <c r="AM120" s="31"/>
      <c r="AN120" s="31"/>
      <c r="AO120" s="31"/>
      <c r="AP120" s="31"/>
      <c r="AQ120" s="31"/>
      <c r="AR120" s="31"/>
      <c r="AS120" s="31"/>
      <c r="AT120" s="31"/>
      <c r="AU120" s="31"/>
      <c r="AV120" s="31"/>
      <c r="AW120" s="31"/>
      <c r="AX120" s="31"/>
      <c r="AY120" s="31"/>
      <c r="AZ120" s="31"/>
      <c r="BA120" s="31"/>
    </row>
    <row r="121" spans="1:53"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31"/>
      <c r="AL121" s="31"/>
      <c r="AM121" s="31"/>
      <c r="AN121" s="31"/>
      <c r="AO121" s="31"/>
      <c r="AP121" s="31"/>
      <c r="AQ121" s="31"/>
      <c r="AR121" s="31"/>
      <c r="AS121" s="31"/>
      <c r="AT121" s="31"/>
      <c r="AU121" s="31"/>
      <c r="AV121" s="31"/>
      <c r="AW121" s="31"/>
      <c r="AX121" s="31"/>
      <c r="AY121" s="31"/>
      <c r="AZ121" s="31"/>
      <c r="BA121" s="31"/>
    </row>
    <row r="122" spans="1:53"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31"/>
      <c r="AL122" s="31"/>
      <c r="AM122" s="31"/>
      <c r="AN122" s="31"/>
      <c r="AO122" s="31"/>
      <c r="AP122" s="31"/>
      <c r="AQ122" s="31"/>
      <c r="AR122" s="31"/>
      <c r="AS122" s="31"/>
      <c r="AT122" s="31"/>
      <c r="AU122" s="31"/>
      <c r="AV122" s="31"/>
      <c r="AW122" s="31"/>
      <c r="AX122" s="31"/>
      <c r="AY122" s="31"/>
      <c r="AZ122" s="31"/>
      <c r="BA122" s="31"/>
    </row>
    <row r="123" spans="1:53"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31"/>
      <c r="AL123" s="31"/>
      <c r="AM123" s="31"/>
      <c r="AN123" s="31"/>
      <c r="AO123" s="31"/>
      <c r="AP123" s="31"/>
      <c r="AQ123" s="31"/>
      <c r="AR123" s="31"/>
      <c r="AS123" s="31"/>
      <c r="AT123" s="31"/>
      <c r="AU123" s="31"/>
      <c r="AV123" s="31"/>
      <c r="AW123" s="31"/>
      <c r="AX123" s="31"/>
      <c r="AY123" s="31"/>
      <c r="AZ123" s="31"/>
      <c r="BA123" s="31"/>
    </row>
    <row r="124" spans="1:53"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31"/>
      <c r="AL124" s="31"/>
      <c r="AM124" s="31"/>
      <c r="AN124" s="31"/>
      <c r="AO124" s="31"/>
      <c r="AP124" s="31"/>
      <c r="AQ124" s="31"/>
      <c r="AR124" s="31"/>
      <c r="AS124" s="31"/>
      <c r="AT124" s="31"/>
      <c r="AU124" s="31"/>
      <c r="AV124" s="31"/>
      <c r="AW124" s="31"/>
      <c r="AX124" s="31"/>
      <c r="AY124" s="31"/>
      <c r="AZ124" s="31"/>
      <c r="BA124" s="31"/>
    </row>
    <row r="125" spans="1:53"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31"/>
      <c r="AL125" s="31"/>
      <c r="AM125" s="31"/>
      <c r="AN125" s="31"/>
      <c r="AO125" s="31"/>
      <c r="AP125" s="31"/>
      <c r="AQ125" s="31"/>
      <c r="AR125" s="31"/>
      <c r="AS125" s="31"/>
      <c r="AT125" s="31"/>
      <c r="AU125" s="31"/>
      <c r="AV125" s="31"/>
      <c r="AW125" s="31"/>
      <c r="AX125" s="31"/>
      <c r="AY125" s="31"/>
      <c r="AZ125" s="31"/>
      <c r="BA125" s="31"/>
    </row>
    <row r="126" spans="1:53" x14ac:dyDescent="0.25">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row>
    <row r="127" spans="1:53"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row>
    <row r="128" spans="1:53"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row>
    <row r="129" spans="1:53"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row>
    <row r="130" spans="1:53"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row>
    <row r="131" spans="1:53" x14ac:dyDescent="0.25">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row>
    <row r="132" spans="1:53" x14ac:dyDescent="0.25">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row>
    <row r="133" spans="1:53" x14ac:dyDescent="0.25">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row>
    <row r="134" spans="1:53" x14ac:dyDescent="0.25">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row>
    <row r="135" spans="1:53" x14ac:dyDescent="0.2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row>
    <row r="136" spans="1:53" x14ac:dyDescent="0.25">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row>
    <row r="137" spans="1:53" x14ac:dyDescent="0.25">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row>
    <row r="138" spans="1:53" x14ac:dyDescent="0.25">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row>
    <row r="139" spans="1:53" x14ac:dyDescent="0.25">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row>
    <row r="140" spans="1:53" x14ac:dyDescent="0.25">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row>
    <row r="141" spans="1:53" x14ac:dyDescent="0.25">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row>
    <row r="142" spans="1:53" x14ac:dyDescent="0.25">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row>
    <row r="143" spans="1:53" x14ac:dyDescent="0.25">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row>
    <row r="144" spans="1:53" x14ac:dyDescent="0.25">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row>
    <row r="145" spans="1:53" x14ac:dyDescent="0.2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row>
    <row r="146" spans="1:53" x14ac:dyDescent="0.25">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row>
    <row r="147" spans="1:53" x14ac:dyDescent="0.25">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row>
    <row r="148" spans="1:53" x14ac:dyDescent="0.25">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row>
    <row r="149" spans="1:53" x14ac:dyDescent="0.25">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row>
    <row r="150" spans="1:53" x14ac:dyDescent="0.25">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row>
    <row r="151" spans="1:53" x14ac:dyDescent="0.25">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row>
    <row r="152" spans="1:53" x14ac:dyDescent="0.25">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row>
    <row r="153" spans="1:53" x14ac:dyDescent="0.25">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row>
    <row r="154" spans="1:53" x14ac:dyDescent="0.25">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row>
    <row r="155" spans="1:53" x14ac:dyDescent="0.2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row>
    <row r="156" spans="1:53" x14ac:dyDescent="0.25">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row>
    <row r="157" spans="1:53" x14ac:dyDescent="0.25">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row>
    <row r="158" spans="1:53" x14ac:dyDescent="0.25">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row>
    <row r="159" spans="1:53" x14ac:dyDescent="0.25">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row>
    <row r="160" spans="1:53" x14ac:dyDescent="0.25">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row>
    <row r="161" spans="1:53" x14ac:dyDescent="0.25">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row>
    <row r="162" spans="1:53" x14ac:dyDescent="0.25">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row>
    <row r="163" spans="1:53" x14ac:dyDescent="0.25">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row>
    <row r="164" spans="1:53" x14ac:dyDescent="0.25">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row>
    <row r="165" spans="1:53" x14ac:dyDescent="0.2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row>
    <row r="166" spans="1:53" x14ac:dyDescent="0.25">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row>
    <row r="167" spans="1:53" x14ac:dyDescent="0.25">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row>
    <row r="168" spans="1:53" x14ac:dyDescent="0.25">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row>
    <row r="169" spans="1:53" x14ac:dyDescent="0.25">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row>
    <row r="170" spans="1:53" x14ac:dyDescent="0.25">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row>
    <row r="171" spans="1:53" x14ac:dyDescent="0.25">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row>
    <row r="172" spans="1:53" x14ac:dyDescent="0.25">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row>
    <row r="173" spans="1:53" x14ac:dyDescent="0.25">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row>
    <row r="174" spans="1:53" x14ac:dyDescent="0.25">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row>
    <row r="175" spans="1:53" x14ac:dyDescent="0.2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row>
    <row r="176" spans="1:53" x14ac:dyDescent="0.25">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row>
    <row r="177" spans="1:53" x14ac:dyDescent="0.25">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row>
    <row r="178" spans="1:53" x14ac:dyDescent="0.25">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row>
    <row r="179" spans="1:53" x14ac:dyDescent="0.25">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row>
    <row r="180" spans="1:53" x14ac:dyDescent="0.25">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row>
    <row r="181" spans="1:53" x14ac:dyDescent="0.25">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row>
    <row r="182" spans="1:53" x14ac:dyDescent="0.25">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row>
    <row r="183" spans="1:53" x14ac:dyDescent="0.25">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row>
    <row r="184" spans="1:53" x14ac:dyDescent="0.25">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row>
    <row r="185" spans="1:53" x14ac:dyDescent="0.2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row>
    <row r="186" spans="1:53" x14ac:dyDescent="0.25">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row>
    <row r="187" spans="1:53" x14ac:dyDescent="0.25">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row>
    <row r="188" spans="1:53" x14ac:dyDescent="0.25">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row>
    <row r="189" spans="1:53" x14ac:dyDescent="0.25">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row>
    <row r="190" spans="1:53" x14ac:dyDescent="0.25">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row>
    <row r="191" spans="1:53" x14ac:dyDescent="0.25">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row>
    <row r="192" spans="1:53" x14ac:dyDescent="0.25">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row>
    <row r="193" spans="1:53" x14ac:dyDescent="0.25">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row>
    <row r="194" spans="1:53" x14ac:dyDescent="0.25">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row>
    <row r="195" spans="1:53" x14ac:dyDescent="0.2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row>
    <row r="196" spans="1:53" x14ac:dyDescent="0.25">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row>
    <row r="197" spans="1:53" x14ac:dyDescent="0.25">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row>
    <row r="198" spans="1:53" x14ac:dyDescent="0.25">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row>
    <row r="199" spans="1:53" x14ac:dyDescent="0.25">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row>
    <row r="200" spans="1:53" x14ac:dyDescent="0.25">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row>
    <row r="201" spans="1:53" x14ac:dyDescent="0.25">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row>
    <row r="202" spans="1:53" x14ac:dyDescent="0.25">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row>
    <row r="203" spans="1:53" x14ac:dyDescent="0.25">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row>
    <row r="204" spans="1:53" x14ac:dyDescent="0.25">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row>
    <row r="205" spans="1:53" x14ac:dyDescent="0.2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row>
    <row r="206" spans="1:53" x14ac:dyDescent="0.25">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row>
    <row r="207" spans="1:53" x14ac:dyDescent="0.25">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row>
    <row r="208" spans="1:53" x14ac:dyDescent="0.25">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row>
    <row r="209" spans="1:53" x14ac:dyDescent="0.25">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row>
    <row r="210" spans="1:53" x14ac:dyDescent="0.25">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row>
    <row r="211" spans="1:53" x14ac:dyDescent="0.25">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row>
    <row r="212" spans="1:53" x14ac:dyDescent="0.25">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row>
    <row r="213" spans="1:53" x14ac:dyDescent="0.25">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row>
    <row r="214" spans="1:53" x14ac:dyDescent="0.25">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row>
    <row r="215" spans="1:53" x14ac:dyDescent="0.2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row>
    <row r="216" spans="1:53" x14ac:dyDescent="0.25">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row>
    <row r="217" spans="1:53" x14ac:dyDescent="0.25">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row>
    <row r="218" spans="1:53" x14ac:dyDescent="0.25">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row>
    <row r="219" spans="1:53" x14ac:dyDescent="0.25">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row>
    <row r="220" spans="1:53" x14ac:dyDescent="0.25">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row>
    <row r="221" spans="1:53" x14ac:dyDescent="0.25">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row>
    <row r="222" spans="1:53" x14ac:dyDescent="0.25">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row>
    <row r="223" spans="1:53" x14ac:dyDescent="0.25">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row>
    <row r="224" spans="1:53" x14ac:dyDescent="0.25">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row>
    <row r="225" spans="1:53" x14ac:dyDescent="0.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row>
    <row r="226" spans="1:53" x14ac:dyDescent="0.25">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row>
    <row r="227" spans="1:53" x14ac:dyDescent="0.25">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row>
    <row r="228" spans="1:53" x14ac:dyDescent="0.25">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row>
    <row r="229" spans="1:53" x14ac:dyDescent="0.25">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row>
    <row r="230" spans="1:53" x14ac:dyDescent="0.25">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row>
    <row r="231" spans="1:53" x14ac:dyDescent="0.25">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row>
    <row r="232" spans="1:53" x14ac:dyDescent="0.25">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row>
    <row r="233" spans="1:53" x14ac:dyDescent="0.25">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row>
    <row r="234" spans="1:53" x14ac:dyDescent="0.25">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row>
    <row r="235" spans="1:53" x14ac:dyDescent="0.2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row>
    <row r="236" spans="1:53" x14ac:dyDescent="0.25">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row>
    <row r="237" spans="1:53" x14ac:dyDescent="0.25">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row>
    <row r="238" spans="1:53" x14ac:dyDescent="0.25">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row>
    <row r="239" spans="1:53" x14ac:dyDescent="0.25">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row>
    <row r="240" spans="1:53" x14ac:dyDescent="0.25">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row>
    <row r="241" spans="1:53" x14ac:dyDescent="0.25">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row>
    <row r="242" spans="1:53" x14ac:dyDescent="0.25">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row>
    <row r="243" spans="1:53" x14ac:dyDescent="0.25">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row>
    <row r="244" spans="1:53" x14ac:dyDescent="0.25">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row>
    <row r="245" spans="1:53" x14ac:dyDescent="0.2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row>
    <row r="246" spans="1:53" x14ac:dyDescent="0.25">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row>
    <row r="247" spans="1:53" x14ac:dyDescent="0.25">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row>
    <row r="248" spans="1:53" x14ac:dyDescent="0.25">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row>
    <row r="249" spans="1:53" x14ac:dyDescent="0.25">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row>
    <row r="250" spans="1:53" x14ac:dyDescent="0.25">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row>
    <row r="251" spans="1:53" x14ac:dyDescent="0.25">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row>
    <row r="252" spans="1:53" x14ac:dyDescent="0.25">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row>
    <row r="253" spans="1:53" x14ac:dyDescent="0.25">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row>
    <row r="254" spans="1:53" x14ac:dyDescent="0.25">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row>
    <row r="255" spans="1:53" x14ac:dyDescent="0.2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Movie Theatre Sales 2023</vt:lpstr>
      <vt:lpstr>% Total Revenue 23</vt:lpstr>
      <vt:lpstr>QTY tickets sold 23</vt:lpstr>
      <vt:lpstr>Q1Q2 Revenue</vt:lpstr>
      <vt:lpstr>Q1Q2 Tickets</vt:lpstr>
      <vt:lpstr>Movie Theatre Sales 2024</vt:lpstr>
      <vt:lpstr>Q1Q2 Tickets 24</vt:lpstr>
      <vt:lpstr>Q1Q2 Rev 24</vt:lpstr>
      <vt:lpstr>Dashboard</vt:lpstr>
      <vt:lpstr>Employees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Desktop Patron</dc:creator>
  <cp:lastModifiedBy>Desktop Patron</cp:lastModifiedBy>
  <dcterms:created xsi:type="dcterms:W3CDTF">2024-07-09T21:25:38Z</dcterms:created>
  <dcterms:modified xsi:type="dcterms:W3CDTF">2024-07-20T18:56:49Z</dcterms:modified>
</cp:coreProperties>
</file>