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WORKSPACES\GITHUB\RNCP\BLOC_4\"/>
    </mc:Choice>
  </mc:AlternateContent>
  <xr:revisionPtr revIDLastSave="0" documentId="13_ncr:1_{1CF480EF-AE17-4BC4-9B43-1877053A89B5}" xr6:coauthVersionLast="47" xr6:coauthVersionMax="47" xr10:uidLastSave="{00000000-0000-0000-0000-000000000000}"/>
  <bookViews>
    <workbookView xWindow="1125" yWindow="1125" windowWidth="28800" windowHeight="15345" xr2:uid="{00000000-000D-0000-FFFF-FFFF00000000}"/>
  </bookViews>
  <sheets>
    <sheet name="Suivi" sheetId="1" r:id="rId1"/>
    <sheet name="Détail Score Q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3" l="1"/>
  <c r="R18" i="3"/>
  <c r="E18" i="3" s="1"/>
  <c r="Q18" i="3"/>
  <c r="D18" i="3" s="1"/>
  <c r="G18" i="3"/>
  <c r="B18" i="3"/>
  <c r="T18" i="3" s="1"/>
  <c r="U32" i="1"/>
  <c r="R32" i="1"/>
  <c r="Q32" i="1"/>
  <c r="AA23" i="1"/>
  <c r="X22" i="1"/>
  <c r="AA22" i="1" s="1"/>
  <c r="AA21" i="1"/>
  <c r="AA20" i="1"/>
  <c r="AA19" i="1"/>
  <c r="AA18" i="1"/>
  <c r="AA17" i="1"/>
  <c r="AA16" i="1"/>
  <c r="P15" i="1"/>
  <c r="AA15" i="1" s="1"/>
  <c r="AA14" i="1"/>
  <c r="AA13" i="1"/>
  <c r="AA12" i="1"/>
  <c r="A11" i="1"/>
  <c r="AA10" i="1"/>
  <c r="AA9" i="1"/>
  <c r="A9" i="1"/>
  <c r="A10" i="1" s="1"/>
  <c r="AA8" i="1"/>
  <c r="A12" i="1" l="1"/>
  <c r="R39" i="3"/>
  <c r="E39" i="3" s="1"/>
  <c r="P39" i="3"/>
  <c r="C39" i="3" s="1"/>
  <c r="Q39" i="3"/>
  <c r="D39" i="3" s="1"/>
  <c r="B21" i="3"/>
  <c r="S39" i="3"/>
  <c r="F39" i="3" s="1"/>
  <c r="B20" i="3"/>
  <c r="T39" i="3"/>
  <c r="G39" i="3" s="1"/>
  <c r="P18" i="3"/>
  <c r="C18" i="3" s="1"/>
  <c r="H18" i="3" s="1"/>
  <c r="S18" i="3"/>
  <c r="F18" i="3" s="1"/>
  <c r="B19" i="3"/>
  <c r="T20" i="3" l="1"/>
  <c r="G20" i="3" s="1"/>
  <c r="S20" i="3"/>
  <c r="F20" i="3" s="1"/>
  <c r="R20" i="3"/>
  <c r="E20" i="3" s="1"/>
  <c r="Q20" i="3"/>
  <c r="D20" i="3" s="1"/>
  <c r="B41" i="3"/>
  <c r="P20" i="3"/>
  <c r="C20" i="3" s="1"/>
  <c r="B22" i="3"/>
  <c r="A13" i="1"/>
  <c r="H39" i="3"/>
  <c r="S19" i="3"/>
  <c r="F19" i="3" s="1"/>
  <c r="T19" i="3"/>
  <c r="G19" i="3" s="1"/>
  <c r="R19" i="3"/>
  <c r="E19" i="3" s="1"/>
  <c r="B40" i="3"/>
  <c r="Q19" i="3"/>
  <c r="D19" i="3" s="1"/>
  <c r="P19" i="3"/>
  <c r="C19" i="3" s="1"/>
  <c r="S21" i="3"/>
  <c r="F21" i="3" s="1"/>
  <c r="R21" i="3"/>
  <c r="E21" i="3" s="1"/>
  <c r="Q21" i="3"/>
  <c r="D21" i="3" s="1"/>
  <c r="P21" i="3"/>
  <c r="C21" i="3" s="1"/>
  <c r="B42" i="3"/>
  <c r="T21" i="3"/>
  <c r="G21" i="3" s="1"/>
  <c r="H21" i="3" s="1"/>
  <c r="R22" i="3" l="1"/>
  <c r="E22" i="3" s="1"/>
  <c r="P22" i="3"/>
  <c r="C22" i="3" s="1"/>
  <c r="Q22" i="3"/>
  <c r="D22" i="3" s="1"/>
  <c r="B43" i="3"/>
  <c r="S22" i="3"/>
  <c r="F22" i="3" s="1"/>
  <c r="T22" i="3"/>
  <c r="G22" i="3" s="1"/>
  <c r="P41" i="3"/>
  <c r="C41" i="3" s="1"/>
  <c r="T41" i="3"/>
  <c r="G41" i="3" s="1"/>
  <c r="S41" i="3"/>
  <c r="F41" i="3" s="1"/>
  <c r="R41" i="3"/>
  <c r="E41" i="3" s="1"/>
  <c r="Q41" i="3"/>
  <c r="D41" i="3" s="1"/>
  <c r="T42" i="3"/>
  <c r="G42" i="3" s="1"/>
  <c r="S42" i="3"/>
  <c r="F42" i="3" s="1"/>
  <c r="P42" i="3"/>
  <c r="C42" i="3" s="1"/>
  <c r="R42" i="3"/>
  <c r="E42" i="3" s="1"/>
  <c r="Q42" i="3"/>
  <c r="D42" i="3" s="1"/>
  <c r="Q40" i="3"/>
  <c r="D40" i="3" s="1"/>
  <c r="P40" i="3"/>
  <c r="C40" i="3" s="1"/>
  <c r="R40" i="3"/>
  <c r="E40" i="3" s="1"/>
  <c r="T40" i="3"/>
  <c r="G40" i="3" s="1"/>
  <c r="S40" i="3"/>
  <c r="F40" i="3" s="1"/>
  <c r="H20" i="3"/>
  <c r="B23" i="3"/>
  <c r="A14" i="1"/>
  <c r="H19" i="3"/>
  <c r="H42" i="3" l="1"/>
  <c r="H41" i="3"/>
  <c r="H22" i="3"/>
  <c r="H40" i="3"/>
  <c r="Q23" i="3"/>
  <c r="D23" i="3" s="1"/>
  <c r="P23" i="3"/>
  <c r="C23" i="3" s="1"/>
  <c r="B44" i="3"/>
  <c r="T23" i="3"/>
  <c r="G23" i="3" s="1"/>
  <c r="S23" i="3"/>
  <c r="F23" i="3" s="1"/>
  <c r="R23" i="3"/>
  <c r="E23" i="3" s="1"/>
  <c r="T43" i="3"/>
  <c r="G43" i="3" s="1"/>
  <c r="S43" i="3"/>
  <c r="F43" i="3" s="1"/>
  <c r="R43" i="3"/>
  <c r="E43" i="3" s="1"/>
  <c r="Q43" i="3"/>
  <c r="D43" i="3" s="1"/>
  <c r="P43" i="3"/>
  <c r="C43" i="3" s="1"/>
  <c r="B24" i="3"/>
  <c r="A15" i="1"/>
  <c r="A16" i="1" l="1"/>
  <c r="B25" i="3"/>
  <c r="S44" i="3"/>
  <c r="F44" i="3" s="1"/>
  <c r="R44" i="3"/>
  <c r="E44" i="3" s="1"/>
  <c r="Q44" i="3"/>
  <c r="D44" i="3" s="1"/>
  <c r="P44" i="3"/>
  <c r="C44" i="3" s="1"/>
  <c r="T44" i="3"/>
  <c r="G44" i="3" s="1"/>
  <c r="H44" i="3" s="1"/>
  <c r="P24" i="3"/>
  <c r="C24" i="3" s="1"/>
  <c r="T24" i="3"/>
  <c r="G24" i="3" s="1"/>
  <c r="H24" i="3" s="1"/>
  <c r="Q24" i="3"/>
  <c r="D24" i="3" s="1"/>
  <c r="B45" i="3"/>
  <c r="S24" i="3"/>
  <c r="F24" i="3" s="1"/>
  <c r="R24" i="3"/>
  <c r="E24" i="3" s="1"/>
  <c r="H43" i="3"/>
  <c r="H23" i="3"/>
  <c r="B46" i="3" l="1"/>
  <c r="T25" i="3"/>
  <c r="G25" i="3" s="1"/>
  <c r="S25" i="3"/>
  <c r="F25" i="3" s="1"/>
  <c r="Q25" i="3"/>
  <c r="D25" i="3" s="1"/>
  <c r="R25" i="3"/>
  <c r="E25" i="3" s="1"/>
  <c r="P25" i="3"/>
  <c r="C25" i="3" s="1"/>
  <c r="B26" i="3"/>
  <c r="A17" i="1"/>
  <c r="R45" i="3"/>
  <c r="E45" i="3" s="1"/>
  <c r="Q45" i="3"/>
  <c r="D45" i="3" s="1"/>
  <c r="P45" i="3"/>
  <c r="C45" i="3" s="1"/>
  <c r="T45" i="3"/>
  <c r="G45" i="3" s="1"/>
  <c r="S45" i="3"/>
  <c r="F45" i="3" s="1"/>
  <c r="A18" i="1" l="1"/>
  <c r="B27" i="3"/>
  <c r="B47" i="3"/>
  <c r="T26" i="3"/>
  <c r="G26" i="3" s="1"/>
  <c r="S26" i="3"/>
  <c r="F26" i="3" s="1"/>
  <c r="R26" i="3"/>
  <c r="E26" i="3" s="1"/>
  <c r="Q26" i="3"/>
  <c r="D26" i="3" s="1"/>
  <c r="P26" i="3"/>
  <c r="C26" i="3" s="1"/>
  <c r="H45" i="3"/>
  <c r="H25" i="3"/>
  <c r="T46" i="3"/>
  <c r="G46" i="3" s="1"/>
  <c r="Q46" i="3"/>
  <c r="D46" i="3" s="1"/>
  <c r="P46" i="3"/>
  <c r="C46" i="3" s="1"/>
  <c r="S46" i="3"/>
  <c r="F46" i="3" s="1"/>
  <c r="R46" i="3"/>
  <c r="E46" i="3" s="1"/>
  <c r="H26" i="3" l="1"/>
  <c r="T47" i="3"/>
  <c r="G47" i="3" s="1"/>
  <c r="S47" i="3"/>
  <c r="F47" i="3" s="1"/>
  <c r="P47" i="3"/>
  <c r="C47" i="3" s="1"/>
  <c r="Q47" i="3"/>
  <c r="D47" i="3" s="1"/>
  <c r="R47" i="3"/>
  <c r="E47" i="3" s="1"/>
  <c r="B48" i="3"/>
  <c r="S27" i="3"/>
  <c r="F27" i="3" s="1"/>
  <c r="R27" i="3"/>
  <c r="E27" i="3" s="1"/>
  <c r="Q27" i="3"/>
  <c r="D27" i="3" s="1"/>
  <c r="T27" i="3"/>
  <c r="G27" i="3" s="1"/>
  <c r="P27" i="3"/>
  <c r="C27" i="3" s="1"/>
  <c r="H46" i="3"/>
  <c r="A19" i="1"/>
  <c r="B28" i="3"/>
  <c r="B49" i="3" l="1"/>
  <c r="R28" i="3"/>
  <c r="E28" i="3" s="1"/>
  <c r="Q28" i="3"/>
  <c r="D28" i="3" s="1"/>
  <c r="P28" i="3"/>
  <c r="C28" i="3" s="1"/>
  <c r="T28" i="3"/>
  <c r="G28" i="3" s="1"/>
  <c r="S28" i="3"/>
  <c r="F28" i="3" s="1"/>
  <c r="H47" i="3"/>
  <c r="B29" i="3"/>
  <c r="A20" i="1"/>
  <c r="T48" i="3"/>
  <c r="G48" i="3" s="1"/>
  <c r="H48" i="3" s="1"/>
  <c r="S48" i="3"/>
  <c r="F48" i="3" s="1"/>
  <c r="R48" i="3"/>
  <c r="E48" i="3" s="1"/>
  <c r="Q48" i="3"/>
  <c r="D48" i="3" s="1"/>
  <c r="P48" i="3"/>
  <c r="C48" i="3" s="1"/>
  <c r="H27" i="3"/>
  <c r="H28" i="3" l="1"/>
  <c r="B30" i="3"/>
  <c r="A21" i="1"/>
  <c r="T29" i="3"/>
  <c r="G29" i="3" s="1"/>
  <c r="Q29" i="3"/>
  <c r="D29" i="3" s="1"/>
  <c r="P29" i="3"/>
  <c r="C29" i="3" s="1"/>
  <c r="B50" i="3"/>
  <c r="S29" i="3"/>
  <c r="F29" i="3" s="1"/>
  <c r="R29" i="3"/>
  <c r="E29" i="3" s="1"/>
  <c r="T49" i="3"/>
  <c r="G49" i="3" s="1"/>
  <c r="S49" i="3"/>
  <c r="F49" i="3" s="1"/>
  <c r="R49" i="3"/>
  <c r="E49" i="3" s="1"/>
  <c r="Q49" i="3"/>
  <c r="D49" i="3" s="1"/>
  <c r="P49" i="3"/>
  <c r="C49" i="3" s="1"/>
  <c r="S50" i="3" l="1"/>
  <c r="F50" i="3" s="1"/>
  <c r="R50" i="3"/>
  <c r="E50" i="3" s="1"/>
  <c r="Q50" i="3"/>
  <c r="D50" i="3" s="1"/>
  <c r="P50" i="3"/>
  <c r="C50" i="3" s="1"/>
  <c r="T50" i="3"/>
  <c r="G50" i="3" s="1"/>
  <c r="H50" i="3" s="1"/>
  <c r="H29" i="3"/>
  <c r="A22" i="1"/>
  <c r="B31" i="3"/>
  <c r="T30" i="3"/>
  <c r="G30" i="3" s="1"/>
  <c r="S30" i="3"/>
  <c r="F30" i="3" s="1"/>
  <c r="P30" i="3"/>
  <c r="C30" i="3" s="1"/>
  <c r="R30" i="3"/>
  <c r="E30" i="3" s="1"/>
  <c r="Q30" i="3"/>
  <c r="D30" i="3" s="1"/>
  <c r="B51" i="3"/>
  <c r="H49" i="3"/>
  <c r="R51" i="3" l="1"/>
  <c r="E51" i="3" s="1"/>
  <c r="Q51" i="3"/>
  <c r="D51" i="3" s="1"/>
  <c r="P51" i="3"/>
  <c r="C51" i="3" s="1"/>
  <c r="S51" i="3"/>
  <c r="F51" i="3" s="1"/>
  <c r="T51" i="3"/>
  <c r="G51" i="3" s="1"/>
  <c r="H51" i="3" s="1"/>
  <c r="B32" i="3"/>
  <c r="A23" i="1"/>
  <c r="B33" i="3" s="1"/>
  <c r="T31" i="3"/>
  <c r="G31" i="3" s="1"/>
  <c r="S31" i="3"/>
  <c r="F31" i="3" s="1"/>
  <c r="R31" i="3"/>
  <c r="E31" i="3" s="1"/>
  <c r="P31" i="3"/>
  <c r="C31" i="3" s="1"/>
  <c r="B52" i="3"/>
  <c r="Q31" i="3"/>
  <c r="D31" i="3" s="1"/>
  <c r="H30" i="3"/>
  <c r="S33" i="3" l="1"/>
  <c r="F33" i="3" s="1"/>
  <c r="R33" i="3"/>
  <c r="E33" i="3" s="1"/>
  <c r="Q33" i="3"/>
  <c r="D33" i="3" s="1"/>
  <c r="P33" i="3"/>
  <c r="C33" i="3" s="1"/>
  <c r="B54" i="3"/>
  <c r="T33" i="3"/>
  <c r="G33" i="3" s="1"/>
  <c r="H33" i="3" s="1"/>
  <c r="H31" i="3"/>
  <c r="Q52" i="3"/>
  <c r="D52" i="3" s="1"/>
  <c r="P52" i="3"/>
  <c r="C52" i="3" s="1"/>
  <c r="S52" i="3"/>
  <c r="F52" i="3" s="1"/>
  <c r="T52" i="3"/>
  <c r="G52" i="3" s="1"/>
  <c r="R52" i="3"/>
  <c r="E52" i="3" s="1"/>
  <c r="T32" i="3"/>
  <c r="G32" i="3" s="1"/>
  <c r="R32" i="3"/>
  <c r="E32" i="3" s="1"/>
  <c r="S32" i="3"/>
  <c r="F32" i="3" s="1"/>
  <c r="Q32" i="3"/>
  <c r="D32" i="3" s="1"/>
  <c r="B53" i="3"/>
  <c r="P32" i="3"/>
  <c r="C32" i="3" s="1"/>
  <c r="P53" i="3" l="1"/>
  <c r="C53" i="3" s="1"/>
  <c r="T53" i="3"/>
  <c r="G53" i="3" s="1"/>
  <c r="Q53" i="3"/>
  <c r="D53" i="3" s="1"/>
  <c r="S53" i="3"/>
  <c r="F53" i="3" s="1"/>
  <c r="R53" i="3"/>
  <c r="E53" i="3" s="1"/>
  <c r="J33" i="3"/>
  <c r="H32" i="3"/>
  <c r="J22" i="3" s="1"/>
  <c r="T54" i="3"/>
  <c r="G54" i="3" s="1"/>
  <c r="H54" i="3" s="1"/>
  <c r="S54" i="3"/>
  <c r="F54" i="3" s="1"/>
  <c r="R54" i="3"/>
  <c r="E54" i="3" s="1"/>
  <c r="Q54" i="3"/>
  <c r="D54" i="3" s="1"/>
  <c r="P54" i="3"/>
  <c r="C54" i="3" s="1"/>
  <c r="H52" i="3"/>
  <c r="J41" i="3" l="1"/>
  <c r="J46" i="3"/>
  <c r="J44" i="3"/>
  <c r="J43" i="3"/>
  <c r="J48" i="3"/>
  <c r="J25" i="3"/>
  <c r="J49" i="3"/>
  <c r="J26" i="3"/>
  <c r="J29" i="3"/>
  <c r="J30" i="3"/>
  <c r="J24" i="3"/>
  <c r="J28" i="3"/>
  <c r="H53" i="3"/>
  <c r="J39" i="3" s="1"/>
  <c r="J47" i="3"/>
  <c r="J50" i="3"/>
  <c r="J52" i="3"/>
  <c r="J19" i="3"/>
  <c r="J32" i="3"/>
  <c r="J21" i="3"/>
  <c r="J23" i="3"/>
  <c r="J27" i="3"/>
  <c r="J20" i="3"/>
  <c r="J31" i="3"/>
  <c r="J40" i="3" l="1"/>
  <c r="J42" i="3"/>
  <c r="J18" i="3"/>
  <c r="J53" i="3"/>
  <c r="J51" i="3"/>
  <c r="J45" i="3"/>
  <c r="J54" i="3"/>
</calcChain>
</file>

<file path=xl/sharedStrings.xml><?xml version="1.0" encoding="utf-8"?>
<sst xmlns="http://schemas.openxmlformats.org/spreadsheetml/2006/main" count="224" uniqueCount="90">
  <si>
    <t>Suivi de performance des différents tests effectués</t>
  </si>
  <si>
    <t>TRAIN</t>
  </si>
  <si>
    <t>FINE TUNE</t>
  </si>
  <si>
    <t>N° Scénario</t>
  </si>
  <si>
    <t>Nom fichier modèle</t>
  </si>
  <si>
    <t xml:space="preserve">Modèle de base </t>
  </si>
  <si>
    <t>Nb Neurones
Couche 1</t>
  </si>
  <si>
    <t>Nb Neurones
Couche 2</t>
  </si>
  <si>
    <t>Nb Neurones
Couche 3</t>
  </si>
  <si>
    <t>Nb Epochs</t>
  </si>
  <si>
    <t>Optimizer</t>
  </si>
  <si>
    <t>Monitoring</t>
  </si>
  <si>
    <t>Dropout</t>
  </si>
  <si>
    <t>Patience</t>
  </si>
  <si>
    <t>model.evaluate
Loss</t>
  </si>
  <si>
    <t>model.evaluate
Accuracy</t>
  </si>
  <si>
    <t>model.evaluate
Precision</t>
  </si>
  <si>
    <t>model.evaluate
Recall</t>
  </si>
  <si>
    <t>Temps
Calcul (min)</t>
  </si>
  <si>
    <t>Nb effectif 
d'epochs</t>
  </si>
  <si>
    <t>Score modèle
TRAIN</t>
  </si>
  <si>
    <t>Score modèle
FINE TUNE</t>
  </si>
  <si>
    <t>TEMPS
TOTAL</t>
  </si>
  <si>
    <t>Testeur</t>
  </si>
  <si>
    <t>Machine</t>
  </si>
  <si>
    <t>Remarques</t>
  </si>
  <si>
    <t>V2B1</t>
  </si>
  <si>
    <t>max 30</t>
  </si>
  <si>
    <t>RMSprop</t>
  </si>
  <si>
    <t>val_loss (min)</t>
  </si>
  <si>
    <t>0.4</t>
  </si>
  <si>
    <t>max 15</t>
  </si>
  <si>
    <t>JB</t>
  </si>
  <si>
    <t>Colab</t>
  </si>
  <si>
    <t>EfficientNetV2B1_L1N32L2N16-NADAM</t>
  </si>
  <si>
    <t>Nadam</t>
  </si>
  <si>
    <t>Q</t>
  </si>
  <si>
    <t>EfficientNetV2B1_Adam_32_16_30_15.ipynb</t>
  </si>
  <si>
    <t>Adam</t>
  </si>
  <si>
    <t>P</t>
  </si>
  <si>
    <t>accuracy (max)</t>
  </si>
  <si>
    <t>EfficientNetV2B1_L1N64L2N32D05-ADAM</t>
  </si>
  <si>
    <t>0.5</t>
  </si>
  <si>
    <t>EfficientNetV2B1_L1N64L2N32-RMS</t>
  </si>
  <si>
    <t>EfficientNetV2B1_L1N32L2N32-RMS</t>
  </si>
  <si>
    <t>EfficientNetV2B1_L1N64L2N0-RMS</t>
  </si>
  <si>
    <t>/</t>
  </si>
  <si>
    <t>V2_EfficientNetB1_Adam_32_16_30_15.ipynb</t>
  </si>
  <si>
    <t>B1</t>
  </si>
  <si>
    <t>32 / 16</t>
  </si>
  <si>
    <t>EfficientNetV2B1_L1N32L2N16-RMS</t>
  </si>
  <si>
    <t>Pas les mêmes valeurs que JB de son 1 -_-'</t>
  </si>
  <si>
    <t>EfficientNetB2_L1N32L2N16-RMS</t>
  </si>
  <si>
    <t>B2 (?)</t>
  </si>
  <si>
    <t>Problème CM</t>
  </si>
  <si>
    <t>Tout bleu sur la gauche</t>
  </si>
  <si>
    <t>EfficientNetV2B2_L1N32L2N16-RMS</t>
  </si>
  <si>
    <t>V2B2 (?)</t>
  </si>
  <si>
    <t>EfficientNetB3_L1N32L2N16-RMS</t>
  </si>
  <si>
    <t>B3</t>
  </si>
  <si>
    <t>V2B3</t>
  </si>
  <si>
    <t>EfficientNetV2B3_L1N64L2N32-ADAM</t>
  </si>
  <si>
    <t>nombre de neurones</t>
  </si>
  <si>
    <t xml:space="preserve">si neurones infliuent bcp sur temps / performance : </t>
  </si>
  <si>
    <t>Définition du score : (accuracy (note sur 10) + precision (note sur 10) + loss (note sur 10) + f1-score (note sur 10) + 2 * (neurones / temps de calcul (note sur 10))) / 6</t>
  </si>
  <si>
    <t>temps total</t>
  </si>
  <si>
    <t xml:space="preserve">sinon : </t>
  </si>
  <si>
    <t xml:space="preserve">Définition du score : (accuracy (note sur 10) + precision (note sur 10) + loss (note sur 10) + f1-score (note sur 10) + (2 * note 10 sur temps de calcul) </t>
  </si>
  <si>
    <t>ratio :</t>
  </si>
  <si>
    <t>Pour obtenir la note des métriques du modèle, ne garder que les derniers chiffres après 90. Exemple : une accuracy de 98,23% =&gt; 8,23 / 10 pour l'accuracy</t>
  </si>
  <si>
    <t>On défini une note rédhibitoire de moins de 5 pour l'accuracy -&gt; on jette le modèle dans ces cas-là, pas assez performant de toute façon pour satisfaire le client</t>
  </si>
  <si>
    <t>Entre 0 et 20 minutes</t>
  </si>
  <si>
    <t>20-35</t>
  </si>
  <si>
    <t>36-40</t>
  </si>
  <si>
    <t>Grille d'évaluation des scores</t>
  </si>
  <si>
    <t>Note</t>
  </si>
  <si>
    <t>Accuracy</t>
  </si>
  <si>
    <t>Precision</t>
  </si>
  <si>
    <t>Recall</t>
  </si>
  <si>
    <t>Score TRAIN</t>
  </si>
  <si>
    <t>Score FINE TUNE</t>
  </si>
  <si>
    <t>Loss</t>
  </si>
  <si>
    <t>Temps
Calcul</t>
  </si>
  <si>
    <t>Détail des scores</t>
  </si>
  <si>
    <t>VLOOKUP TRAIN</t>
  </si>
  <si>
    <t>ID</t>
  </si>
  <si>
    <t>Score
TRAIN</t>
  </si>
  <si>
    <t>Global
Rank</t>
  </si>
  <si>
    <t>VLOOKUP FINE TRAIN</t>
  </si>
  <si>
    <t>Score
FINE TUNE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</si>
</sst>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d/m"/>
    <numFmt numFmtId="166" formatCode="0.000"/>
    <numFmt numFmtId="167" formatCode="0.0"/>
  </numFmts>
  <fonts count="11" x14ac:knownFonts="1">
    <font>
      <sz val="10"/>
      <color rgb="FF000000"/>
      <name val="Arial"/>
      <scheme val="minor"/>
    </font>
    <font>
      <b/>
      <sz val="16"/>
      <color rgb="FF000000"/>
      <name val="Calibri"/>
    </font>
    <font>
      <sz val="10"/>
      <name val="Arial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Calibri"/>
    </font>
    <font>
      <strike/>
      <sz val="11"/>
      <color rgb="FF000000"/>
      <name val="Calibri"/>
    </font>
    <font>
      <sz val="10"/>
      <color theme="1"/>
      <name val="Arial"/>
    </font>
    <font>
      <b/>
      <sz val="14"/>
      <color rgb="FFFFFFFF"/>
      <name val="Arial"/>
    </font>
    <font>
      <b/>
      <sz val="10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5" xfId="0" applyFont="1" applyBorder="1" applyAlignment="1">
      <alignment horizontal="right"/>
    </xf>
    <xf numFmtId="0" fontId="6" fillId="3" borderId="6" xfId="0" applyFont="1" applyFill="1" applyBorder="1"/>
    <xf numFmtId="0" fontId="6" fillId="3" borderId="6" xfId="0" applyFont="1" applyFill="1" applyBorder="1" applyAlignment="1">
      <alignment horizontal="right"/>
    </xf>
    <xf numFmtId="0" fontId="6" fillId="3" borderId="6" xfId="0" applyFont="1" applyFill="1" applyBorder="1" applyAlignment="1">
      <alignment horizontal="center" vertical="center"/>
    </xf>
    <xf numFmtId="164" fontId="6" fillId="3" borderId="6" xfId="0" applyNumberFormat="1" applyFont="1" applyFill="1" applyBorder="1"/>
    <xf numFmtId="164" fontId="6" fillId="3" borderId="6" xfId="0" applyNumberFormat="1" applyFont="1" applyFill="1" applyBorder="1" applyAlignment="1">
      <alignment horizontal="right"/>
    </xf>
    <xf numFmtId="0" fontId="6" fillId="4" borderId="6" xfId="0" applyFont="1" applyFill="1" applyBorder="1"/>
    <xf numFmtId="0" fontId="6" fillId="4" borderId="6" xfId="0" applyFont="1" applyFill="1" applyBorder="1" applyAlignment="1">
      <alignment horizontal="right"/>
    </xf>
    <xf numFmtId="0" fontId="6" fillId="4" borderId="6" xfId="0" applyFont="1" applyFill="1" applyBorder="1" applyAlignment="1">
      <alignment horizontal="center" vertical="center"/>
    </xf>
    <xf numFmtId="0" fontId="6" fillId="5" borderId="6" xfId="0" applyFont="1" applyFill="1" applyBorder="1"/>
    <xf numFmtId="0" fontId="6" fillId="5" borderId="6" xfId="0" applyFont="1" applyFill="1" applyBorder="1" applyAlignment="1">
      <alignment horizontal="right"/>
    </xf>
    <xf numFmtId="0" fontId="6" fillId="5" borderId="6" xfId="0" applyFont="1" applyFill="1" applyBorder="1" applyAlignment="1">
      <alignment horizontal="center" vertical="center"/>
    </xf>
    <xf numFmtId="0" fontId="6" fillId="6" borderId="6" xfId="0" applyFont="1" applyFill="1" applyBorder="1"/>
    <xf numFmtId="0" fontId="6" fillId="6" borderId="6" xfId="0" applyFont="1" applyFill="1" applyBorder="1" applyAlignment="1">
      <alignment horizontal="right"/>
    </xf>
    <xf numFmtId="0" fontId="6" fillId="6" borderId="6" xfId="0" applyFont="1" applyFill="1" applyBorder="1" applyAlignment="1">
      <alignment horizontal="center" vertical="center"/>
    </xf>
    <xf numFmtId="1" fontId="6" fillId="6" borderId="6" xfId="0" applyNumberFormat="1" applyFont="1" applyFill="1" applyBorder="1"/>
    <xf numFmtId="0" fontId="6" fillId="7" borderId="6" xfId="0" applyFont="1" applyFill="1" applyBorder="1"/>
    <xf numFmtId="0" fontId="6" fillId="7" borderId="6" xfId="0" applyFont="1" applyFill="1" applyBorder="1" applyAlignment="1">
      <alignment horizontal="right"/>
    </xf>
    <xf numFmtId="0" fontId="6" fillId="7" borderId="6" xfId="0" applyFont="1" applyFill="1" applyBorder="1" applyAlignment="1">
      <alignment horizontal="center" vertical="center"/>
    </xf>
    <xf numFmtId="0" fontId="7" fillId="7" borderId="6" xfId="0" applyFont="1" applyFill="1" applyBorder="1"/>
    <xf numFmtId="0" fontId="7" fillId="7" borderId="6" xfId="0" applyFont="1" applyFill="1" applyBorder="1" applyAlignment="1">
      <alignment horizontal="right"/>
    </xf>
    <xf numFmtId="0" fontId="7" fillId="7" borderId="6" xfId="0" applyFont="1" applyFill="1" applyBorder="1" applyAlignment="1">
      <alignment horizontal="center" vertical="center"/>
    </xf>
    <xf numFmtId="164" fontId="6" fillId="7" borderId="6" xfId="0" applyNumberFormat="1" applyFont="1" applyFill="1" applyBorder="1"/>
    <xf numFmtId="1" fontId="6" fillId="7" borderId="6" xfId="0" applyNumberFormat="1" applyFont="1" applyFill="1" applyBorder="1"/>
    <xf numFmtId="0" fontId="6" fillId="0" borderId="6" xfId="0" applyFont="1" applyBorder="1"/>
    <xf numFmtId="0" fontId="6" fillId="0" borderId="6" xfId="0" applyFont="1" applyBorder="1" applyAlignment="1">
      <alignment horizontal="right"/>
    </xf>
    <xf numFmtId="0" fontId="6" fillId="0" borderId="6" xfId="0" applyFont="1" applyBorder="1" applyAlignment="1">
      <alignment horizontal="center" vertical="center"/>
    </xf>
    <xf numFmtId="0" fontId="6" fillId="8" borderId="6" xfId="0" applyFont="1" applyFill="1" applyBorder="1"/>
    <xf numFmtId="0" fontId="6" fillId="0" borderId="13" xfId="0" applyFont="1" applyBorder="1" applyAlignment="1">
      <alignment horizontal="right"/>
    </xf>
    <xf numFmtId="0" fontId="6" fillId="0" borderId="12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 vertical="center"/>
    </xf>
    <xf numFmtId="0" fontId="6" fillId="8" borderId="12" xfId="0" applyFont="1" applyFill="1" applyBorder="1"/>
    <xf numFmtId="0" fontId="5" fillId="0" borderId="0" xfId="0" applyFont="1" applyAlignment="1">
      <alignment wrapText="1"/>
    </xf>
    <xf numFmtId="165" fontId="5" fillId="0" borderId="0" xfId="0" applyNumberFormat="1" applyFont="1"/>
    <xf numFmtId="0" fontId="5" fillId="0" borderId="0" xfId="0" applyFont="1" applyAlignment="1">
      <alignment horizontal="right"/>
    </xf>
    <xf numFmtId="0" fontId="8" fillId="0" borderId="0" xfId="0" applyFont="1"/>
    <xf numFmtId="0" fontId="9" fillId="9" borderId="0" xfId="0" applyFont="1" applyFill="1"/>
    <xf numFmtId="0" fontId="8" fillId="9" borderId="0" xfId="0" applyFont="1" applyFill="1"/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right"/>
    </xf>
    <xf numFmtId="166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8" fillId="10" borderId="0" xfId="0" applyFont="1" applyFill="1"/>
    <xf numFmtId="0" fontId="8" fillId="2" borderId="0" xfId="0" applyFont="1" applyFill="1" applyAlignment="1">
      <alignment horizontal="center"/>
    </xf>
    <xf numFmtId="1" fontId="8" fillId="0" borderId="0" xfId="0" applyNumberFormat="1" applyFont="1" applyAlignment="1">
      <alignment horizontal="center"/>
    </xf>
    <xf numFmtId="167" fontId="10" fillId="3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right"/>
    </xf>
    <xf numFmtId="0" fontId="8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/>
    <xf numFmtId="0" fontId="2" fillId="0" borderId="11" xfId="0" applyFont="1" applyBorder="1"/>
    <xf numFmtId="0" fontId="2" fillId="0" borderId="12" xfId="0" applyFont="1" applyBorder="1"/>
    <xf numFmtId="0" fontId="6" fillId="7" borderId="9" xfId="0" applyFont="1" applyFill="1" applyBorder="1" applyAlignment="1">
      <alignment vertical="center" wrapText="1"/>
    </xf>
    <xf numFmtId="0" fontId="2" fillId="0" borderId="5" xfId="0" applyFont="1" applyBorder="1"/>
    <xf numFmtId="0" fontId="2" fillId="0" borderId="13" xfId="0" applyFont="1" applyBorder="1"/>
    <xf numFmtId="0" fontId="10" fillId="2" borderId="0" xfId="0" applyFont="1" applyFill="1" applyAlignment="1">
      <alignment horizontal="center"/>
    </xf>
    <xf numFmtId="0" fontId="0" fillId="0" borderId="0" xfId="0"/>
    <xf numFmtId="0" fontId="10" fillId="2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L45"/>
  <sheetViews>
    <sheetView tabSelected="1" workbookViewId="0"/>
  </sheetViews>
  <sheetFormatPr defaultColWidth="12.5703125" defaultRowHeight="15.75" customHeight="1" x14ac:dyDescent="0.2"/>
  <cols>
    <col min="1" max="1" width="9.42578125" customWidth="1"/>
    <col min="2" max="2" width="28.42578125" customWidth="1"/>
    <col min="3" max="3" width="12.140625" customWidth="1"/>
    <col min="4" max="6" width="10.140625" customWidth="1"/>
    <col min="7" max="7" width="8.28515625" customWidth="1"/>
    <col min="8" max="8" width="9.7109375" customWidth="1"/>
    <col min="9" max="9" width="12.85546875" customWidth="1"/>
    <col min="10" max="10" width="6.7109375" customWidth="1"/>
    <col min="11" max="11" width="6.85546875" customWidth="1"/>
    <col min="12" max="15" width="12.7109375" customWidth="1"/>
    <col min="16" max="16" width="9.28515625" customWidth="1"/>
    <col min="17" max="17" width="8.28515625" customWidth="1"/>
    <col min="18" max="18" width="10.42578125" customWidth="1"/>
    <col min="19" max="19" width="8.28515625" customWidth="1"/>
    <col min="20" max="21" width="11.7109375" customWidth="1"/>
    <col min="22" max="22" width="12.85546875" customWidth="1"/>
    <col min="23" max="23" width="12.42578125" customWidth="1"/>
    <col min="24" max="24" width="10.7109375" customWidth="1"/>
    <col min="25" max="25" width="8.28515625" customWidth="1"/>
    <col min="26" max="26" width="10.7109375" customWidth="1"/>
    <col min="27" max="27" width="5.7109375" customWidth="1"/>
    <col min="28" max="28" width="6.140625" customWidth="1"/>
    <col min="29" max="29" width="7" customWidth="1"/>
  </cols>
  <sheetData>
    <row r="2" spans="1:38" ht="21" x14ac:dyDescent="0.35">
      <c r="B2" s="59" t="s">
        <v>0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1"/>
    </row>
    <row r="6" spans="1:38" x14ac:dyDescent="0.2">
      <c r="G6" s="62" t="s">
        <v>1</v>
      </c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2" t="s">
        <v>2</v>
      </c>
      <c r="T6" s="60"/>
      <c r="U6" s="60"/>
      <c r="V6" s="60"/>
      <c r="W6" s="60"/>
      <c r="X6" s="60"/>
      <c r="Y6" s="60"/>
      <c r="Z6" s="61"/>
    </row>
    <row r="7" spans="1:38" x14ac:dyDescent="0.2">
      <c r="A7" s="1" t="s">
        <v>3</v>
      </c>
      <c r="B7" s="1" t="s">
        <v>4</v>
      </c>
      <c r="C7" s="2" t="s">
        <v>5</v>
      </c>
      <c r="D7" s="2" t="s">
        <v>6</v>
      </c>
      <c r="E7" s="2" t="s">
        <v>7</v>
      </c>
      <c r="F7" s="2" t="s">
        <v>8</v>
      </c>
      <c r="G7" s="2" t="s">
        <v>9</v>
      </c>
      <c r="H7" s="2" t="s">
        <v>10</v>
      </c>
      <c r="I7" s="2" t="s">
        <v>11</v>
      </c>
      <c r="J7" s="2" t="s">
        <v>12</v>
      </c>
      <c r="K7" s="2" t="s">
        <v>13</v>
      </c>
      <c r="L7" s="2" t="s">
        <v>14</v>
      </c>
      <c r="M7" s="2" t="s">
        <v>15</v>
      </c>
      <c r="N7" s="2" t="s">
        <v>16</v>
      </c>
      <c r="O7" s="2" t="s">
        <v>17</v>
      </c>
      <c r="P7" s="2" t="s">
        <v>18</v>
      </c>
      <c r="Q7" s="3" t="s">
        <v>19</v>
      </c>
      <c r="R7" s="3" t="s">
        <v>20</v>
      </c>
      <c r="S7" s="2" t="s">
        <v>9</v>
      </c>
      <c r="T7" s="2" t="s">
        <v>14</v>
      </c>
      <c r="U7" s="2" t="s">
        <v>15</v>
      </c>
      <c r="V7" s="2" t="s">
        <v>16</v>
      </c>
      <c r="W7" s="2" t="s">
        <v>17</v>
      </c>
      <c r="X7" s="2" t="s">
        <v>18</v>
      </c>
      <c r="Y7" s="3" t="s">
        <v>19</v>
      </c>
      <c r="Z7" s="3" t="s">
        <v>21</v>
      </c>
      <c r="AA7" s="2" t="s">
        <v>22</v>
      </c>
      <c r="AB7" s="2" t="s">
        <v>23</v>
      </c>
      <c r="AC7" s="2" t="s">
        <v>24</v>
      </c>
      <c r="AD7" s="4" t="s">
        <v>25</v>
      </c>
      <c r="AE7" s="5"/>
      <c r="AF7" s="5"/>
      <c r="AG7" s="5"/>
      <c r="AH7" s="5"/>
      <c r="AI7" s="5"/>
      <c r="AJ7" s="5"/>
      <c r="AK7" s="5"/>
      <c r="AL7" s="5"/>
    </row>
    <row r="8" spans="1:38" ht="15.75" customHeight="1" x14ac:dyDescent="0.25">
      <c r="A8" s="6">
        <v>1</v>
      </c>
      <c r="B8" s="7">
        <v>1</v>
      </c>
      <c r="C8" s="8" t="s">
        <v>26</v>
      </c>
      <c r="D8" s="9">
        <v>32</v>
      </c>
      <c r="E8" s="9">
        <v>16</v>
      </c>
      <c r="F8" s="9">
        <v>3</v>
      </c>
      <c r="G8" s="9" t="s">
        <v>27</v>
      </c>
      <c r="H8" s="8" t="s">
        <v>28</v>
      </c>
      <c r="I8" s="8" t="s">
        <v>29</v>
      </c>
      <c r="J8" s="10" t="s">
        <v>30</v>
      </c>
      <c r="K8" s="10">
        <v>5</v>
      </c>
      <c r="L8" s="8">
        <v>5.33E-2</v>
      </c>
      <c r="M8" s="8">
        <v>0.98670000000000002</v>
      </c>
      <c r="N8" s="8">
        <v>0.98829999999999996</v>
      </c>
      <c r="O8" s="8">
        <v>0.98499999999999999</v>
      </c>
      <c r="P8" s="8">
        <v>18</v>
      </c>
      <c r="Q8" s="8">
        <v>8</v>
      </c>
      <c r="R8" s="8"/>
      <c r="S8" s="9" t="s">
        <v>31</v>
      </c>
      <c r="T8" s="11">
        <v>3.2800000000000003E-2</v>
      </c>
      <c r="U8" s="12">
        <v>0.99</v>
      </c>
      <c r="V8" s="11">
        <v>0.995</v>
      </c>
      <c r="W8" s="8">
        <v>0.98829999999999996</v>
      </c>
      <c r="X8" s="9">
        <v>33</v>
      </c>
      <c r="Y8" s="9">
        <v>15</v>
      </c>
      <c r="Z8" s="9"/>
      <c r="AA8" s="8">
        <f t="shared" ref="AA8:AA10" si="0">X8+P8</f>
        <v>51</v>
      </c>
      <c r="AB8" s="8" t="s">
        <v>32</v>
      </c>
      <c r="AC8" s="8" t="s">
        <v>33</v>
      </c>
    </row>
    <row r="9" spans="1:38" ht="15.75" customHeight="1" x14ac:dyDescent="0.25">
      <c r="A9" s="6">
        <f t="shared" ref="A9:A23" si="1">A8+1</f>
        <v>2</v>
      </c>
      <c r="B9" s="7" t="s">
        <v>34</v>
      </c>
      <c r="C9" s="8" t="s">
        <v>26</v>
      </c>
      <c r="D9" s="9">
        <v>32</v>
      </c>
      <c r="E9" s="9">
        <v>16</v>
      </c>
      <c r="F9" s="9">
        <v>3</v>
      </c>
      <c r="G9" s="9" t="s">
        <v>27</v>
      </c>
      <c r="H9" s="8" t="s">
        <v>35</v>
      </c>
      <c r="I9" s="8" t="s">
        <v>29</v>
      </c>
      <c r="J9" s="10" t="s">
        <v>30</v>
      </c>
      <c r="K9" s="10">
        <v>5</v>
      </c>
      <c r="L9" s="8">
        <v>0.1066</v>
      </c>
      <c r="M9" s="8">
        <v>0.9667</v>
      </c>
      <c r="N9" s="8">
        <v>0.9667</v>
      </c>
      <c r="O9" s="8">
        <v>0.9667</v>
      </c>
      <c r="P9" s="8">
        <v>34</v>
      </c>
      <c r="Q9" s="8">
        <v>14</v>
      </c>
      <c r="R9" s="8"/>
      <c r="S9" s="9" t="s">
        <v>31</v>
      </c>
      <c r="T9" s="8">
        <v>4.1200000000000001E-2</v>
      </c>
      <c r="U9" s="9">
        <v>0.98329999999999995</v>
      </c>
      <c r="V9" s="8">
        <v>0.98499999999999999</v>
      </c>
      <c r="W9" s="8">
        <v>0.98329999999999995</v>
      </c>
      <c r="X9" s="9">
        <v>36</v>
      </c>
      <c r="Y9" s="9">
        <v>15</v>
      </c>
      <c r="Z9" s="9"/>
      <c r="AA9" s="8">
        <f t="shared" si="0"/>
        <v>70</v>
      </c>
      <c r="AB9" s="8" t="s">
        <v>36</v>
      </c>
      <c r="AC9" s="8" t="s">
        <v>33</v>
      </c>
    </row>
    <row r="10" spans="1:38" ht="15.75" customHeight="1" x14ac:dyDescent="0.25">
      <c r="A10" s="6">
        <f t="shared" si="1"/>
        <v>3</v>
      </c>
      <c r="B10" s="7" t="s">
        <v>37</v>
      </c>
      <c r="C10" s="8" t="s">
        <v>26</v>
      </c>
      <c r="D10" s="9">
        <v>32</v>
      </c>
      <c r="E10" s="9">
        <v>16</v>
      </c>
      <c r="F10" s="9">
        <v>3</v>
      </c>
      <c r="G10" s="9" t="s">
        <v>27</v>
      </c>
      <c r="H10" s="8" t="s">
        <v>38</v>
      </c>
      <c r="I10" s="8" t="s">
        <v>29</v>
      </c>
      <c r="J10" s="10" t="s">
        <v>30</v>
      </c>
      <c r="K10" s="10">
        <v>5</v>
      </c>
      <c r="L10" s="8">
        <v>0.67030000000000001</v>
      </c>
      <c r="M10" s="8">
        <v>0.72330000000000005</v>
      </c>
      <c r="N10" s="8">
        <v>0.74070000000000003</v>
      </c>
      <c r="O10" s="8">
        <v>0.7</v>
      </c>
      <c r="P10" s="8">
        <v>16</v>
      </c>
      <c r="Q10" s="8">
        <v>7</v>
      </c>
      <c r="R10" s="8"/>
      <c r="S10" s="9" t="s">
        <v>31</v>
      </c>
      <c r="T10" s="8">
        <v>7.6300000000000007E-2</v>
      </c>
      <c r="U10" s="9">
        <v>0.97670000000000001</v>
      </c>
      <c r="V10" s="8">
        <v>0.98309999999999997</v>
      </c>
      <c r="W10" s="8">
        <v>0.97170000000000001</v>
      </c>
      <c r="X10" s="9">
        <v>34</v>
      </c>
      <c r="Y10" s="9">
        <v>15</v>
      </c>
      <c r="Z10" s="9"/>
      <c r="AA10" s="8">
        <f t="shared" si="0"/>
        <v>50</v>
      </c>
      <c r="AB10" s="8" t="s">
        <v>39</v>
      </c>
      <c r="AC10" s="8" t="s">
        <v>33</v>
      </c>
    </row>
    <row r="11" spans="1:38" ht="15.75" customHeight="1" x14ac:dyDescent="0.25">
      <c r="A11" s="6">
        <f t="shared" si="1"/>
        <v>4</v>
      </c>
      <c r="B11" s="7"/>
      <c r="C11" s="13" t="s">
        <v>26</v>
      </c>
      <c r="D11" s="14">
        <v>32</v>
      </c>
      <c r="E11" s="14">
        <v>16</v>
      </c>
      <c r="F11" s="14">
        <v>3</v>
      </c>
      <c r="G11" s="14" t="s">
        <v>27</v>
      </c>
      <c r="H11" s="13" t="s">
        <v>38</v>
      </c>
      <c r="I11" s="13" t="s">
        <v>40</v>
      </c>
      <c r="J11" s="15" t="s">
        <v>30</v>
      </c>
      <c r="K11" s="15">
        <v>5</v>
      </c>
      <c r="L11" s="13">
        <v>1.0601</v>
      </c>
      <c r="M11" s="13">
        <v>0.72170000000000001</v>
      </c>
      <c r="N11" s="13">
        <v>0.73229999999999995</v>
      </c>
      <c r="O11" s="13">
        <v>0.70669999999999999</v>
      </c>
      <c r="P11" s="13">
        <v>54</v>
      </c>
      <c r="Q11" s="13">
        <v>27</v>
      </c>
      <c r="R11" s="13"/>
      <c r="S11" s="14" t="s">
        <v>31</v>
      </c>
      <c r="T11" s="13">
        <v>3.7499999999999999E-2</v>
      </c>
      <c r="U11" s="14">
        <v>0.98499999999999999</v>
      </c>
      <c r="V11" s="13">
        <v>0.98499999999999999</v>
      </c>
      <c r="W11" s="13">
        <v>0.98329999999999995</v>
      </c>
      <c r="X11" s="14">
        <v>30</v>
      </c>
      <c r="Y11" s="14">
        <v>15</v>
      </c>
      <c r="Z11" s="14"/>
      <c r="AA11" s="13">
        <v>84</v>
      </c>
      <c r="AB11" s="13" t="s">
        <v>39</v>
      </c>
      <c r="AC11" s="13"/>
    </row>
    <row r="12" spans="1:38" ht="15.75" customHeight="1" x14ac:dyDescent="0.25">
      <c r="A12" s="6">
        <f t="shared" si="1"/>
        <v>5</v>
      </c>
      <c r="B12" s="7" t="s">
        <v>41</v>
      </c>
      <c r="C12" s="16" t="s">
        <v>26</v>
      </c>
      <c r="D12" s="17">
        <v>64</v>
      </c>
      <c r="E12" s="17">
        <v>32</v>
      </c>
      <c r="F12" s="17">
        <v>3</v>
      </c>
      <c r="G12" s="17" t="s">
        <v>27</v>
      </c>
      <c r="H12" s="16" t="s">
        <v>38</v>
      </c>
      <c r="I12" s="16" t="s">
        <v>29</v>
      </c>
      <c r="J12" s="18" t="s">
        <v>42</v>
      </c>
      <c r="K12" s="18">
        <v>5</v>
      </c>
      <c r="L12" s="16">
        <v>6.59E-2</v>
      </c>
      <c r="M12" s="16">
        <v>0.98</v>
      </c>
      <c r="N12" s="16">
        <v>0.98329999999999995</v>
      </c>
      <c r="O12" s="16">
        <v>0.98</v>
      </c>
      <c r="P12" s="16">
        <v>20</v>
      </c>
      <c r="Q12" s="16">
        <v>10</v>
      </c>
      <c r="R12" s="16"/>
      <c r="S12" s="17" t="s">
        <v>31</v>
      </c>
      <c r="T12" s="16">
        <v>3.6299999999999999E-2</v>
      </c>
      <c r="U12" s="17">
        <v>0.98829999999999996</v>
      </c>
      <c r="V12" s="16">
        <v>0.98829999999999996</v>
      </c>
      <c r="W12" s="16">
        <v>0.98829999999999996</v>
      </c>
      <c r="X12" s="17">
        <v>32</v>
      </c>
      <c r="Y12" s="17">
        <v>15</v>
      </c>
      <c r="Z12" s="17"/>
      <c r="AA12" s="16">
        <f t="shared" ref="AA12:AA23" si="2">X12+P12</f>
        <v>52</v>
      </c>
      <c r="AB12" s="16" t="s">
        <v>36</v>
      </c>
      <c r="AC12" s="16" t="s">
        <v>33</v>
      </c>
    </row>
    <row r="13" spans="1:38" ht="15.75" customHeight="1" x14ac:dyDescent="0.25">
      <c r="A13" s="6">
        <f t="shared" si="1"/>
        <v>6</v>
      </c>
      <c r="B13" s="7" t="s">
        <v>43</v>
      </c>
      <c r="C13" s="19" t="s">
        <v>26</v>
      </c>
      <c r="D13" s="20">
        <v>64</v>
      </c>
      <c r="E13" s="20">
        <v>32</v>
      </c>
      <c r="F13" s="20">
        <v>3</v>
      </c>
      <c r="G13" s="20" t="s">
        <v>27</v>
      </c>
      <c r="H13" s="19" t="s">
        <v>28</v>
      </c>
      <c r="I13" s="19" t="s">
        <v>29</v>
      </c>
      <c r="J13" s="21" t="s">
        <v>30</v>
      </c>
      <c r="K13" s="21">
        <v>5</v>
      </c>
      <c r="L13" s="19">
        <v>4.2299999999999997E-2</v>
      </c>
      <c r="M13" s="19">
        <v>0.98499999999999999</v>
      </c>
      <c r="N13" s="19">
        <v>0.98499999999999999</v>
      </c>
      <c r="O13" s="19">
        <v>0.95</v>
      </c>
      <c r="P13" s="19">
        <v>28</v>
      </c>
      <c r="Q13" s="19">
        <v>13</v>
      </c>
      <c r="R13" s="19"/>
      <c r="S13" s="20" t="s">
        <v>31</v>
      </c>
      <c r="T13" s="19">
        <v>3.1600000000000003E-2</v>
      </c>
      <c r="U13" s="19">
        <v>0.99</v>
      </c>
      <c r="V13" s="19">
        <v>0.99</v>
      </c>
      <c r="W13" s="19">
        <v>0.99</v>
      </c>
      <c r="X13" s="19">
        <v>13</v>
      </c>
      <c r="Y13" s="19">
        <v>6</v>
      </c>
      <c r="Z13" s="20"/>
      <c r="AA13" s="19">
        <f t="shared" si="2"/>
        <v>41</v>
      </c>
      <c r="AB13" s="19" t="s">
        <v>36</v>
      </c>
      <c r="AC13" s="19" t="s">
        <v>33</v>
      </c>
    </row>
    <row r="14" spans="1:38" ht="15.75" customHeight="1" x14ac:dyDescent="0.25">
      <c r="A14" s="6">
        <f t="shared" si="1"/>
        <v>7</v>
      </c>
      <c r="B14" s="7" t="s">
        <v>44</v>
      </c>
      <c r="C14" s="19" t="s">
        <v>26</v>
      </c>
      <c r="D14" s="20">
        <v>32</v>
      </c>
      <c r="E14" s="20">
        <v>32</v>
      </c>
      <c r="F14" s="20">
        <v>3</v>
      </c>
      <c r="G14" s="20" t="s">
        <v>27</v>
      </c>
      <c r="H14" s="19" t="s">
        <v>28</v>
      </c>
      <c r="I14" s="19" t="s">
        <v>29</v>
      </c>
      <c r="J14" s="21" t="s">
        <v>30</v>
      </c>
      <c r="K14" s="21">
        <v>5</v>
      </c>
      <c r="L14" s="19">
        <v>4.7300000000000002E-2</v>
      </c>
      <c r="M14" s="19">
        <v>0.98</v>
      </c>
      <c r="N14" s="19">
        <v>0.98160000000000003</v>
      </c>
      <c r="O14" s="19">
        <v>0.97829999999999995</v>
      </c>
      <c r="P14" s="19">
        <v>28</v>
      </c>
      <c r="Q14" s="19">
        <v>12</v>
      </c>
      <c r="R14" s="19"/>
      <c r="S14" s="20" t="s">
        <v>31</v>
      </c>
      <c r="T14" s="19">
        <v>3.0599999999999999E-2</v>
      </c>
      <c r="U14" s="19">
        <v>0.99170000000000003</v>
      </c>
      <c r="V14" s="19">
        <v>0.99170000000000003</v>
      </c>
      <c r="W14" s="19">
        <v>0.99170000000000003</v>
      </c>
      <c r="X14" s="19">
        <v>31</v>
      </c>
      <c r="Y14" s="19">
        <v>15</v>
      </c>
      <c r="Z14" s="19"/>
      <c r="AA14" s="19">
        <f t="shared" si="2"/>
        <v>59</v>
      </c>
      <c r="AB14" s="19" t="s">
        <v>36</v>
      </c>
      <c r="AC14" s="19" t="s">
        <v>33</v>
      </c>
    </row>
    <row r="15" spans="1:38" ht="15.75" customHeight="1" x14ac:dyDescent="0.25">
      <c r="A15" s="6">
        <f t="shared" si="1"/>
        <v>8</v>
      </c>
      <c r="B15" s="7" t="s">
        <v>45</v>
      </c>
      <c r="C15" s="19" t="s">
        <v>26</v>
      </c>
      <c r="D15" s="20">
        <v>64</v>
      </c>
      <c r="E15" s="20" t="s">
        <v>46</v>
      </c>
      <c r="F15" s="20">
        <v>3</v>
      </c>
      <c r="G15" s="20" t="s">
        <v>27</v>
      </c>
      <c r="H15" s="19" t="s">
        <v>28</v>
      </c>
      <c r="I15" s="19" t="s">
        <v>29</v>
      </c>
      <c r="J15" s="21" t="s">
        <v>30</v>
      </c>
      <c r="K15" s="21">
        <v>5</v>
      </c>
      <c r="L15" s="19">
        <v>7.2999999999999995E-2</v>
      </c>
      <c r="M15" s="19">
        <v>0.97670000000000001</v>
      </c>
      <c r="N15" s="19">
        <v>0.97829999999999995</v>
      </c>
      <c r="O15" s="19">
        <v>0.97670000000000001</v>
      </c>
      <c r="P15" s="22">
        <f>(2879-1125+125)/60</f>
        <v>31.316666666666666</v>
      </c>
      <c r="Q15" s="19">
        <v>14</v>
      </c>
      <c r="R15" s="19"/>
      <c r="S15" s="20" t="s">
        <v>31</v>
      </c>
      <c r="T15" s="19">
        <v>5.62E-2</v>
      </c>
      <c r="U15" s="19">
        <v>0.98329999999999995</v>
      </c>
      <c r="V15" s="19">
        <v>0.98329999999999995</v>
      </c>
      <c r="W15" s="19">
        <v>0.98170000000000002</v>
      </c>
      <c r="X15" s="19">
        <v>12</v>
      </c>
      <c r="Y15" s="19">
        <v>5</v>
      </c>
      <c r="Z15" s="19"/>
      <c r="AA15" s="22">
        <f t="shared" si="2"/>
        <v>43.316666666666663</v>
      </c>
      <c r="AB15" s="19" t="s">
        <v>36</v>
      </c>
      <c r="AC15" s="19" t="s">
        <v>33</v>
      </c>
    </row>
    <row r="16" spans="1:38" ht="15.75" customHeight="1" x14ac:dyDescent="0.25">
      <c r="A16" s="6">
        <f t="shared" si="1"/>
        <v>9</v>
      </c>
      <c r="B16" s="7"/>
      <c r="C16" s="19" t="s">
        <v>26</v>
      </c>
      <c r="D16" s="20">
        <v>32</v>
      </c>
      <c r="E16" s="20" t="s">
        <v>46</v>
      </c>
      <c r="F16" s="20">
        <v>3</v>
      </c>
      <c r="G16" s="20" t="s">
        <v>27</v>
      </c>
      <c r="H16" s="19" t="s">
        <v>28</v>
      </c>
      <c r="I16" s="19" t="s">
        <v>29</v>
      </c>
      <c r="J16" s="21" t="s">
        <v>30</v>
      </c>
      <c r="K16" s="21">
        <v>5</v>
      </c>
      <c r="L16" s="19">
        <v>4.5400000000000003E-2</v>
      </c>
      <c r="M16" s="19">
        <v>0.98670000000000002</v>
      </c>
      <c r="N16" s="19">
        <v>0.98829999999999996</v>
      </c>
      <c r="O16" s="19">
        <v>0.98670000000000002</v>
      </c>
      <c r="P16" s="19">
        <v>25</v>
      </c>
      <c r="Q16" s="19">
        <v>11</v>
      </c>
      <c r="R16" s="19"/>
      <c r="S16" s="20" t="s">
        <v>31</v>
      </c>
      <c r="T16" s="19">
        <v>3.4299999999999997E-2</v>
      </c>
      <c r="U16" s="19">
        <v>0.99170000000000003</v>
      </c>
      <c r="V16" s="19">
        <v>0.99170000000000003</v>
      </c>
      <c r="W16" s="19">
        <v>0.99170000000000003</v>
      </c>
      <c r="X16" s="19">
        <v>34</v>
      </c>
      <c r="Y16" s="19">
        <v>15</v>
      </c>
      <c r="Z16" s="19"/>
      <c r="AA16" s="19">
        <f t="shared" si="2"/>
        <v>59</v>
      </c>
      <c r="AB16" s="19" t="s">
        <v>32</v>
      </c>
      <c r="AC16" s="19" t="s">
        <v>33</v>
      </c>
    </row>
    <row r="17" spans="1:31" ht="15.75" customHeight="1" x14ac:dyDescent="0.25">
      <c r="A17" s="6">
        <f t="shared" si="1"/>
        <v>10</v>
      </c>
      <c r="B17" s="7" t="s">
        <v>47</v>
      </c>
      <c r="C17" s="23" t="s">
        <v>48</v>
      </c>
      <c r="D17" s="63" t="s">
        <v>49</v>
      </c>
      <c r="E17" s="64"/>
      <c r="F17" s="24">
        <v>3</v>
      </c>
      <c r="G17" s="24" t="s">
        <v>27</v>
      </c>
      <c r="H17" s="69" t="s">
        <v>28</v>
      </c>
      <c r="I17" s="23" t="s">
        <v>29</v>
      </c>
      <c r="J17" s="25" t="s">
        <v>30</v>
      </c>
      <c r="K17" s="25">
        <v>5</v>
      </c>
      <c r="L17" s="23">
        <v>1.0749</v>
      </c>
      <c r="M17" s="23">
        <v>0.38</v>
      </c>
      <c r="N17" s="23">
        <v>0.58760000000000001</v>
      </c>
      <c r="O17" s="23">
        <v>9.5000000000000001E-2</v>
      </c>
      <c r="P17" s="23">
        <v>28</v>
      </c>
      <c r="Q17" s="23">
        <v>13</v>
      </c>
      <c r="R17" s="23"/>
      <c r="S17" s="24" t="s">
        <v>31</v>
      </c>
      <c r="T17" s="23">
        <v>5.67E-2</v>
      </c>
      <c r="U17" s="23">
        <v>0.98499999999999999</v>
      </c>
      <c r="V17" s="23">
        <v>0.98660000000000003</v>
      </c>
      <c r="W17" s="23">
        <v>0.98329999999999995</v>
      </c>
      <c r="X17" s="23">
        <v>34</v>
      </c>
      <c r="Y17" s="23">
        <v>15</v>
      </c>
      <c r="Z17" s="23"/>
      <c r="AA17" s="23">
        <f t="shared" si="2"/>
        <v>62</v>
      </c>
      <c r="AB17" s="23" t="s">
        <v>39</v>
      </c>
      <c r="AC17" s="23" t="s">
        <v>33</v>
      </c>
    </row>
    <row r="18" spans="1:31" ht="15.75" customHeight="1" x14ac:dyDescent="0.25">
      <c r="A18" s="6">
        <f t="shared" si="1"/>
        <v>11</v>
      </c>
      <c r="B18" s="7" t="s">
        <v>50</v>
      </c>
      <c r="C18" s="26" t="s">
        <v>26</v>
      </c>
      <c r="D18" s="65"/>
      <c r="E18" s="66"/>
      <c r="F18" s="24">
        <v>3</v>
      </c>
      <c r="G18" s="27" t="s">
        <v>27</v>
      </c>
      <c r="H18" s="70"/>
      <c r="I18" s="26" t="s">
        <v>29</v>
      </c>
      <c r="J18" s="28" t="s">
        <v>30</v>
      </c>
      <c r="K18" s="28">
        <v>5</v>
      </c>
      <c r="L18" s="26">
        <v>4.7E-2</v>
      </c>
      <c r="M18" s="26">
        <v>0.98170000000000002</v>
      </c>
      <c r="N18" s="26">
        <v>0.98170000000000002</v>
      </c>
      <c r="O18" s="26">
        <v>0.98170000000000002</v>
      </c>
      <c r="P18" s="26">
        <v>32</v>
      </c>
      <c r="Q18" s="26">
        <v>14</v>
      </c>
      <c r="R18" s="26"/>
      <c r="S18" s="27" t="s">
        <v>31</v>
      </c>
      <c r="T18" s="26">
        <v>3.5499999999999997E-2</v>
      </c>
      <c r="U18" s="26">
        <v>0.99</v>
      </c>
      <c r="V18" s="26">
        <v>0.99</v>
      </c>
      <c r="W18" s="26">
        <v>0.99</v>
      </c>
      <c r="X18" s="26">
        <v>34</v>
      </c>
      <c r="Y18" s="26">
        <v>15</v>
      </c>
      <c r="Z18" s="26"/>
      <c r="AA18" s="26">
        <f t="shared" si="2"/>
        <v>66</v>
      </c>
      <c r="AB18" s="26" t="s">
        <v>36</v>
      </c>
      <c r="AC18" s="26" t="s">
        <v>33</v>
      </c>
      <c r="AD18" s="6" t="s">
        <v>51</v>
      </c>
    </row>
    <row r="19" spans="1:31" ht="15.75" customHeight="1" x14ac:dyDescent="0.25">
      <c r="A19" s="6">
        <f t="shared" si="1"/>
        <v>12</v>
      </c>
      <c r="B19" s="7" t="s">
        <v>52</v>
      </c>
      <c r="C19" s="23" t="s">
        <v>53</v>
      </c>
      <c r="D19" s="65"/>
      <c r="E19" s="66"/>
      <c r="F19" s="24">
        <v>3</v>
      </c>
      <c r="G19" s="24" t="s">
        <v>27</v>
      </c>
      <c r="H19" s="70"/>
      <c r="I19" s="23" t="s">
        <v>29</v>
      </c>
      <c r="J19" s="25" t="s">
        <v>30</v>
      </c>
      <c r="K19" s="25">
        <v>5</v>
      </c>
      <c r="L19" s="23">
        <v>1.1793</v>
      </c>
      <c r="M19" s="23">
        <v>0.33329999999999999</v>
      </c>
      <c r="N19" s="23">
        <v>0.2369</v>
      </c>
      <c r="O19" s="23">
        <v>0.14330000000000001</v>
      </c>
      <c r="P19" s="23">
        <v>21</v>
      </c>
      <c r="Q19" s="23">
        <v>9</v>
      </c>
      <c r="R19" s="23"/>
      <c r="S19" s="24" t="s">
        <v>31</v>
      </c>
      <c r="T19" s="23">
        <v>3.7400000000000003E-2</v>
      </c>
      <c r="U19" s="23">
        <v>0.99</v>
      </c>
      <c r="V19" s="23">
        <v>0.99</v>
      </c>
      <c r="W19" s="23">
        <v>0.99</v>
      </c>
      <c r="X19" s="23">
        <v>35</v>
      </c>
      <c r="Y19" s="23">
        <v>15</v>
      </c>
      <c r="Z19" s="23"/>
      <c r="AA19" s="23">
        <f t="shared" si="2"/>
        <v>56</v>
      </c>
      <c r="AB19" s="23" t="s">
        <v>36</v>
      </c>
      <c r="AC19" s="23" t="s">
        <v>33</v>
      </c>
      <c r="AD19" s="6" t="s">
        <v>54</v>
      </c>
      <c r="AE19" s="6" t="s">
        <v>55</v>
      </c>
    </row>
    <row r="20" spans="1:31" ht="15.75" customHeight="1" x14ac:dyDescent="0.25">
      <c r="A20" s="6">
        <f t="shared" si="1"/>
        <v>13</v>
      </c>
      <c r="B20" s="7" t="s">
        <v>56</v>
      </c>
      <c r="C20" s="23" t="s">
        <v>57</v>
      </c>
      <c r="D20" s="65"/>
      <c r="E20" s="66"/>
      <c r="F20" s="24">
        <v>3</v>
      </c>
      <c r="G20" s="24" t="s">
        <v>27</v>
      </c>
      <c r="H20" s="70"/>
      <c r="I20" s="23" t="s">
        <v>29</v>
      </c>
      <c r="J20" s="25" t="s">
        <v>30</v>
      </c>
      <c r="K20" s="25">
        <v>5</v>
      </c>
      <c r="L20" s="23">
        <v>7.0000000000000007E-2</v>
      </c>
      <c r="M20" s="23">
        <v>0.97829999999999995</v>
      </c>
      <c r="N20" s="23">
        <v>0.97829999999999995</v>
      </c>
      <c r="O20" s="23">
        <v>0.97829999999999995</v>
      </c>
      <c r="P20" s="23">
        <v>41</v>
      </c>
      <c r="Q20" s="23">
        <v>18</v>
      </c>
      <c r="R20" s="23"/>
      <c r="S20" s="24" t="s">
        <v>31</v>
      </c>
      <c r="T20" s="23">
        <v>5.0999999999999997E-2</v>
      </c>
      <c r="U20" s="23">
        <v>0.98499999999999999</v>
      </c>
      <c r="V20" s="23">
        <v>0.98499999999999999</v>
      </c>
      <c r="W20" s="23">
        <v>0.98499999999999999</v>
      </c>
      <c r="X20" s="23">
        <v>34</v>
      </c>
      <c r="Y20" s="23">
        <v>15</v>
      </c>
      <c r="Z20" s="23"/>
      <c r="AA20" s="23">
        <f t="shared" si="2"/>
        <v>75</v>
      </c>
      <c r="AB20" s="23" t="s">
        <v>36</v>
      </c>
      <c r="AC20" s="23" t="s">
        <v>33</v>
      </c>
    </row>
    <row r="21" spans="1:31" ht="15.75" customHeight="1" x14ac:dyDescent="0.25">
      <c r="A21" s="6">
        <f t="shared" si="1"/>
        <v>14</v>
      </c>
      <c r="B21" s="7" t="s">
        <v>58</v>
      </c>
      <c r="C21" s="23" t="s">
        <v>59</v>
      </c>
      <c r="D21" s="65"/>
      <c r="E21" s="66"/>
      <c r="F21" s="24">
        <v>3</v>
      </c>
      <c r="G21" s="24" t="s">
        <v>27</v>
      </c>
      <c r="H21" s="70"/>
      <c r="I21" s="23" t="s">
        <v>29</v>
      </c>
      <c r="J21" s="25" t="s">
        <v>30</v>
      </c>
      <c r="K21" s="25">
        <v>5</v>
      </c>
      <c r="L21" s="23">
        <v>1.1513</v>
      </c>
      <c r="M21" s="23">
        <v>0.33329999999999999</v>
      </c>
      <c r="N21" s="23">
        <v>0</v>
      </c>
      <c r="O21" s="23">
        <v>0</v>
      </c>
      <c r="P21" s="23">
        <v>21</v>
      </c>
      <c r="Q21" s="23">
        <v>8</v>
      </c>
      <c r="R21" s="23"/>
      <c r="S21" s="24" t="s">
        <v>31</v>
      </c>
      <c r="T21" s="23">
        <v>4.0800000000000003E-2</v>
      </c>
      <c r="U21" s="23">
        <v>0.98829999999999996</v>
      </c>
      <c r="V21" s="23">
        <v>0.99</v>
      </c>
      <c r="W21" s="23">
        <v>0.98670000000000002</v>
      </c>
      <c r="X21" s="23">
        <v>41</v>
      </c>
      <c r="Y21" s="23">
        <v>15</v>
      </c>
      <c r="Z21" s="23"/>
      <c r="AA21" s="23">
        <f t="shared" si="2"/>
        <v>62</v>
      </c>
      <c r="AB21" s="23" t="s">
        <v>36</v>
      </c>
      <c r="AC21" s="23" t="s">
        <v>33</v>
      </c>
      <c r="AD21" s="6" t="s">
        <v>54</v>
      </c>
      <c r="AE21" s="6" t="s">
        <v>55</v>
      </c>
    </row>
    <row r="22" spans="1:31" ht="15.75" customHeight="1" x14ac:dyDescent="0.25">
      <c r="A22" s="6">
        <f t="shared" si="1"/>
        <v>15</v>
      </c>
      <c r="B22" s="7"/>
      <c r="C22" s="23" t="s">
        <v>60</v>
      </c>
      <c r="D22" s="67"/>
      <c r="E22" s="68"/>
      <c r="F22" s="24">
        <v>3</v>
      </c>
      <c r="G22" s="24" t="s">
        <v>27</v>
      </c>
      <c r="H22" s="71"/>
      <c r="I22" s="23" t="s">
        <v>29</v>
      </c>
      <c r="J22" s="25" t="s">
        <v>30</v>
      </c>
      <c r="K22" s="25">
        <v>5</v>
      </c>
      <c r="L22" s="29">
        <v>6.7100000000000007E-2</v>
      </c>
      <c r="M22" s="29">
        <v>0.98</v>
      </c>
      <c r="N22" s="29">
        <v>0.98</v>
      </c>
      <c r="O22" s="29">
        <v>0.98</v>
      </c>
      <c r="P22" s="30">
        <v>28.5</v>
      </c>
      <c r="Q22" s="30">
        <v>13</v>
      </c>
      <c r="R22" s="23"/>
      <c r="S22" s="24" t="s">
        <v>31</v>
      </c>
      <c r="T22" s="23">
        <v>4.53E-2</v>
      </c>
      <c r="U22" s="23">
        <v>0.98670000000000002</v>
      </c>
      <c r="V22" s="23">
        <v>0.98829999999999996</v>
      </c>
      <c r="W22" s="23">
        <v>0.98670000000000002</v>
      </c>
      <c r="X22" s="23">
        <f>1326/60</f>
        <v>22.1</v>
      </c>
      <c r="Y22" s="23">
        <v>10</v>
      </c>
      <c r="Z22" s="23"/>
      <c r="AA22" s="30">
        <f t="shared" si="2"/>
        <v>50.6</v>
      </c>
      <c r="AB22" s="23" t="s">
        <v>32</v>
      </c>
      <c r="AC22" s="23" t="s">
        <v>33</v>
      </c>
    </row>
    <row r="23" spans="1:31" ht="15.75" customHeight="1" x14ac:dyDescent="0.25">
      <c r="A23" s="6">
        <f t="shared" si="1"/>
        <v>16</v>
      </c>
      <c r="B23" s="7" t="s">
        <v>61</v>
      </c>
      <c r="C23" s="31" t="s">
        <v>60</v>
      </c>
      <c r="D23" s="32">
        <v>64</v>
      </c>
      <c r="E23" s="32">
        <v>32</v>
      </c>
      <c r="F23" s="32">
        <v>3</v>
      </c>
      <c r="G23" s="32" t="s">
        <v>27</v>
      </c>
      <c r="H23" s="31" t="s">
        <v>38</v>
      </c>
      <c r="I23" s="31" t="s">
        <v>29</v>
      </c>
      <c r="J23" s="33" t="s">
        <v>42</v>
      </c>
      <c r="K23" s="33">
        <v>5</v>
      </c>
      <c r="L23" s="31">
        <v>0.98</v>
      </c>
      <c r="M23" s="31">
        <v>0.97670000000000001</v>
      </c>
      <c r="N23" s="31">
        <v>0.97660000000000002</v>
      </c>
      <c r="O23" s="31">
        <v>0.97499999999999998</v>
      </c>
      <c r="P23" s="31">
        <v>65</v>
      </c>
      <c r="Q23" s="31">
        <v>27</v>
      </c>
      <c r="R23" s="31"/>
      <c r="S23" s="32"/>
      <c r="T23" s="34">
        <v>4.3700000000000003E-2</v>
      </c>
      <c r="U23" s="34">
        <v>0.98499999999999999</v>
      </c>
      <c r="V23" s="34">
        <v>0.98499999999999999</v>
      </c>
      <c r="W23" s="34">
        <v>0.98499999999999999</v>
      </c>
      <c r="X23" s="34">
        <v>37.5</v>
      </c>
      <c r="Y23" s="34">
        <v>15</v>
      </c>
      <c r="Z23" s="34"/>
      <c r="AA23" s="34">
        <f t="shared" si="2"/>
        <v>102.5</v>
      </c>
      <c r="AB23" s="34" t="s">
        <v>36</v>
      </c>
      <c r="AC23" s="31" t="s">
        <v>33</v>
      </c>
    </row>
    <row r="24" spans="1:31" ht="15.75" customHeight="1" x14ac:dyDescent="0.25">
      <c r="B24" s="7"/>
      <c r="C24" s="31"/>
      <c r="D24" s="32"/>
      <c r="E24" s="31"/>
      <c r="F24" s="32"/>
      <c r="G24" s="32"/>
      <c r="H24" s="31"/>
      <c r="I24" s="31"/>
      <c r="J24" s="33"/>
      <c r="K24" s="33"/>
      <c r="L24" s="31"/>
      <c r="M24" s="31"/>
      <c r="N24" s="31"/>
      <c r="O24" s="31"/>
      <c r="P24" s="31"/>
      <c r="Q24" s="31"/>
      <c r="R24" s="31"/>
      <c r="S24" s="32"/>
      <c r="T24" s="34"/>
      <c r="U24" s="34"/>
      <c r="V24" s="34"/>
      <c r="W24" s="34"/>
      <c r="X24" s="34"/>
      <c r="Y24" s="34"/>
      <c r="Z24" s="34"/>
      <c r="AA24" s="34"/>
      <c r="AB24" s="34"/>
      <c r="AC24" s="31"/>
    </row>
    <row r="25" spans="1:31" ht="15.75" customHeight="1" x14ac:dyDescent="0.25">
      <c r="B25" s="7"/>
      <c r="C25" s="31"/>
      <c r="D25" s="32"/>
      <c r="E25" s="31"/>
      <c r="F25" s="32"/>
      <c r="G25" s="32"/>
      <c r="H25" s="31"/>
      <c r="I25" s="31"/>
      <c r="J25" s="33"/>
      <c r="K25" s="33"/>
      <c r="L25" s="31"/>
      <c r="M25" s="31"/>
      <c r="N25" s="31"/>
      <c r="O25" s="31"/>
      <c r="P25" s="31"/>
      <c r="Q25" s="31"/>
      <c r="R25" s="31"/>
      <c r="S25" s="32"/>
      <c r="T25" s="34"/>
      <c r="U25" s="34"/>
      <c r="V25" s="34"/>
      <c r="W25" s="34"/>
      <c r="X25" s="34"/>
      <c r="Y25" s="34"/>
      <c r="Z25" s="34"/>
      <c r="AA25" s="34"/>
      <c r="AB25" s="34"/>
      <c r="AC25" s="31"/>
    </row>
    <row r="26" spans="1:31" ht="15.75" customHeight="1" x14ac:dyDescent="0.25">
      <c r="B26" s="35"/>
      <c r="C26" s="36"/>
      <c r="D26" s="37"/>
      <c r="E26" s="36"/>
      <c r="F26" s="37"/>
      <c r="G26" s="37"/>
      <c r="H26" s="36"/>
      <c r="I26" s="36"/>
      <c r="J26" s="38"/>
      <c r="K26" s="38"/>
      <c r="L26" s="36"/>
      <c r="M26" s="36"/>
      <c r="N26" s="36"/>
      <c r="O26" s="36"/>
      <c r="P26" s="36"/>
      <c r="Q26" s="36"/>
      <c r="R26" s="36"/>
      <c r="S26" s="37"/>
      <c r="T26" s="39"/>
      <c r="U26" s="39"/>
      <c r="V26" s="39"/>
      <c r="W26" s="39"/>
      <c r="X26" s="39"/>
      <c r="Y26" s="39"/>
      <c r="Z26" s="39"/>
      <c r="AA26" s="39"/>
      <c r="AB26" s="39"/>
      <c r="AC26" s="36"/>
    </row>
    <row r="29" spans="1:31" x14ac:dyDescent="0.2">
      <c r="O29" s="6" t="s">
        <v>62</v>
      </c>
      <c r="Q29" s="6">
        <v>32</v>
      </c>
      <c r="R29" s="6">
        <v>32</v>
      </c>
      <c r="T29" s="6"/>
      <c r="U29" s="6">
        <v>120</v>
      </c>
    </row>
    <row r="30" spans="1:31" x14ac:dyDescent="0.2">
      <c r="A30" s="40" t="s">
        <v>63</v>
      </c>
      <c r="B30" s="6" t="s">
        <v>64</v>
      </c>
      <c r="P30" s="6" t="s">
        <v>65</v>
      </c>
      <c r="Q30" s="6">
        <v>100</v>
      </c>
      <c r="R30" s="6">
        <v>1000</v>
      </c>
      <c r="T30" s="6"/>
      <c r="U30" s="6">
        <v>1000</v>
      </c>
    </row>
    <row r="31" spans="1:31" x14ac:dyDescent="0.2">
      <c r="A31" s="6" t="s">
        <v>66</v>
      </c>
      <c r="B31" s="6" t="s">
        <v>67</v>
      </c>
    </row>
    <row r="32" spans="1:31" x14ac:dyDescent="0.2">
      <c r="B32" s="6"/>
      <c r="P32" s="6" t="s">
        <v>68</v>
      </c>
      <c r="Q32" s="6">
        <f t="shared" ref="Q32:R32" si="3">Q29/Q30</f>
        <v>0.32</v>
      </c>
      <c r="R32" s="6">
        <f t="shared" si="3"/>
        <v>3.2000000000000001E-2</v>
      </c>
      <c r="U32" s="6">
        <f>U29/U30</f>
        <v>0.12</v>
      </c>
    </row>
    <row r="33" spans="1:18" x14ac:dyDescent="0.2">
      <c r="B33" s="6" t="s">
        <v>69</v>
      </c>
    </row>
    <row r="35" spans="1:18" x14ac:dyDescent="0.2">
      <c r="B35" s="6" t="s">
        <v>70</v>
      </c>
    </row>
    <row r="36" spans="1:18" ht="12.75" x14ac:dyDescent="0.2">
      <c r="Q36" s="6" t="s">
        <v>71</v>
      </c>
      <c r="R36" s="41">
        <v>45209</v>
      </c>
    </row>
    <row r="37" spans="1:18" ht="12.75" x14ac:dyDescent="0.2">
      <c r="A37" s="42"/>
      <c r="Q37" s="6" t="s">
        <v>72</v>
      </c>
      <c r="R37" s="41">
        <v>45208</v>
      </c>
    </row>
    <row r="38" spans="1:18" ht="12.75" x14ac:dyDescent="0.2">
      <c r="Q38" s="6" t="s">
        <v>73</v>
      </c>
      <c r="R38" s="41">
        <v>45207</v>
      </c>
    </row>
    <row r="39" spans="1:18" ht="12.75" x14ac:dyDescent="0.2">
      <c r="R39" s="41">
        <v>45206</v>
      </c>
    </row>
    <row r="40" spans="1:18" ht="12.75" x14ac:dyDescent="0.2">
      <c r="R40" s="41">
        <v>45205</v>
      </c>
    </row>
    <row r="41" spans="1:18" ht="12.75" x14ac:dyDescent="0.2">
      <c r="R41" s="41">
        <v>45204</v>
      </c>
    </row>
    <row r="42" spans="1:18" ht="12.75" x14ac:dyDescent="0.2">
      <c r="R42" s="41">
        <v>45203</v>
      </c>
    </row>
    <row r="43" spans="1:18" ht="12.75" x14ac:dyDescent="0.2">
      <c r="R43" s="41">
        <v>45202</v>
      </c>
    </row>
    <row r="44" spans="1:18" ht="12.75" x14ac:dyDescent="0.2">
      <c r="R44" s="41">
        <v>45201</v>
      </c>
    </row>
    <row r="45" spans="1:18" ht="12.75" x14ac:dyDescent="0.2">
      <c r="R45" s="41">
        <v>45200</v>
      </c>
    </row>
  </sheetData>
  <mergeCells count="5">
    <mergeCell ref="B2:AB2"/>
    <mergeCell ref="G6:R6"/>
    <mergeCell ref="S6:Z6"/>
    <mergeCell ref="D17:E22"/>
    <mergeCell ref="H17:H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V1009"/>
  <sheetViews>
    <sheetView showGridLines="0" workbookViewId="0"/>
  </sheetViews>
  <sheetFormatPr defaultColWidth="12.5703125" defaultRowHeight="15.75" customHeight="1" x14ac:dyDescent="0.2"/>
  <cols>
    <col min="1" max="1" width="6.140625" customWidth="1"/>
    <col min="2" max="2" width="4.42578125" customWidth="1"/>
    <col min="3" max="8" width="10.140625" customWidth="1"/>
    <col min="9" max="9" width="2.5703125" customWidth="1"/>
    <col min="10" max="10" width="12.28515625" customWidth="1"/>
    <col min="16" max="20" width="8.85546875" hidden="1" customWidth="1"/>
  </cols>
  <sheetData>
    <row r="1" spans="1:22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22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</row>
    <row r="3" spans="1:22" ht="15.75" customHeight="1" x14ac:dyDescent="0.25">
      <c r="A3" s="43"/>
      <c r="B3" s="44" t="s">
        <v>74</v>
      </c>
      <c r="C3" s="45"/>
      <c r="D3" s="45"/>
      <c r="E3" s="45"/>
      <c r="F3" s="45"/>
      <c r="G3" s="45"/>
      <c r="H3" s="45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</row>
    <row r="4" spans="1:22" x14ac:dyDescent="0.2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</row>
    <row r="5" spans="1:22" ht="25.5" x14ac:dyDescent="0.2">
      <c r="A5" s="43"/>
      <c r="B5" s="46" t="s">
        <v>75</v>
      </c>
      <c r="C5" s="46" t="s">
        <v>81</v>
      </c>
      <c r="D5" s="46" t="s">
        <v>76</v>
      </c>
      <c r="E5" s="46" t="s">
        <v>77</v>
      </c>
      <c r="F5" s="46" t="s">
        <v>78</v>
      </c>
      <c r="G5" s="47" t="s">
        <v>82</v>
      </c>
      <c r="H5" s="47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</row>
    <row r="6" spans="1:22" x14ac:dyDescent="0.2">
      <c r="A6" s="43"/>
      <c r="B6" s="48">
        <v>0</v>
      </c>
      <c r="C6" s="49">
        <v>0.1</v>
      </c>
      <c r="D6" s="49">
        <v>0.95</v>
      </c>
      <c r="E6" s="49">
        <v>0.95</v>
      </c>
      <c r="F6" s="49">
        <v>0.95</v>
      </c>
      <c r="G6" s="50">
        <v>60</v>
      </c>
      <c r="H6" s="49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2" x14ac:dyDescent="0.2">
      <c r="A7" s="43"/>
      <c r="B7" s="48">
        <v>2</v>
      </c>
      <c r="C7" s="49">
        <v>0.08</v>
      </c>
      <c r="D7" s="49">
        <v>0.96</v>
      </c>
      <c r="E7" s="49">
        <v>0.96</v>
      </c>
      <c r="F7" s="49">
        <v>0.96</v>
      </c>
      <c r="G7" s="50">
        <v>45</v>
      </c>
      <c r="H7" s="49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</row>
    <row r="8" spans="1:22" x14ac:dyDescent="0.2">
      <c r="A8" s="43"/>
      <c r="B8" s="48">
        <v>4</v>
      </c>
      <c r="C8" s="49">
        <v>0.06</v>
      </c>
      <c r="D8" s="49">
        <v>0.97</v>
      </c>
      <c r="E8" s="49">
        <v>0.97</v>
      </c>
      <c r="F8" s="49">
        <v>0.97</v>
      </c>
      <c r="G8" s="50">
        <v>30</v>
      </c>
      <c r="H8" s="49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</row>
    <row r="9" spans="1:22" x14ac:dyDescent="0.2">
      <c r="A9" s="43"/>
      <c r="B9" s="48">
        <v>6</v>
      </c>
      <c r="C9" s="49">
        <v>0.04</v>
      </c>
      <c r="D9" s="49">
        <v>0.98</v>
      </c>
      <c r="E9" s="49">
        <v>0.98</v>
      </c>
      <c r="F9" s="49">
        <v>0.98</v>
      </c>
      <c r="G9" s="50">
        <v>20</v>
      </c>
      <c r="H9" s="49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</row>
    <row r="10" spans="1:22" x14ac:dyDescent="0.2">
      <c r="A10" s="43"/>
      <c r="B10" s="48">
        <v>8</v>
      </c>
      <c r="C10" s="49">
        <v>0.02</v>
      </c>
      <c r="D10" s="49">
        <v>0.99</v>
      </c>
      <c r="E10" s="49">
        <v>0.99</v>
      </c>
      <c r="F10" s="49">
        <v>0.99</v>
      </c>
      <c r="G10" s="50">
        <v>10</v>
      </c>
      <c r="H10" s="49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</row>
    <row r="11" spans="1:22" x14ac:dyDescent="0.2">
      <c r="A11" s="43"/>
      <c r="B11" s="48">
        <v>10</v>
      </c>
      <c r="C11" s="49">
        <v>0</v>
      </c>
      <c r="D11" s="49">
        <v>1</v>
      </c>
      <c r="E11" s="49">
        <v>1</v>
      </c>
      <c r="F11" s="49">
        <v>1</v>
      </c>
      <c r="G11" s="50">
        <v>0</v>
      </c>
      <c r="H11" s="49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</row>
    <row r="12" spans="1:22" x14ac:dyDescent="0.2">
      <c r="A12" s="43"/>
      <c r="B12" s="43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</row>
    <row r="13" spans="1:22" x14ac:dyDescent="0.2">
      <c r="A13" s="43"/>
      <c r="B13" s="43"/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</row>
    <row r="14" spans="1:22" ht="15.75" customHeight="1" x14ac:dyDescent="0.25">
      <c r="A14" s="43"/>
      <c r="B14" s="44" t="s">
        <v>83</v>
      </c>
      <c r="C14" s="45"/>
      <c r="D14" s="45"/>
      <c r="E14" s="45"/>
      <c r="F14" s="45"/>
      <c r="G14" s="45"/>
      <c r="H14" s="45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</row>
    <row r="15" spans="1:22" x14ac:dyDescent="0.2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</row>
    <row r="16" spans="1:22" ht="12.75" x14ac:dyDescent="0.2">
      <c r="A16" s="43"/>
      <c r="B16" s="72" t="s">
        <v>79</v>
      </c>
      <c r="C16" s="73"/>
      <c r="D16" s="73"/>
      <c r="E16" s="73"/>
      <c r="F16" s="73"/>
      <c r="G16" s="73"/>
      <c r="H16" s="73"/>
      <c r="I16" s="43"/>
      <c r="J16" s="43"/>
      <c r="K16" s="43"/>
      <c r="L16" s="43"/>
      <c r="M16" s="43"/>
      <c r="N16" s="43"/>
      <c r="O16" s="43"/>
      <c r="P16" s="74" t="s">
        <v>84</v>
      </c>
      <c r="Q16" s="73"/>
      <c r="R16" s="73"/>
      <c r="S16" s="73"/>
      <c r="T16" s="73"/>
      <c r="U16" s="43"/>
      <c r="V16" s="43"/>
    </row>
    <row r="17" spans="1:22" ht="25.5" x14ac:dyDescent="0.2">
      <c r="A17" s="51"/>
      <c r="B17" s="46" t="s">
        <v>85</v>
      </c>
      <c r="C17" s="46" t="s">
        <v>81</v>
      </c>
      <c r="D17" s="46" t="s">
        <v>76</v>
      </c>
      <c r="E17" s="46" t="s">
        <v>77</v>
      </c>
      <c r="F17" s="46" t="s">
        <v>78</v>
      </c>
      <c r="G17" s="47" t="s">
        <v>82</v>
      </c>
      <c r="H17" s="47" t="s">
        <v>86</v>
      </c>
      <c r="I17" s="43"/>
      <c r="J17" s="75" t="s">
        <v>87</v>
      </c>
      <c r="K17" s="43"/>
      <c r="L17" s="43"/>
      <c r="M17" s="43"/>
      <c r="N17" s="43"/>
      <c r="O17" s="43"/>
      <c r="P17" s="46" t="s">
        <v>81</v>
      </c>
      <c r="Q17" s="46" t="s">
        <v>76</v>
      </c>
      <c r="R17" s="46" t="s">
        <v>77</v>
      </c>
      <c r="S17" s="46" t="s">
        <v>78</v>
      </c>
      <c r="T17" s="47" t="s">
        <v>82</v>
      </c>
      <c r="U17" s="43"/>
      <c r="V17" s="43"/>
    </row>
    <row r="18" spans="1:22" ht="12.75" x14ac:dyDescent="0.2">
      <c r="A18" s="43"/>
      <c r="B18" s="52">
        <f>Suivi!A8</f>
        <v>1</v>
      </c>
      <c r="C18" s="53">
        <f t="shared" ref="C18:C33" si="0">IF(P18&gt;=C$6,$B$6,IF(P18&gt;=C$7,$B$7, IF(P18&gt;=C$8,$B$8,IF(P18&gt;=C$9,$B$9,IF(P18&gt;=C$10,$B$10,IF(P18&lt;C$10,$B$11))))))</f>
        <v>6</v>
      </c>
      <c r="D18" s="53">
        <f t="shared" ref="D18:F18" si="1">IF(Q18&lt;=D$6,$B$6,IF(Q18&lt;=D$7,$B$7, IF(Q18&lt;=D$8,$B$8,IF(Q18&lt;=D$9,$B$9,IF(Q18&lt;=D$10,$B$10,IF(Q18&gt;D$10,$B$11))))))</f>
        <v>8</v>
      </c>
      <c r="E18" s="53">
        <f t="shared" si="1"/>
        <v>8</v>
      </c>
      <c r="F18" s="53">
        <f t="shared" si="1"/>
        <v>8</v>
      </c>
      <c r="G18" s="53">
        <f t="shared" ref="G18:G33" si="2">IF(T18&gt;=G$6,$B$6,IF(T18&gt;=G$7,$B$7, IF(T18&gt;=G$8,$B$8,IF(T18&gt;=G$9,$B$9,IF(T18&gt;=G$10,$B$10,IF(T18&lt;G$10,$B$11))))))</f>
        <v>8</v>
      </c>
      <c r="H18" s="54">
        <f t="shared" ref="H18:H33" si="3">SUM(C18,D18,E18,F18,G18*2)/6</f>
        <v>7.666666666666667</v>
      </c>
      <c r="I18" s="43"/>
      <c r="J18" s="55">
        <f>_xlfn.RANK.EQ(H18, $H$18:$H$54, 0)</f>
        <v>1</v>
      </c>
      <c r="K18" s="43"/>
      <c r="L18" s="43"/>
      <c r="M18" s="43"/>
      <c r="N18" s="43"/>
      <c r="O18" s="43"/>
      <c r="P18" s="48">
        <f>VLOOKUP($B18,Suivi!$A$8:$AG$23,COLUMN(Suivi!L:L),FALSE)</f>
        <v>5.33E-2</v>
      </c>
      <c r="Q18" s="56">
        <f>VLOOKUP($B18,Suivi!$A$8:$AG$23,COLUMN(Suivi!M:M),FALSE)</f>
        <v>0.98670000000000002</v>
      </c>
      <c r="R18" s="56">
        <f>VLOOKUP($B18,Suivi!$A$8:$AG$23,COLUMN(Suivi!N:N),FALSE)</f>
        <v>0.98829999999999996</v>
      </c>
      <c r="S18" s="56">
        <f>VLOOKUP($B18,Suivi!$A$8:$AG$23,COLUMN(Suivi!O:O),FALSE)</f>
        <v>0.98499999999999999</v>
      </c>
      <c r="T18" s="53">
        <f>VLOOKUP($B18,Suivi!$A$8:$AG$23,COLUMN(Suivi!P:P),FALSE)</f>
        <v>18</v>
      </c>
      <c r="U18" s="43"/>
      <c r="V18" s="43"/>
    </row>
    <row r="19" spans="1:22" x14ac:dyDescent="0.2">
      <c r="A19" s="43"/>
      <c r="B19" s="52">
        <f>Suivi!A9</f>
        <v>2</v>
      </c>
      <c r="C19" s="53">
        <f t="shared" si="0"/>
        <v>0</v>
      </c>
      <c r="D19" s="53">
        <f t="shared" ref="D19:F19" si="4">IF(Q19&lt;=D$6,$B$6,IF(Q19&lt;=D$7,$B$7, IF(Q19&lt;=D$8,$B$8,IF(Q19&lt;=D$9,$B$9,IF(Q19&lt;=D$10,$B$10,IF(Q19&gt;D$10,$B$11))))))</f>
        <v>4</v>
      </c>
      <c r="E19" s="53">
        <f t="shared" si="4"/>
        <v>4</v>
      </c>
      <c r="F19" s="53">
        <f t="shared" si="4"/>
        <v>4</v>
      </c>
      <c r="G19" s="53">
        <f t="shared" si="2"/>
        <v>4</v>
      </c>
      <c r="H19" s="54">
        <f t="shared" si="3"/>
        <v>3.3333333333333335</v>
      </c>
      <c r="I19" s="43"/>
      <c r="J19" s="55">
        <f t="shared" ref="J19:J33" si="5">_xlfn.RANK.EQ(H19, $H$18:$H$47, 0)</f>
        <v>19</v>
      </c>
      <c r="K19" s="43"/>
      <c r="L19" s="43"/>
      <c r="M19" s="43"/>
      <c r="N19" s="43"/>
      <c r="O19" s="43"/>
      <c r="P19" s="48">
        <f>VLOOKUP($B19,Suivi!$A$8:$AG$23,COLUMN(Suivi!L:L),FALSE)</f>
        <v>0.1066</v>
      </c>
      <c r="Q19" s="56">
        <f>VLOOKUP($B19,Suivi!$A$8:$AG$23,COLUMN(Suivi!M:M),FALSE)</f>
        <v>0.9667</v>
      </c>
      <c r="R19" s="56">
        <f>VLOOKUP($B19,Suivi!$A$8:$AG$23,COLUMN(Suivi!N:N),FALSE)</f>
        <v>0.9667</v>
      </c>
      <c r="S19" s="56">
        <f>VLOOKUP($B19,Suivi!$A$8:$AG$23,COLUMN(Suivi!O:O),FALSE)</f>
        <v>0.9667</v>
      </c>
      <c r="T19" s="53">
        <f>VLOOKUP($B19,Suivi!$A$8:$AG$23,COLUMN(Suivi!P:P),FALSE)</f>
        <v>34</v>
      </c>
      <c r="U19" s="43"/>
      <c r="V19" s="43"/>
    </row>
    <row r="20" spans="1:22" x14ac:dyDescent="0.2">
      <c r="A20" s="43"/>
      <c r="B20" s="52">
        <f>Suivi!A10</f>
        <v>3</v>
      </c>
      <c r="C20" s="53">
        <f t="shared" si="0"/>
        <v>0</v>
      </c>
      <c r="D20" s="53">
        <f t="shared" ref="D20:F20" si="6">IF(Q20&lt;=D$6,$B$6,IF(Q20&lt;=D$7,$B$7, IF(Q20&lt;=D$8,$B$8,IF(Q20&lt;=D$9,$B$9,IF(Q20&lt;=D$10,$B$10,IF(Q20&gt;D$10,$B$11))))))</f>
        <v>0</v>
      </c>
      <c r="E20" s="53">
        <f t="shared" si="6"/>
        <v>0</v>
      </c>
      <c r="F20" s="53">
        <f t="shared" si="6"/>
        <v>0</v>
      </c>
      <c r="G20" s="53">
        <f t="shared" si="2"/>
        <v>8</v>
      </c>
      <c r="H20" s="54">
        <f t="shared" si="3"/>
        <v>2.6666666666666665</v>
      </c>
      <c r="I20" s="43"/>
      <c r="J20" s="55">
        <f t="shared" si="5"/>
        <v>21</v>
      </c>
      <c r="K20" s="43"/>
      <c r="L20" s="43"/>
      <c r="M20" s="43"/>
      <c r="N20" s="43"/>
      <c r="O20" s="43"/>
      <c r="P20" s="48">
        <f>VLOOKUP($B20,Suivi!$A$8:$AG$23,COLUMN(Suivi!L:L),FALSE)</f>
        <v>0.67030000000000001</v>
      </c>
      <c r="Q20" s="56">
        <f>VLOOKUP($B20,Suivi!$A$8:$AG$23,COLUMN(Suivi!M:M),FALSE)</f>
        <v>0.72330000000000005</v>
      </c>
      <c r="R20" s="56">
        <f>VLOOKUP($B20,Suivi!$A$8:$AG$23,COLUMN(Suivi!N:N),FALSE)</f>
        <v>0.74070000000000003</v>
      </c>
      <c r="S20" s="56">
        <f>VLOOKUP($B20,Suivi!$A$8:$AG$23,COLUMN(Suivi!O:O),FALSE)</f>
        <v>0.7</v>
      </c>
      <c r="T20" s="53">
        <f>VLOOKUP($B20,Suivi!$A$8:$AG$23,COLUMN(Suivi!P:P),FALSE)</f>
        <v>16</v>
      </c>
      <c r="U20" s="43"/>
      <c r="V20" s="43"/>
    </row>
    <row r="21" spans="1:22" x14ac:dyDescent="0.2">
      <c r="A21" s="43"/>
      <c r="B21" s="52">
        <f>Suivi!A11</f>
        <v>4</v>
      </c>
      <c r="C21" s="53">
        <f t="shared" si="0"/>
        <v>0</v>
      </c>
      <c r="D21" s="53">
        <f t="shared" ref="D21:F21" si="7">IF(Q21&lt;=D$6,$B$6,IF(Q21&lt;=D$7,$B$7, IF(Q21&lt;=D$8,$B$8,IF(Q21&lt;=D$9,$B$9,IF(Q21&lt;=D$10,$B$10,IF(Q21&gt;D$10,$B$11))))))</f>
        <v>0</v>
      </c>
      <c r="E21" s="53">
        <f t="shared" si="7"/>
        <v>0</v>
      </c>
      <c r="F21" s="53">
        <f t="shared" si="7"/>
        <v>0</v>
      </c>
      <c r="G21" s="53">
        <f t="shared" si="2"/>
        <v>2</v>
      </c>
      <c r="H21" s="54">
        <f t="shared" si="3"/>
        <v>0.66666666666666663</v>
      </c>
      <c r="I21" s="43"/>
      <c r="J21" s="55">
        <f t="shared" si="5"/>
        <v>25</v>
      </c>
      <c r="K21" s="43"/>
      <c r="L21" s="43"/>
      <c r="M21" s="43"/>
      <c r="N21" s="43"/>
      <c r="O21" s="43"/>
      <c r="P21" s="48">
        <f>VLOOKUP($B21,Suivi!$A$8:$AG$23,COLUMN(Suivi!L:L),FALSE)</f>
        <v>1.0601</v>
      </c>
      <c r="Q21" s="56">
        <f>VLOOKUP($B21,Suivi!$A$8:$AG$23,COLUMN(Suivi!M:M),FALSE)</f>
        <v>0.72170000000000001</v>
      </c>
      <c r="R21" s="56">
        <f>VLOOKUP($B21,Suivi!$A$8:$AG$23,COLUMN(Suivi!N:N),FALSE)</f>
        <v>0.73229999999999995</v>
      </c>
      <c r="S21" s="56">
        <f>VLOOKUP($B21,Suivi!$A$8:$AG$23,COLUMN(Suivi!O:O),FALSE)</f>
        <v>0.70669999999999999</v>
      </c>
      <c r="T21" s="53">
        <f>VLOOKUP($B21,Suivi!$A$8:$AG$23,COLUMN(Suivi!P:P),FALSE)</f>
        <v>54</v>
      </c>
      <c r="U21" s="43"/>
      <c r="V21" s="43"/>
    </row>
    <row r="22" spans="1:22" x14ac:dyDescent="0.2">
      <c r="A22" s="43"/>
      <c r="B22" s="52">
        <f>Suivi!A12</f>
        <v>5</v>
      </c>
      <c r="C22" s="53">
        <f t="shared" si="0"/>
        <v>4</v>
      </c>
      <c r="D22" s="53">
        <f t="shared" ref="D22:F22" si="8">IF(Q22&lt;=D$6,$B$6,IF(Q22&lt;=D$7,$B$7, IF(Q22&lt;=D$8,$B$8,IF(Q22&lt;=D$9,$B$9,IF(Q22&lt;=D$10,$B$10,IF(Q22&gt;D$10,$B$11))))))</f>
        <v>6</v>
      </c>
      <c r="E22" s="53">
        <f t="shared" si="8"/>
        <v>8</v>
      </c>
      <c r="F22" s="53">
        <f t="shared" si="8"/>
        <v>6</v>
      </c>
      <c r="G22" s="53">
        <f t="shared" si="2"/>
        <v>6</v>
      </c>
      <c r="H22" s="54">
        <f t="shared" si="3"/>
        <v>6</v>
      </c>
      <c r="I22" s="43"/>
      <c r="J22" s="55">
        <f t="shared" si="5"/>
        <v>10</v>
      </c>
      <c r="K22" s="43"/>
      <c r="L22" s="43"/>
      <c r="M22" s="43"/>
      <c r="N22" s="43"/>
      <c r="O22" s="43"/>
      <c r="P22" s="48">
        <f>VLOOKUP($B22,Suivi!$A$8:$AG$23,COLUMN(Suivi!L:L),FALSE)</f>
        <v>6.59E-2</v>
      </c>
      <c r="Q22" s="56">
        <f>VLOOKUP($B22,Suivi!$A$8:$AG$23,COLUMN(Suivi!M:M),FALSE)</f>
        <v>0.98</v>
      </c>
      <c r="R22" s="56">
        <f>VLOOKUP($B22,Suivi!$A$8:$AG$23,COLUMN(Suivi!N:N),FALSE)</f>
        <v>0.98329999999999995</v>
      </c>
      <c r="S22" s="56">
        <f>VLOOKUP($B22,Suivi!$A$8:$AG$23,COLUMN(Suivi!O:O),FALSE)</f>
        <v>0.98</v>
      </c>
      <c r="T22" s="53">
        <f>VLOOKUP($B22,Suivi!$A$8:$AG$23,COLUMN(Suivi!P:P),FALSE)</f>
        <v>20</v>
      </c>
      <c r="U22" s="43"/>
      <c r="V22" s="43"/>
    </row>
    <row r="23" spans="1:22" x14ac:dyDescent="0.2">
      <c r="A23" s="43"/>
      <c r="B23" s="52">
        <f>Suivi!A13</f>
        <v>6</v>
      </c>
      <c r="C23" s="53">
        <f t="shared" si="0"/>
        <v>6</v>
      </c>
      <c r="D23" s="53">
        <f t="shared" ref="D23:F23" si="9">IF(Q23&lt;=D$6,$B$6,IF(Q23&lt;=D$7,$B$7, IF(Q23&lt;=D$8,$B$8,IF(Q23&lt;=D$9,$B$9,IF(Q23&lt;=D$10,$B$10,IF(Q23&gt;D$10,$B$11))))))</f>
        <v>8</v>
      </c>
      <c r="E23" s="53">
        <f t="shared" si="9"/>
        <v>8</v>
      </c>
      <c r="F23" s="53">
        <f t="shared" si="9"/>
        <v>0</v>
      </c>
      <c r="G23" s="53">
        <f t="shared" si="2"/>
        <v>6</v>
      </c>
      <c r="H23" s="54">
        <f t="shared" si="3"/>
        <v>5.666666666666667</v>
      </c>
      <c r="I23" s="43"/>
      <c r="J23" s="55">
        <f t="shared" si="5"/>
        <v>12</v>
      </c>
      <c r="K23" s="43"/>
      <c r="L23" s="43"/>
      <c r="M23" s="43"/>
      <c r="N23" s="43"/>
      <c r="O23" s="43"/>
      <c r="P23" s="48">
        <f>VLOOKUP($B23,Suivi!$A$8:$AG$23,COLUMN(Suivi!L:L),FALSE)</f>
        <v>4.2299999999999997E-2</v>
      </c>
      <c r="Q23" s="56">
        <f>VLOOKUP($B23,Suivi!$A$8:$AG$23,COLUMN(Suivi!M:M),FALSE)</f>
        <v>0.98499999999999999</v>
      </c>
      <c r="R23" s="56">
        <f>VLOOKUP($B23,Suivi!$A$8:$AG$23,COLUMN(Suivi!N:N),FALSE)</f>
        <v>0.98499999999999999</v>
      </c>
      <c r="S23" s="56">
        <f>VLOOKUP($B23,Suivi!$A$8:$AG$23,COLUMN(Suivi!O:O),FALSE)</f>
        <v>0.95</v>
      </c>
      <c r="T23" s="53">
        <f>VLOOKUP($B23,Suivi!$A$8:$AG$23,COLUMN(Suivi!P:P),FALSE)</f>
        <v>28</v>
      </c>
      <c r="U23" s="43"/>
      <c r="V23" s="43"/>
    </row>
    <row r="24" spans="1:22" x14ac:dyDescent="0.2">
      <c r="A24" s="43"/>
      <c r="B24" s="52">
        <f>Suivi!A14</f>
        <v>7</v>
      </c>
      <c r="C24" s="53">
        <f t="shared" si="0"/>
        <v>6</v>
      </c>
      <c r="D24" s="53">
        <f t="shared" ref="D24:F24" si="10">IF(Q24&lt;=D$6,$B$6,IF(Q24&lt;=D$7,$B$7, IF(Q24&lt;=D$8,$B$8,IF(Q24&lt;=D$9,$B$9,IF(Q24&lt;=D$10,$B$10,IF(Q24&gt;D$10,$B$11))))))</f>
        <v>6</v>
      </c>
      <c r="E24" s="53">
        <f t="shared" si="10"/>
        <v>8</v>
      </c>
      <c r="F24" s="53">
        <f t="shared" si="10"/>
        <v>6</v>
      </c>
      <c r="G24" s="53">
        <f t="shared" si="2"/>
        <v>6</v>
      </c>
      <c r="H24" s="54">
        <f t="shared" si="3"/>
        <v>6.333333333333333</v>
      </c>
      <c r="I24" s="43"/>
      <c r="J24" s="55">
        <f t="shared" si="5"/>
        <v>6</v>
      </c>
      <c r="K24" s="43"/>
      <c r="L24" s="43"/>
      <c r="M24" s="43"/>
      <c r="N24" s="43"/>
      <c r="O24" s="43"/>
      <c r="P24" s="48">
        <f>VLOOKUP($B24,Suivi!$A$8:$AG$23,COLUMN(Suivi!L:L),FALSE)</f>
        <v>4.7300000000000002E-2</v>
      </c>
      <c r="Q24" s="56">
        <f>VLOOKUP($B24,Suivi!$A$8:$AG$23,COLUMN(Suivi!M:M),FALSE)</f>
        <v>0.98</v>
      </c>
      <c r="R24" s="56">
        <f>VLOOKUP($B24,Suivi!$A$8:$AG$23,COLUMN(Suivi!N:N),FALSE)</f>
        <v>0.98160000000000003</v>
      </c>
      <c r="S24" s="56">
        <f>VLOOKUP($B24,Suivi!$A$8:$AG$23,COLUMN(Suivi!O:O),FALSE)</f>
        <v>0.97829999999999995</v>
      </c>
      <c r="T24" s="53">
        <f>VLOOKUP($B24,Suivi!$A$8:$AG$23,COLUMN(Suivi!P:P),FALSE)</f>
        <v>28</v>
      </c>
      <c r="U24" s="43"/>
      <c r="V24" s="43"/>
    </row>
    <row r="25" spans="1:22" x14ac:dyDescent="0.2">
      <c r="A25" s="43"/>
      <c r="B25" s="52">
        <f>Suivi!A15</f>
        <v>8</v>
      </c>
      <c r="C25" s="53">
        <f t="shared" si="0"/>
        <v>4</v>
      </c>
      <c r="D25" s="53">
        <f t="shared" ref="D25:F25" si="11">IF(Q25&lt;=D$6,$B$6,IF(Q25&lt;=D$7,$B$7, IF(Q25&lt;=D$8,$B$8,IF(Q25&lt;=D$9,$B$9,IF(Q25&lt;=D$10,$B$10,IF(Q25&gt;D$10,$B$11))))))</f>
        <v>6</v>
      </c>
      <c r="E25" s="53">
        <f t="shared" si="11"/>
        <v>6</v>
      </c>
      <c r="F25" s="53">
        <f t="shared" si="11"/>
        <v>6</v>
      </c>
      <c r="G25" s="53">
        <f t="shared" si="2"/>
        <v>4</v>
      </c>
      <c r="H25" s="54">
        <f t="shared" si="3"/>
        <v>5</v>
      </c>
      <c r="I25" s="43"/>
      <c r="J25" s="55">
        <f t="shared" si="5"/>
        <v>15</v>
      </c>
      <c r="K25" s="43"/>
      <c r="L25" s="43"/>
      <c r="M25" s="43"/>
      <c r="N25" s="43"/>
      <c r="O25" s="43"/>
      <c r="P25" s="48">
        <f>VLOOKUP($B25,Suivi!$A$8:$AG$23,COLUMN(Suivi!L:L),FALSE)</f>
        <v>7.2999999999999995E-2</v>
      </c>
      <c r="Q25" s="56">
        <f>VLOOKUP($B25,Suivi!$A$8:$AG$23,COLUMN(Suivi!M:M),FALSE)</f>
        <v>0.97670000000000001</v>
      </c>
      <c r="R25" s="56">
        <f>VLOOKUP($B25,Suivi!$A$8:$AG$23,COLUMN(Suivi!N:N),FALSE)</f>
        <v>0.97829999999999995</v>
      </c>
      <c r="S25" s="56">
        <f>VLOOKUP($B25,Suivi!$A$8:$AG$23,COLUMN(Suivi!O:O),FALSE)</f>
        <v>0.97670000000000001</v>
      </c>
      <c r="T25" s="53">
        <f>VLOOKUP($B25,Suivi!$A$8:$AG$23,COLUMN(Suivi!P:P),FALSE)</f>
        <v>31.316666666666666</v>
      </c>
      <c r="U25" s="43"/>
      <c r="V25" s="43"/>
    </row>
    <row r="26" spans="1:22" x14ac:dyDescent="0.2">
      <c r="A26" s="43"/>
      <c r="B26" s="52">
        <f>Suivi!A16</f>
        <v>9</v>
      </c>
      <c r="C26" s="53">
        <f t="shared" si="0"/>
        <v>6</v>
      </c>
      <c r="D26" s="53">
        <f t="shared" ref="D26:F26" si="12">IF(Q26&lt;=D$6,$B$6,IF(Q26&lt;=D$7,$B$7, IF(Q26&lt;=D$8,$B$8,IF(Q26&lt;=D$9,$B$9,IF(Q26&lt;=D$10,$B$10,IF(Q26&gt;D$10,$B$11))))))</f>
        <v>8</v>
      </c>
      <c r="E26" s="53">
        <f t="shared" si="12"/>
        <v>8</v>
      </c>
      <c r="F26" s="53">
        <f t="shared" si="12"/>
        <v>8</v>
      </c>
      <c r="G26" s="53">
        <f t="shared" si="2"/>
        <v>6</v>
      </c>
      <c r="H26" s="54">
        <f t="shared" si="3"/>
        <v>7</v>
      </c>
      <c r="I26" s="43"/>
      <c r="J26" s="55">
        <f t="shared" si="5"/>
        <v>2</v>
      </c>
      <c r="K26" s="43"/>
      <c r="L26" s="43"/>
      <c r="M26" s="43"/>
      <c r="N26" s="43"/>
      <c r="O26" s="43"/>
      <c r="P26" s="48">
        <f>VLOOKUP($B26,Suivi!$A$8:$AG$23,COLUMN(Suivi!L:L),FALSE)</f>
        <v>4.5400000000000003E-2</v>
      </c>
      <c r="Q26" s="56">
        <f>VLOOKUP($B26,Suivi!$A$8:$AG$23,COLUMN(Suivi!M:M),FALSE)</f>
        <v>0.98670000000000002</v>
      </c>
      <c r="R26" s="56">
        <f>VLOOKUP($B26,Suivi!$A$8:$AG$23,COLUMN(Suivi!N:N),FALSE)</f>
        <v>0.98829999999999996</v>
      </c>
      <c r="S26" s="56">
        <f>VLOOKUP($B26,Suivi!$A$8:$AG$23,COLUMN(Suivi!O:O),FALSE)</f>
        <v>0.98670000000000002</v>
      </c>
      <c r="T26" s="53">
        <f>VLOOKUP($B26,Suivi!$A$8:$AG$23,COLUMN(Suivi!P:P),FALSE)</f>
        <v>25</v>
      </c>
      <c r="U26" s="43"/>
      <c r="V26" s="43"/>
    </row>
    <row r="27" spans="1:22" x14ac:dyDescent="0.2">
      <c r="A27" s="43"/>
      <c r="B27" s="52">
        <f>Suivi!A17</f>
        <v>10</v>
      </c>
      <c r="C27" s="53">
        <f t="shared" si="0"/>
        <v>0</v>
      </c>
      <c r="D27" s="53">
        <f t="shared" ref="D27:F27" si="13">IF(Q27&lt;=D$6,$B$6,IF(Q27&lt;=D$7,$B$7, IF(Q27&lt;=D$8,$B$8,IF(Q27&lt;=D$9,$B$9,IF(Q27&lt;=D$10,$B$10,IF(Q27&gt;D$10,$B$11))))))</f>
        <v>0</v>
      </c>
      <c r="E27" s="53">
        <f t="shared" si="13"/>
        <v>0</v>
      </c>
      <c r="F27" s="53">
        <f t="shared" si="13"/>
        <v>0</v>
      </c>
      <c r="G27" s="53">
        <f t="shared" si="2"/>
        <v>6</v>
      </c>
      <c r="H27" s="54">
        <f t="shared" si="3"/>
        <v>2</v>
      </c>
      <c r="I27" s="43"/>
      <c r="J27" s="55">
        <f t="shared" si="5"/>
        <v>22</v>
      </c>
      <c r="K27" s="43"/>
      <c r="L27" s="43"/>
      <c r="M27" s="43"/>
      <c r="N27" s="43"/>
      <c r="O27" s="43"/>
      <c r="P27" s="48">
        <f>VLOOKUP($B27,Suivi!$A$8:$AG$23,COLUMN(Suivi!L:L),FALSE)</f>
        <v>1.0749</v>
      </c>
      <c r="Q27" s="56">
        <f>VLOOKUP($B27,Suivi!$A$8:$AG$23,COLUMN(Suivi!M:M),FALSE)</f>
        <v>0.38</v>
      </c>
      <c r="R27" s="56">
        <f>VLOOKUP($B27,Suivi!$A$8:$AG$23,COLUMN(Suivi!N:N),FALSE)</f>
        <v>0.58760000000000001</v>
      </c>
      <c r="S27" s="56">
        <f>VLOOKUP($B27,Suivi!$A$8:$AG$23,COLUMN(Suivi!O:O),FALSE)</f>
        <v>9.5000000000000001E-2</v>
      </c>
      <c r="T27" s="53">
        <f>VLOOKUP($B27,Suivi!$A$8:$AG$23,COLUMN(Suivi!P:P),FALSE)</f>
        <v>28</v>
      </c>
      <c r="U27" s="43"/>
      <c r="V27" s="43"/>
    </row>
    <row r="28" spans="1:22" x14ac:dyDescent="0.2">
      <c r="A28" s="43"/>
      <c r="B28" s="52">
        <f>Suivi!A18</f>
        <v>11</v>
      </c>
      <c r="C28" s="53">
        <f t="shared" si="0"/>
        <v>6</v>
      </c>
      <c r="D28" s="53">
        <f t="shared" ref="D28:F28" si="14">IF(Q28&lt;=D$6,$B$6,IF(Q28&lt;=D$7,$B$7, IF(Q28&lt;=D$8,$B$8,IF(Q28&lt;=D$9,$B$9,IF(Q28&lt;=D$10,$B$10,IF(Q28&gt;D$10,$B$11))))))</f>
        <v>8</v>
      </c>
      <c r="E28" s="53">
        <f t="shared" si="14"/>
        <v>8</v>
      </c>
      <c r="F28" s="53">
        <f t="shared" si="14"/>
        <v>8</v>
      </c>
      <c r="G28" s="53">
        <f t="shared" si="2"/>
        <v>4</v>
      </c>
      <c r="H28" s="54">
        <f t="shared" si="3"/>
        <v>6.333333333333333</v>
      </c>
      <c r="I28" s="43"/>
      <c r="J28" s="55">
        <f t="shared" si="5"/>
        <v>6</v>
      </c>
      <c r="K28" s="43"/>
      <c r="L28" s="43"/>
      <c r="M28" s="43"/>
      <c r="N28" s="43"/>
      <c r="O28" s="43"/>
      <c r="P28" s="48">
        <f>VLOOKUP($B28,Suivi!$A$8:$AG$23,COLUMN(Suivi!L:L),FALSE)</f>
        <v>4.7E-2</v>
      </c>
      <c r="Q28" s="56">
        <f>VLOOKUP($B28,Suivi!$A$8:$AG$23,COLUMN(Suivi!M:M),FALSE)</f>
        <v>0.98170000000000002</v>
      </c>
      <c r="R28" s="56">
        <f>VLOOKUP($B28,Suivi!$A$8:$AG$23,COLUMN(Suivi!N:N),FALSE)</f>
        <v>0.98170000000000002</v>
      </c>
      <c r="S28" s="56">
        <f>VLOOKUP($B28,Suivi!$A$8:$AG$23,COLUMN(Suivi!O:O),FALSE)</f>
        <v>0.98170000000000002</v>
      </c>
      <c r="T28" s="53">
        <f>VLOOKUP($B28,Suivi!$A$8:$AG$23,COLUMN(Suivi!P:P),FALSE)</f>
        <v>32</v>
      </c>
      <c r="U28" s="43"/>
      <c r="V28" s="43"/>
    </row>
    <row r="29" spans="1:22" x14ac:dyDescent="0.2">
      <c r="A29" s="43"/>
      <c r="B29" s="52">
        <f>Suivi!A19</f>
        <v>12</v>
      </c>
      <c r="C29" s="53">
        <f t="shared" si="0"/>
        <v>0</v>
      </c>
      <c r="D29" s="53">
        <f t="shared" ref="D29:F29" si="15">IF(Q29&lt;=D$6,$B$6,IF(Q29&lt;=D$7,$B$7, IF(Q29&lt;=D$8,$B$8,IF(Q29&lt;=D$9,$B$9,IF(Q29&lt;=D$10,$B$10,IF(Q29&gt;D$10,$B$11))))))</f>
        <v>0</v>
      </c>
      <c r="E29" s="53">
        <f t="shared" si="15"/>
        <v>0</v>
      </c>
      <c r="F29" s="53">
        <f t="shared" si="15"/>
        <v>0</v>
      </c>
      <c r="G29" s="53">
        <f t="shared" si="2"/>
        <v>6</v>
      </c>
      <c r="H29" s="54">
        <f t="shared" si="3"/>
        <v>2</v>
      </c>
      <c r="I29" s="43"/>
      <c r="J29" s="55">
        <f t="shared" si="5"/>
        <v>22</v>
      </c>
      <c r="K29" s="43"/>
      <c r="L29" s="43"/>
      <c r="M29" s="43"/>
      <c r="N29" s="43"/>
      <c r="O29" s="43"/>
      <c r="P29" s="48">
        <f>VLOOKUP($B29,Suivi!$A$8:$AG$23,COLUMN(Suivi!L:L),FALSE)</f>
        <v>1.1793</v>
      </c>
      <c r="Q29" s="56">
        <f>VLOOKUP($B29,Suivi!$A$8:$AG$23,COLUMN(Suivi!M:M),FALSE)</f>
        <v>0.33329999999999999</v>
      </c>
      <c r="R29" s="56">
        <f>VLOOKUP($B29,Suivi!$A$8:$AG$23,COLUMN(Suivi!N:N),FALSE)</f>
        <v>0.2369</v>
      </c>
      <c r="S29" s="56">
        <f>VLOOKUP($B29,Suivi!$A$8:$AG$23,COLUMN(Suivi!O:O),FALSE)</f>
        <v>0.14330000000000001</v>
      </c>
      <c r="T29" s="53">
        <f>VLOOKUP($B29,Suivi!$A$8:$AG$23,COLUMN(Suivi!P:P),FALSE)</f>
        <v>21</v>
      </c>
      <c r="U29" s="43"/>
      <c r="V29" s="43"/>
    </row>
    <row r="30" spans="1:22" x14ac:dyDescent="0.2">
      <c r="A30" s="43"/>
      <c r="B30" s="52">
        <f>Suivi!A20</f>
        <v>13</v>
      </c>
      <c r="C30" s="53">
        <f t="shared" si="0"/>
        <v>4</v>
      </c>
      <c r="D30" s="53">
        <f t="shared" ref="D30:F30" si="16">IF(Q30&lt;=D$6,$B$6,IF(Q30&lt;=D$7,$B$7, IF(Q30&lt;=D$8,$B$8,IF(Q30&lt;=D$9,$B$9,IF(Q30&lt;=D$10,$B$10,IF(Q30&gt;D$10,$B$11))))))</f>
        <v>6</v>
      </c>
      <c r="E30" s="53">
        <f t="shared" si="16"/>
        <v>6</v>
      </c>
      <c r="F30" s="53">
        <f t="shared" si="16"/>
        <v>6</v>
      </c>
      <c r="G30" s="53">
        <f t="shared" si="2"/>
        <v>4</v>
      </c>
      <c r="H30" s="54">
        <f t="shared" si="3"/>
        <v>5</v>
      </c>
      <c r="I30" s="43"/>
      <c r="J30" s="55">
        <f t="shared" si="5"/>
        <v>15</v>
      </c>
      <c r="K30" s="43"/>
      <c r="L30" s="43"/>
      <c r="M30" s="43"/>
      <c r="N30" s="43"/>
      <c r="O30" s="43"/>
      <c r="P30" s="48">
        <f>VLOOKUP($B30,Suivi!$A$8:$AG$23,COLUMN(Suivi!L:L),FALSE)</f>
        <v>7.0000000000000007E-2</v>
      </c>
      <c r="Q30" s="56">
        <f>VLOOKUP($B30,Suivi!$A$8:$AG$23,COLUMN(Suivi!M:M),FALSE)</f>
        <v>0.97829999999999995</v>
      </c>
      <c r="R30" s="56">
        <f>VLOOKUP($B30,Suivi!$A$8:$AG$23,COLUMN(Suivi!N:N),FALSE)</f>
        <v>0.97829999999999995</v>
      </c>
      <c r="S30" s="56">
        <f>VLOOKUP($B30,Suivi!$A$8:$AG$23,COLUMN(Suivi!O:O),FALSE)</f>
        <v>0.97829999999999995</v>
      </c>
      <c r="T30" s="53">
        <f>VLOOKUP($B30,Suivi!$A$8:$AG$23,COLUMN(Suivi!P:P),FALSE)</f>
        <v>41</v>
      </c>
      <c r="U30" s="43"/>
      <c r="V30" s="43"/>
    </row>
    <row r="31" spans="1:22" x14ac:dyDescent="0.2">
      <c r="A31" s="43"/>
      <c r="B31" s="52">
        <f>Suivi!A21</f>
        <v>14</v>
      </c>
      <c r="C31" s="53">
        <f t="shared" si="0"/>
        <v>0</v>
      </c>
      <c r="D31" s="53">
        <f t="shared" ref="D31:F31" si="17">IF(Q31&lt;=D$6,$B$6,IF(Q31&lt;=D$7,$B$7, IF(Q31&lt;=D$8,$B$8,IF(Q31&lt;=D$9,$B$9,IF(Q31&lt;=D$10,$B$10,IF(Q31&gt;D$10,$B$11))))))</f>
        <v>0</v>
      </c>
      <c r="E31" s="53">
        <f t="shared" si="17"/>
        <v>0</v>
      </c>
      <c r="F31" s="53">
        <f t="shared" si="17"/>
        <v>0</v>
      </c>
      <c r="G31" s="53">
        <f t="shared" si="2"/>
        <v>6</v>
      </c>
      <c r="H31" s="54">
        <f t="shared" si="3"/>
        <v>2</v>
      </c>
      <c r="I31" s="43"/>
      <c r="J31" s="55">
        <f t="shared" si="5"/>
        <v>22</v>
      </c>
      <c r="K31" s="43"/>
      <c r="L31" s="43"/>
      <c r="M31" s="43"/>
      <c r="N31" s="43"/>
      <c r="O31" s="43"/>
      <c r="P31" s="48">
        <f>VLOOKUP($B31,Suivi!$A$8:$AG$23,COLUMN(Suivi!L:L),FALSE)</f>
        <v>1.1513</v>
      </c>
      <c r="Q31" s="56">
        <f>VLOOKUP($B31,Suivi!$A$8:$AG$23,COLUMN(Suivi!M:M),FALSE)</f>
        <v>0.33329999999999999</v>
      </c>
      <c r="R31" s="56">
        <f>VLOOKUP($B31,Suivi!$A$8:$AG$23,COLUMN(Suivi!N:N),FALSE)</f>
        <v>0</v>
      </c>
      <c r="S31" s="56">
        <f>VLOOKUP($B31,Suivi!$A$8:$AG$23,COLUMN(Suivi!O:O),FALSE)</f>
        <v>0</v>
      </c>
      <c r="T31" s="53">
        <f>VLOOKUP($B31,Suivi!$A$8:$AG$23,COLUMN(Suivi!P:P),FALSE)</f>
        <v>21</v>
      </c>
      <c r="U31" s="43"/>
      <c r="V31" s="43"/>
    </row>
    <row r="32" spans="1:22" x14ac:dyDescent="0.2">
      <c r="A32" s="43"/>
      <c r="B32" s="52">
        <f>Suivi!A22</f>
        <v>15</v>
      </c>
      <c r="C32" s="53">
        <f t="shared" si="0"/>
        <v>4</v>
      </c>
      <c r="D32" s="53">
        <f t="shared" ref="D32:F32" si="18">IF(Q32&lt;=D$6,$B$6,IF(Q32&lt;=D$7,$B$7, IF(Q32&lt;=D$8,$B$8,IF(Q32&lt;=D$9,$B$9,IF(Q32&lt;=D$10,$B$10,IF(Q32&gt;D$10,$B$11))))))</f>
        <v>6</v>
      </c>
      <c r="E32" s="53">
        <f t="shared" si="18"/>
        <v>6</v>
      </c>
      <c r="F32" s="53">
        <f t="shared" si="18"/>
        <v>6</v>
      </c>
      <c r="G32" s="53">
        <f t="shared" si="2"/>
        <v>6</v>
      </c>
      <c r="H32" s="54">
        <f t="shared" si="3"/>
        <v>5.666666666666667</v>
      </c>
      <c r="I32" s="43"/>
      <c r="J32" s="55">
        <f t="shared" si="5"/>
        <v>12</v>
      </c>
      <c r="K32" s="43"/>
      <c r="L32" s="43"/>
      <c r="M32" s="43"/>
      <c r="N32" s="43"/>
      <c r="O32" s="43"/>
      <c r="P32" s="57">
        <f>VLOOKUP($B32,Suivi!$A$8:$AG$23,COLUMN(Suivi!L:L),FALSE)</f>
        <v>6.7100000000000007E-2</v>
      </c>
      <c r="Q32" s="56">
        <f>VLOOKUP($B32,Suivi!$A$8:$AG$23,COLUMN(Suivi!M:M),FALSE)</f>
        <v>0.98</v>
      </c>
      <c r="R32" s="56">
        <f>VLOOKUP($B32,Suivi!$A$8:$AG$23,COLUMN(Suivi!N:N),FALSE)</f>
        <v>0.98</v>
      </c>
      <c r="S32" s="56">
        <f>VLOOKUP($B32,Suivi!$A$8:$AG$23,COLUMN(Suivi!O:O),FALSE)</f>
        <v>0.98</v>
      </c>
      <c r="T32" s="53">
        <f>VLOOKUP($B32,Suivi!$A$8:$AG$23,COLUMN(Suivi!P:P),FALSE)</f>
        <v>28.5</v>
      </c>
      <c r="U32" s="43"/>
      <c r="V32" s="43"/>
    </row>
    <row r="33" spans="1:22" x14ac:dyDescent="0.2">
      <c r="A33" s="43"/>
      <c r="B33" s="52">
        <f>Suivi!A23</f>
        <v>16</v>
      </c>
      <c r="C33" s="53">
        <f t="shared" si="0"/>
        <v>0</v>
      </c>
      <c r="D33" s="53">
        <f t="shared" ref="D33:F33" si="19">IF(Q33&lt;=D$6,$B$6,IF(Q33&lt;=D$7,$B$7, IF(Q33&lt;=D$8,$B$8,IF(Q33&lt;=D$9,$B$9,IF(Q33&lt;=D$10,$B$10,IF(Q33&gt;D$10,$B$11))))))</f>
        <v>6</v>
      </c>
      <c r="E33" s="53">
        <f t="shared" si="19"/>
        <v>6</v>
      </c>
      <c r="F33" s="53">
        <f t="shared" si="19"/>
        <v>6</v>
      </c>
      <c r="G33" s="53">
        <f t="shared" si="2"/>
        <v>0</v>
      </c>
      <c r="H33" s="54">
        <f t="shared" si="3"/>
        <v>3</v>
      </c>
      <c r="I33" s="43"/>
      <c r="J33" s="55">
        <f t="shared" si="5"/>
        <v>20</v>
      </c>
      <c r="K33" s="43"/>
      <c r="L33" s="43"/>
      <c r="M33" s="43"/>
      <c r="N33" s="43"/>
      <c r="O33" s="43"/>
      <c r="P33" s="48">
        <f>VLOOKUP($B33,Suivi!$A$8:$AG$23,COLUMN(Suivi!L:L),FALSE)</f>
        <v>0.98</v>
      </c>
      <c r="Q33" s="56">
        <f>VLOOKUP($B33,Suivi!$A$8:$AG$23,COLUMN(Suivi!M:M),FALSE)</f>
        <v>0.97670000000000001</v>
      </c>
      <c r="R33" s="56">
        <f>VLOOKUP($B33,Suivi!$A$8:$AG$23,COLUMN(Suivi!N:N),FALSE)</f>
        <v>0.97660000000000002</v>
      </c>
      <c r="S33" s="56">
        <f>VLOOKUP($B33,Suivi!$A$8:$AG$23,COLUMN(Suivi!O:O),FALSE)</f>
        <v>0.97499999999999998</v>
      </c>
      <c r="T33" s="53">
        <f>VLOOKUP($B33,Suivi!$A$8:$AG$23,COLUMN(Suivi!P:P),FALSE)</f>
        <v>65</v>
      </c>
      <c r="U33" s="43"/>
      <c r="V33" s="43"/>
    </row>
    <row r="34" spans="1:22" x14ac:dyDescent="0.2">
      <c r="A34" s="43"/>
      <c r="B34" s="43"/>
      <c r="C34" s="43"/>
      <c r="D34" s="43"/>
      <c r="E34" s="43"/>
      <c r="F34" s="43"/>
      <c r="G34" s="43"/>
      <c r="H34" s="43"/>
      <c r="I34" s="43"/>
      <c r="J34" s="58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</row>
    <row r="35" spans="1:22" x14ac:dyDescent="0.2">
      <c r="A35" s="43"/>
      <c r="B35" s="43"/>
      <c r="C35" s="43"/>
      <c r="D35" s="43"/>
      <c r="E35" s="43"/>
      <c r="F35" s="43"/>
      <c r="G35" s="43"/>
      <c r="H35" s="43"/>
      <c r="I35" s="43"/>
      <c r="J35" s="58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ht="12.75" x14ac:dyDescent="0.2">
      <c r="A36" s="43"/>
      <c r="B36" s="43"/>
      <c r="C36" s="43"/>
      <c r="D36" s="43"/>
      <c r="E36" s="43"/>
      <c r="F36" s="43"/>
      <c r="G36" s="43"/>
      <c r="H36" s="43"/>
      <c r="I36" s="43"/>
      <c r="J36" s="58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</row>
    <row r="37" spans="1:22" ht="12.75" x14ac:dyDescent="0.2">
      <c r="A37" s="43"/>
      <c r="B37" s="72" t="s">
        <v>80</v>
      </c>
      <c r="C37" s="73"/>
      <c r="D37" s="73"/>
      <c r="E37" s="73"/>
      <c r="F37" s="73"/>
      <c r="G37" s="73"/>
      <c r="H37" s="73"/>
      <c r="I37" s="43"/>
      <c r="J37" s="43"/>
      <c r="K37" s="43"/>
      <c r="L37" s="43"/>
      <c r="M37" s="43"/>
      <c r="N37" s="43"/>
      <c r="O37" s="43"/>
      <c r="P37" s="74" t="s">
        <v>88</v>
      </c>
      <c r="Q37" s="73"/>
      <c r="R37" s="73"/>
      <c r="S37" s="73"/>
      <c r="T37" s="73"/>
      <c r="U37" s="43"/>
      <c r="V37" s="43"/>
    </row>
    <row r="38" spans="1:22" ht="38.25" x14ac:dyDescent="0.2">
      <c r="A38" s="51"/>
      <c r="B38" s="46" t="s">
        <v>85</v>
      </c>
      <c r="C38" s="46" t="s">
        <v>81</v>
      </c>
      <c r="D38" s="46" t="s">
        <v>76</v>
      </c>
      <c r="E38" s="46" t="s">
        <v>77</v>
      </c>
      <c r="F38" s="46" t="s">
        <v>78</v>
      </c>
      <c r="G38" s="47" t="s">
        <v>82</v>
      </c>
      <c r="H38" s="47" t="s">
        <v>89</v>
      </c>
      <c r="I38" s="43"/>
      <c r="J38" s="75" t="s">
        <v>87</v>
      </c>
      <c r="K38" s="43"/>
      <c r="L38" s="43"/>
      <c r="M38" s="43"/>
      <c r="N38" s="43"/>
      <c r="O38" s="43"/>
      <c r="P38" s="46" t="s">
        <v>81</v>
      </c>
      <c r="Q38" s="46" t="s">
        <v>76</v>
      </c>
      <c r="R38" s="46" t="s">
        <v>77</v>
      </c>
      <c r="S38" s="46" t="s">
        <v>78</v>
      </c>
      <c r="T38" s="47" t="s">
        <v>82</v>
      </c>
      <c r="U38" s="43"/>
      <c r="V38" s="43"/>
    </row>
    <row r="39" spans="1:22" ht="12.75" x14ac:dyDescent="0.2">
      <c r="A39" s="43"/>
      <c r="B39" s="52">
        <f t="shared" ref="B39:B54" si="20">B18</f>
        <v>1</v>
      </c>
      <c r="C39" s="53">
        <f t="shared" ref="C39:C54" si="21">IF(P39&gt;=C$6,$B$6,IF(P39&gt;=C$7,$B$7, IF(P39&gt;=C$8,$B$8,IF(P39&gt;=C$9,$B$9,IF(P39&gt;=C$10,$B$10,IF(P39&lt;C$10,$B$11))))))</f>
        <v>8</v>
      </c>
      <c r="D39" s="53">
        <f t="shared" ref="D39:F39" si="22">IF(Q39&lt;=D$6,$B$6,IF(Q39&lt;=D$7,$B$7, IF(Q39&lt;=D$8,$B$8,IF(Q39&lt;=D$9,$B$9,IF(Q39&lt;=D$10,$B$10,IF(Q39&gt;D$10,$B$11))))))</f>
        <v>8</v>
      </c>
      <c r="E39" s="53">
        <f t="shared" si="22"/>
        <v>10</v>
      </c>
      <c r="F39" s="53">
        <f t="shared" si="22"/>
        <v>8</v>
      </c>
      <c r="G39" s="53">
        <f t="shared" ref="G39:G54" si="23">IF(T39&gt;=G$6,$B$6,IF(T39&gt;=G$7,$B$7, IF(T39&gt;=G$8,$B$8,IF(T39&gt;=G$9,$B$9,IF(T39&gt;=G$10,$B$10,IF(T39&lt;G$10,$B$11))))))</f>
        <v>2</v>
      </c>
      <c r="H39" s="54">
        <f t="shared" ref="H39:H54" si="24">SUM(C39,D39,E39,F39,G39*2)/6</f>
        <v>6.333333333333333</v>
      </c>
      <c r="I39" s="43"/>
      <c r="J39" s="55">
        <f t="shared" ref="J39:J54" si="25">_xlfn.RANK.EQ(H39, $H$18:$H$54, 0)</f>
        <v>6</v>
      </c>
      <c r="K39" s="43"/>
      <c r="L39" s="43"/>
      <c r="M39" s="43"/>
      <c r="N39" s="43"/>
      <c r="O39" s="43"/>
      <c r="P39" s="57">
        <f>VLOOKUP($B39,Suivi!$A$8:$AG$23,COLUMN(Suivi!T:T),FALSE)</f>
        <v>3.2800000000000003E-2</v>
      </c>
      <c r="Q39" s="56">
        <f>VLOOKUP($B39,Suivi!$A$8:$AG$23,COLUMN(Suivi!U:U),FALSE)</f>
        <v>0.99</v>
      </c>
      <c r="R39" s="56">
        <f>VLOOKUP($B39,Suivi!$A$8:$AG$23,COLUMN(Suivi!V:V),FALSE)</f>
        <v>0.995</v>
      </c>
      <c r="S39" s="56">
        <f>VLOOKUP($B39,Suivi!$A$7:$AG$23,COLUMN(Suivi!W:W),FALSE)</f>
        <v>0.98829999999999996</v>
      </c>
      <c r="T39" s="53">
        <f>VLOOKUP($B39,Suivi!$A$7:$AD$23,COLUMN(Suivi!AA:AA),FALSE)</f>
        <v>51</v>
      </c>
      <c r="U39" s="43"/>
      <c r="V39" s="43"/>
    </row>
    <row r="40" spans="1:22" ht="12.75" x14ac:dyDescent="0.2">
      <c r="A40" s="43"/>
      <c r="B40" s="52">
        <f t="shared" si="20"/>
        <v>2</v>
      </c>
      <c r="C40" s="53">
        <f t="shared" si="21"/>
        <v>6</v>
      </c>
      <c r="D40" s="53">
        <f t="shared" ref="D40:F40" si="26">IF(Q40&lt;=D$6,$B$6,IF(Q40&lt;=D$7,$B$7, IF(Q40&lt;=D$8,$B$8,IF(Q40&lt;=D$9,$B$9,IF(Q40&lt;=D$10,$B$10,IF(Q40&gt;D$10,$B$11))))))</f>
        <v>8</v>
      </c>
      <c r="E40" s="53">
        <f t="shared" si="26"/>
        <v>8</v>
      </c>
      <c r="F40" s="53">
        <f t="shared" si="26"/>
        <v>8</v>
      </c>
      <c r="G40" s="53">
        <f t="shared" si="23"/>
        <v>0</v>
      </c>
      <c r="H40" s="54">
        <f t="shared" si="24"/>
        <v>5</v>
      </c>
      <c r="I40" s="43"/>
      <c r="J40" s="55">
        <f t="shared" si="25"/>
        <v>18</v>
      </c>
      <c r="K40" s="43"/>
      <c r="L40" s="43"/>
      <c r="M40" s="43"/>
      <c r="N40" s="43"/>
      <c r="O40" s="43"/>
      <c r="P40" s="57">
        <f>VLOOKUP($B40,Suivi!$A$8:$AG$23,COLUMN(Suivi!T:T),FALSE)</f>
        <v>4.1200000000000001E-2</v>
      </c>
      <c r="Q40" s="56">
        <f>VLOOKUP($B40,Suivi!$A$8:$AG$23,COLUMN(Suivi!U:U),FALSE)</f>
        <v>0.98329999999999995</v>
      </c>
      <c r="R40" s="56">
        <f>VLOOKUP($B40,Suivi!$A$8:$AG$23,COLUMN(Suivi!V:V),FALSE)</f>
        <v>0.98499999999999999</v>
      </c>
      <c r="S40" s="56">
        <f>VLOOKUP($B40,Suivi!$A$7:$AG$23,COLUMN(Suivi!W:W),FALSE)</f>
        <v>0.98329999999999995</v>
      </c>
      <c r="T40" s="53">
        <f>VLOOKUP($B40,Suivi!$A$7:$AD$23,COLUMN(Suivi!AA:AA),FALSE)</f>
        <v>70</v>
      </c>
      <c r="U40" s="43"/>
      <c r="V40" s="43"/>
    </row>
    <row r="41" spans="1:22" ht="12.75" x14ac:dyDescent="0.2">
      <c r="A41" s="43"/>
      <c r="B41" s="52">
        <f t="shared" si="20"/>
        <v>3</v>
      </c>
      <c r="C41" s="53">
        <f t="shared" si="21"/>
        <v>4</v>
      </c>
      <c r="D41" s="53">
        <f t="shared" ref="D41:F41" si="27">IF(Q41&lt;=D$6,$B$6,IF(Q41&lt;=D$7,$B$7, IF(Q41&lt;=D$8,$B$8,IF(Q41&lt;=D$9,$B$9,IF(Q41&lt;=D$10,$B$10,IF(Q41&gt;D$10,$B$11))))))</f>
        <v>6</v>
      </c>
      <c r="E41" s="53">
        <f t="shared" si="27"/>
        <v>8</v>
      </c>
      <c r="F41" s="53">
        <f t="shared" si="27"/>
        <v>6</v>
      </c>
      <c r="G41" s="53">
        <f t="shared" si="23"/>
        <v>2</v>
      </c>
      <c r="H41" s="54">
        <f t="shared" si="24"/>
        <v>4.666666666666667</v>
      </c>
      <c r="I41" s="43"/>
      <c r="J41" s="55">
        <f t="shared" si="25"/>
        <v>25</v>
      </c>
      <c r="K41" s="43"/>
      <c r="L41" s="43"/>
      <c r="M41" s="43"/>
      <c r="N41" s="43"/>
      <c r="O41" s="43"/>
      <c r="P41" s="57">
        <f>VLOOKUP($B41,Suivi!$A$8:$AG$23,COLUMN(Suivi!T:T),FALSE)</f>
        <v>7.6300000000000007E-2</v>
      </c>
      <c r="Q41" s="56">
        <f>VLOOKUP($B41,Suivi!$A$8:$AG$23,COLUMN(Suivi!U:U),FALSE)</f>
        <v>0.97670000000000001</v>
      </c>
      <c r="R41" s="56">
        <f>VLOOKUP($B41,Suivi!$A$8:$AG$23,COLUMN(Suivi!V:V),FALSE)</f>
        <v>0.98309999999999997</v>
      </c>
      <c r="S41" s="56">
        <f>VLOOKUP($B41,Suivi!$A$7:$AG$23,COLUMN(Suivi!W:W),FALSE)</f>
        <v>0.97170000000000001</v>
      </c>
      <c r="T41" s="53">
        <f>VLOOKUP($B41,Suivi!$A$7:$AD$23,COLUMN(Suivi!AA:AA),FALSE)</f>
        <v>50</v>
      </c>
      <c r="U41" s="43"/>
      <c r="V41" s="43"/>
    </row>
    <row r="42" spans="1:22" ht="12.75" x14ac:dyDescent="0.2">
      <c r="A42" s="43"/>
      <c r="B42" s="52">
        <f t="shared" si="20"/>
        <v>4</v>
      </c>
      <c r="C42" s="53">
        <f t="shared" si="21"/>
        <v>8</v>
      </c>
      <c r="D42" s="53">
        <f t="shared" ref="D42:F42" si="28">IF(Q42&lt;=D$6,$B$6,IF(Q42&lt;=D$7,$B$7, IF(Q42&lt;=D$8,$B$8,IF(Q42&lt;=D$9,$B$9,IF(Q42&lt;=D$10,$B$10,IF(Q42&gt;D$10,$B$11))))))</f>
        <v>8</v>
      </c>
      <c r="E42" s="53">
        <f t="shared" si="28"/>
        <v>8</v>
      </c>
      <c r="F42" s="53">
        <f t="shared" si="28"/>
        <v>8</v>
      </c>
      <c r="G42" s="53">
        <f t="shared" si="23"/>
        <v>0</v>
      </c>
      <c r="H42" s="54">
        <f t="shared" si="24"/>
        <v>5.333333333333333</v>
      </c>
      <c r="I42" s="43"/>
      <c r="J42" s="55">
        <f t="shared" si="25"/>
        <v>16</v>
      </c>
      <c r="K42" s="43"/>
      <c r="L42" s="43"/>
      <c r="M42" s="43"/>
      <c r="N42" s="43"/>
      <c r="O42" s="43"/>
      <c r="P42" s="57">
        <f>VLOOKUP($B42,Suivi!$A$8:$AG$23,COLUMN(Suivi!T:T),FALSE)</f>
        <v>3.7499999999999999E-2</v>
      </c>
      <c r="Q42" s="56">
        <f>VLOOKUP($B42,Suivi!$A$8:$AG$23,COLUMN(Suivi!U:U),FALSE)</f>
        <v>0.98499999999999999</v>
      </c>
      <c r="R42" s="56">
        <f>VLOOKUP($B42,Suivi!$A$8:$AG$23,COLUMN(Suivi!V:V),FALSE)</f>
        <v>0.98499999999999999</v>
      </c>
      <c r="S42" s="56">
        <f>VLOOKUP($B42,Suivi!$A$7:$AG$23,COLUMN(Suivi!W:W),FALSE)</f>
        <v>0.98329999999999995</v>
      </c>
      <c r="T42" s="53">
        <f>VLOOKUP($B42,Suivi!$A$7:$AD$23,COLUMN(Suivi!AA:AA),FALSE)</f>
        <v>84</v>
      </c>
      <c r="U42" s="43"/>
      <c r="V42" s="43"/>
    </row>
    <row r="43" spans="1:22" ht="12.75" x14ac:dyDescent="0.2">
      <c r="A43" s="43"/>
      <c r="B43" s="52">
        <f t="shared" si="20"/>
        <v>5</v>
      </c>
      <c r="C43" s="53">
        <f t="shared" si="21"/>
        <v>8</v>
      </c>
      <c r="D43" s="53">
        <f t="shared" ref="D43:F43" si="29">IF(Q43&lt;=D$6,$B$6,IF(Q43&lt;=D$7,$B$7, IF(Q43&lt;=D$8,$B$8,IF(Q43&lt;=D$9,$B$9,IF(Q43&lt;=D$10,$B$10,IF(Q43&gt;D$10,$B$11))))))</f>
        <v>8</v>
      </c>
      <c r="E43" s="53">
        <f t="shared" si="29"/>
        <v>8</v>
      </c>
      <c r="F43" s="53">
        <f t="shared" si="29"/>
        <v>8</v>
      </c>
      <c r="G43" s="53">
        <f t="shared" si="23"/>
        <v>2</v>
      </c>
      <c r="H43" s="54">
        <f t="shared" si="24"/>
        <v>6</v>
      </c>
      <c r="I43" s="43"/>
      <c r="J43" s="55">
        <f t="shared" si="25"/>
        <v>10</v>
      </c>
      <c r="K43" s="43"/>
      <c r="L43" s="43"/>
      <c r="M43" s="43"/>
      <c r="N43" s="43"/>
      <c r="O43" s="43"/>
      <c r="P43" s="57">
        <f>VLOOKUP($B43,Suivi!$A$8:$AG$23,COLUMN(Suivi!T:T),FALSE)</f>
        <v>3.6299999999999999E-2</v>
      </c>
      <c r="Q43" s="56">
        <f>VLOOKUP($B43,Suivi!$A$8:$AG$23,COLUMN(Suivi!U:U),FALSE)</f>
        <v>0.98829999999999996</v>
      </c>
      <c r="R43" s="56">
        <f>VLOOKUP($B43,Suivi!$A$8:$AG$23,COLUMN(Suivi!V:V),FALSE)</f>
        <v>0.98829999999999996</v>
      </c>
      <c r="S43" s="56">
        <f>VLOOKUP($B43,Suivi!$A$7:$AG$23,COLUMN(Suivi!W:W),FALSE)</f>
        <v>0.98829999999999996</v>
      </c>
      <c r="T43" s="53">
        <f>VLOOKUP($B43,Suivi!$A$7:$AD$23,COLUMN(Suivi!AA:AA),FALSE)</f>
        <v>52</v>
      </c>
      <c r="U43" s="43"/>
      <c r="V43" s="43"/>
    </row>
    <row r="44" spans="1:22" ht="12.75" x14ac:dyDescent="0.2">
      <c r="A44" s="43"/>
      <c r="B44" s="52">
        <f t="shared" si="20"/>
        <v>6</v>
      </c>
      <c r="C44" s="53">
        <f t="shared" si="21"/>
        <v>8</v>
      </c>
      <c r="D44" s="53">
        <f t="shared" ref="D44:F44" si="30">IF(Q44&lt;=D$6,$B$6,IF(Q44&lt;=D$7,$B$7, IF(Q44&lt;=D$8,$B$8,IF(Q44&lt;=D$9,$B$9,IF(Q44&lt;=D$10,$B$10,IF(Q44&gt;D$10,$B$11))))))</f>
        <v>8</v>
      </c>
      <c r="E44" s="53">
        <f t="shared" si="30"/>
        <v>8</v>
      </c>
      <c r="F44" s="53">
        <f t="shared" si="30"/>
        <v>8</v>
      </c>
      <c r="G44" s="53">
        <f t="shared" si="23"/>
        <v>4</v>
      </c>
      <c r="H44" s="54">
        <f t="shared" si="24"/>
        <v>6.666666666666667</v>
      </c>
      <c r="I44" s="43"/>
      <c r="J44" s="55">
        <f t="shared" si="25"/>
        <v>5</v>
      </c>
      <c r="K44" s="43"/>
      <c r="L44" s="43"/>
      <c r="M44" s="43"/>
      <c r="N44" s="43"/>
      <c r="O44" s="43"/>
      <c r="P44" s="57">
        <f>VLOOKUP($B44,Suivi!$A$8:$AG$23,COLUMN(Suivi!T:T),FALSE)</f>
        <v>3.1600000000000003E-2</v>
      </c>
      <c r="Q44" s="56">
        <f>VLOOKUP($B44,Suivi!$A$8:$AG$23,COLUMN(Suivi!U:U),FALSE)</f>
        <v>0.99</v>
      </c>
      <c r="R44" s="56">
        <f>VLOOKUP($B44,Suivi!$A$8:$AG$23,COLUMN(Suivi!V:V),FALSE)</f>
        <v>0.99</v>
      </c>
      <c r="S44" s="56">
        <f>VLOOKUP($B44,Suivi!$A$7:$AG$23,COLUMN(Suivi!W:W),FALSE)</f>
        <v>0.99</v>
      </c>
      <c r="T44" s="53">
        <f>VLOOKUP($B44,Suivi!$A$7:$AD$23,COLUMN(Suivi!AA:AA),FALSE)</f>
        <v>41</v>
      </c>
      <c r="U44" s="43"/>
      <c r="V44" s="43"/>
    </row>
    <row r="45" spans="1:22" ht="12.75" x14ac:dyDescent="0.2">
      <c r="A45" s="43"/>
      <c r="B45" s="52">
        <f t="shared" si="20"/>
        <v>7</v>
      </c>
      <c r="C45" s="53">
        <f t="shared" si="21"/>
        <v>8</v>
      </c>
      <c r="D45" s="53">
        <f t="shared" ref="D45:F45" si="31">IF(Q45&lt;=D$6,$B$6,IF(Q45&lt;=D$7,$B$7, IF(Q45&lt;=D$8,$B$8,IF(Q45&lt;=D$9,$B$9,IF(Q45&lt;=D$10,$B$10,IF(Q45&gt;D$10,$B$11))))))</f>
        <v>10</v>
      </c>
      <c r="E45" s="53">
        <f t="shared" si="31"/>
        <v>10</v>
      </c>
      <c r="F45" s="53">
        <f t="shared" si="31"/>
        <v>10</v>
      </c>
      <c r="G45" s="53">
        <f t="shared" si="23"/>
        <v>2</v>
      </c>
      <c r="H45" s="54">
        <f t="shared" si="24"/>
        <v>7</v>
      </c>
      <c r="I45" s="43"/>
      <c r="J45" s="55">
        <f t="shared" si="25"/>
        <v>2</v>
      </c>
      <c r="K45" s="43"/>
      <c r="L45" s="43"/>
      <c r="M45" s="43"/>
      <c r="N45" s="43"/>
      <c r="O45" s="43"/>
      <c r="P45" s="57">
        <f>VLOOKUP($B45,Suivi!$A$8:$AG$23,COLUMN(Suivi!T:T),FALSE)</f>
        <v>3.0599999999999999E-2</v>
      </c>
      <c r="Q45" s="56">
        <f>VLOOKUP($B45,Suivi!$A$8:$AG$23,COLUMN(Suivi!U:U),FALSE)</f>
        <v>0.99170000000000003</v>
      </c>
      <c r="R45" s="56">
        <f>VLOOKUP($B45,Suivi!$A$8:$AG$23,COLUMN(Suivi!V:V),FALSE)</f>
        <v>0.99170000000000003</v>
      </c>
      <c r="S45" s="56">
        <f>VLOOKUP($B45,Suivi!$A$7:$AG$23,COLUMN(Suivi!W:W),FALSE)</f>
        <v>0.99170000000000003</v>
      </c>
      <c r="T45" s="53">
        <f>VLOOKUP($B45,Suivi!$A$7:$AD$23,COLUMN(Suivi!AA:AA),FALSE)</f>
        <v>59</v>
      </c>
      <c r="U45" s="43"/>
      <c r="V45" s="43"/>
    </row>
    <row r="46" spans="1:22" ht="12.75" x14ac:dyDescent="0.2">
      <c r="A46" s="43"/>
      <c r="B46" s="52">
        <f t="shared" si="20"/>
        <v>8</v>
      </c>
      <c r="C46" s="53">
        <f t="shared" si="21"/>
        <v>6</v>
      </c>
      <c r="D46" s="53">
        <f t="shared" ref="D46:F46" si="32">IF(Q46&lt;=D$6,$B$6,IF(Q46&lt;=D$7,$B$7, IF(Q46&lt;=D$8,$B$8,IF(Q46&lt;=D$9,$B$9,IF(Q46&lt;=D$10,$B$10,IF(Q46&gt;D$10,$B$11))))))</f>
        <v>8</v>
      </c>
      <c r="E46" s="53">
        <f t="shared" si="32"/>
        <v>8</v>
      </c>
      <c r="F46" s="53">
        <f t="shared" si="32"/>
        <v>8</v>
      </c>
      <c r="G46" s="53">
        <f t="shared" si="23"/>
        <v>4</v>
      </c>
      <c r="H46" s="54">
        <f t="shared" si="24"/>
        <v>6.333333333333333</v>
      </c>
      <c r="I46" s="43"/>
      <c r="J46" s="55">
        <f t="shared" si="25"/>
        <v>6</v>
      </c>
      <c r="K46" s="43"/>
      <c r="L46" s="43"/>
      <c r="M46" s="43"/>
      <c r="N46" s="43"/>
      <c r="O46" s="43"/>
      <c r="P46" s="57">
        <f>VLOOKUP($B46,Suivi!$A$8:$AG$23,COLUMN(Suivi!T:T),FALSE)</f>
        <v>5.62E-2</v>
      </c>
      <c r="Q46" s="56">
        <f>VLOOKUP($B46,Suivi!$A$8:$AG$23,COLUMN(Suivi!U:U),FALSE)</f>
        <v>0.98329999999999995</v>
      </c>
      <c r="R46" s="56">
        <f>VLOOKUP($B46,Suivi!$A$8:$AG$23,COLUMN(Suivi!V:V),FALSE)</f>
        <v>0.98329999999999995</v>
      </c>
      <c r="S46" s="56">
        <f>VLOOKUP($B46,Suivi!$A$7:$AG$23,COLUMN(Suivi!W:W),FALSE)</f>
        <v>0.98170000000000002</v>
      </c>
      <c r="T46" s="53">
        <f>VLOOKUP($B46,Suivi!$A$7:$AD$23,COLUMN(Suivi!AA:AA),FALSE)</f>
        <v>43.316666666666663</v>
      </c>
      <c r="U46" s="43"/>
      <c r="V46" s="43"/>
    </row>
    <row r="47" spans="1:22" ht="12.75" x14ac:dyDescent="0.2">
      <c r="A47" s="43"/>
      <c r="B47" s="52">
        <f t="shared" si="20"/>
        <v>9</v>
      </c>
      <c r="C47" s="53">
        <f t="shared" si="21"/>
        <v>8</v>
      </c>
      <c r="D47" s="53">
        <f t="shared" ref="D47:F47" si="33">IF(Q47&lt;=D$6,$B$6,IF(Q47&lt;=D$7,$B$7, IF(Q47&lt;=D$8,$B$8,IF(Q47&lt;=D$9,$B$9,IF(Q47&lt;=D$10,$B$10,IF(Q47&gt;D$10,$B$11))))))</f>
        <v>10</v>
      </c>
      <c r="E47" s="53">
        <f t="shared" si="33"/>
        <v>10</v>
      </c>
      <c r="F47" s="53">
        <f t="shared" si="33"/>
        <v>10</v>
      </c>
      <c r="G47" s="53">
        <f t="shared" si="23"/>
        <v>2</v>
      </c>
      <c r="H47" s="54">
        <f t="shared" si="24"/>
        <v>7</v>
      </c>
      <c r="I47" s="43"/>
      <c r="J47" s="55">
        <f t="shared" si="25"/>
        <v>2</v>
      </c>
      <c r="K47" s="43"/>
      <c r="L47" s="43"/>
      <c r="M47" s="43"/>
      <c r="N47" s="43"/>
      <c r="O47" s="43"/>
      <c r="P47" s="57">
        <f>VLOOKUP($B47,Suivi!$A$8:$AG$23,COLUMN(Suivi!T:T),FALSE)</f>
        <v>3.4299999999999997E-2</v>
      </c>
      <c r="Q47" s="56">
        <f>VLOOKUP($B47,Suivi!$A$8:$AG$23,COLUMN(Suivi!U:U),FALSE)</f>
        <v>0.99170000000000003</v>
      </c>
      <c r="R47" s="56">
        <f>VLOOKUP($B47,Suivi!$A$8:$AG$23,COLUMN(Suivi!V:V),FALSE)</f>
        <v>0.99170000000000003</v>
      </c>
      <c r="S47" s="56">
        <f>VLOOKUP($B47,Suivi!$A$7:$AG$23,COLUMN(Suivi!W:W),FALSE)</f>
        <v>0.99170000000000003</v>
      </c>
      <c r="T47" s="53">
        <f>VLOOKUP($B47,Suivi!$A$7:$AD$23,COLUMN(Suivi!AA:AA),FALSE)</f>
        <v>59</v>
      </c>
      <c r="U47" s="43"/>
      <c r="V47" s="43"/>
    </row>
    <row r="48" spans="1:22" ht="12.75" x14ac:dyDescent="0.2">
      <c r="A48" s="43"/>
      <c r="B48" s="52">
        <f t="shared" si="20"/>
        <v>10</v>
      </c>
      <c r="C48" s="53">
        <f t="shared" si="21"/>
        <v>6</v>
      </c>
      <c r="D48" s="53">
        <f t="shared" ref="D48:F48" si="34">IF(Q48&lt;=D$6,$B$6,IF(Q48&lt;=D$7,$B$7, IF(Q48&lt;=D$8,$B$8,IF(Q48&lt;=D$9,$B$9,IF(Q48&lt;=D$10,$B$10,IF(Q48&gt;D$10,$B$11))))))</f>
        <v>8</v>
      </c>
      <c r="E48" s="53">
        <f t="shared" si="34"/>
        <v>8</v>
      </c>
      <c r="F48" s="53">
        <f t="shared" si="34"/>
        <v>8</v>
      </c>
      <c r="G48" s="53">
        <f t="shared" si="23"/>
        <v>0</v>
      </c>
      <c r="H48" s="54">
        <f t="shared" si="24"/>
        <v>5</v>
      </c>
      <c r="I48" s="43"/>
      <c r="J48" s="55">
        <f t="shared" si="25"/>
        <v>18</v>
      </c>
      <c r="K48" s="43"/>
      <c r="L48" s="43"/>
      <c r="M48" s="43"/>
      <c r="N48" s="43"/>
      <c r="O48" s="43"/>
      <c r="P48" s="57">
        <f>VLOOKUP($B48,Suivi!$A$8:$AG$23,COLUMN(Suivi!T:T),FALSE)</f>
        <v>5.67E-2</v>
      </c>
      <c r="Q48" s="56">
        <f>VLOOKUP($B48,Suivi!$A$8:$AG$23,COLUMN(Suivi!U:U),FALSE)</f>
        <v>0.98499999999999999</v>
      </c>
      <c r="R48" s="56">
        <f>VLOOKUP($B48,Suivi!$A$8:$AG$23,COLUMN(Suivi!V:V),FALSE)</f>
        <v>0.98660000000000003</v>
      </c>
      <c r="S48" s="56">
        <f>VLOOKUP($B48,Suivi!$A$7:$AG$23,COLUMN(Suivi!W:W),FALSE)</f>
        <v>0.98329999999999995</v>
      </c>
      <c r="T48" s="53">
        <f>VLOOKUP($B48,Suivi!$A$7:$AD$23,COLUMN(Suivi!AA:AA),FALSE)</f>
        <v>62</v>
      </c>
      <c r="U48" s="43"/>
      <c r="V48" s="43"/>
    </row>
    <row r="49" spans="1:22" ht="12.75" x14ac:dyDescent="0.2">
      <c r="A49" s="43"/>
      <c r="B49" s="52">
        <f t="shared" si="20"/>
        <v>11</v>
      </c>
      <c r="C49" s="53">
        <f t="shared" si="21"/>
        <v>8</v>
      </c>
      <c r="D49" s="53">
        <f t="shared" ref="D49:F49" si="35">IF(Q49&lt;=D$6,$B$6,IF(Q49&lt;=D$7,$B$7, IF(Q49&lt;=D$8,$B$8,IF(Q49&lt;=D$9,$B$9,IF(Q49&lt;=D$10,$B$10,IF(Q49&gt;D$10,$B$11))))))</f>
        <v>8</v>
      </c>
      <c r="E49" s="53">
        <f t="shared" si="35"/>
        <v>8</v>
      </c>
      <c r="F49" s="53">
        <f t="shared" si="35"/>
        <v>8</v>
      </c>
      <c r="G49" s="53">
        <f t="shared" si="23"/>
        <v>0</v>
      </c>
      <c r="H49" s="54">
        <f t="shared" si="24"/>
        <v>5.333333333333333</v>
      </c>
      <c r="I49" s="43"/>
      <c r="J49" s="55">
        <f t="shared" si="25"/>
        <v>16</v>
      </c>
      <c r="K49" s="43"/>
      <c r="L49" s="43"/>
      <c r="M49" s="43"/>
      <c r="N49" s="43"/>
      <c r="O49" s="43"/>
      <c r="P49" s="57">
        <f>VLOOKUP($B49,Suivi!$A$8:$AG$23,COLUMN(Suivi!T:T),FALSE)</f>
        <v>3.5499999999999997E-2</v>
      </c>
      <c r="Q49" s="56">
        <f>VLOOKUP($B49,Suivi!$A$8:$AG$23,COLUMN(Suivi!U:U),FALSE)</f>
        <v>0.99</v>
      </c>
      <c r="R49" s="56">
        <f>VLOOKUP($B49,Suivi!$A$8:$AG$23,COLUMN(Suivi!V:V),FALSE)</f>
        <v>0.99</v>
      </c>
      <c r="S49" s="56">
        <f>VLOOKUP($B49,Suivi!$A$7:$AG$23,COLUMN(Suivi!W:W),FALSE)</f>
        <v>0.99</v>
      </c>
      <c r="T49" s="53">
        <f>VLOOKUP($B49,Suivi!$A$7:$AD$23,COLUMN(Suivi!AA:AA),FALSE)</f>
        <v>66</v>
      </c>
      <c r="U49" s="43"/>
      <c r="V49" s="43"/>
    </row>
    <row r="50" spans="1:22" ht="12.75" x14ac:dyDescent="0.2">
      <c r="A50" s="43"/>
      <c r="B50" s="52">
        <f t="shared" si="20"/>
        <v>12</v>
      </c>
      <c r="C50" s="53">
        <f t="shared" si="21"/>
        <v>8</v>
      </c>
      <c r="D50" s="53">
        <f t="shared" ref="D50:F50" si="36">IF(Q50&lt;=D$6,$B$6,IF(Q50&lt;=D$7,$B$7, IF(Q50&lt;=D$8,$B$8,IF(Q50&lt;=D$9,$B$9,IF(Q50&lt;=D$10,$B$10,IF(Q50&gt;D$10,$B$11))))))</f>
        <v>8</v>
      </c>
      <c r="E50" s="53">
        <f t="shared" si="36"/>
        <v>8</v>
      </c>
      <c r="F50" s="53">
        <f t="shared" si="36"/>
        <v>8</v>
      </c>
      <c r="G50" s="53">
        <f t="shared" si="23"/>
        <v>2</v>
      </c>
      <c r="H50" s="54">
        <f t="shared" si="24"/>
        <v>6</v>
      </c>
      <c r="I50" s="43"/>
      <c r="J50" s="55">
        <f t="shared" si="25"/>
        <v>10</v>
      </c>
      <c r="K50" s="43"/>
      <c r="L50" s="43"/>
      <c r="M50" s="43"/>
      <c r="N50" s="43"/>
      <c r="O50" s="43"/>
      <c r="P50" s="57">
        <f>VLOOKUP($B50,Suivi!$A$8:$AG$23,COLUMN(Suivi!T:T),FALSE)</f>
        <v>3.7400000000000003E-2</v>
      </c>
      <c r="Q50" s="56">
        <f>VLOOKUP($B50,Suivi!$A$8:$AG$23,COLUMN(Suivi!U:U),FALSE)</f>
        <v>0.99</v>
      </c>
      <c r="R50" s="56">
        <f>VLOOKUP($B50,Suivi!$A$8:$AG$23,COLUMN(Suivi!V:V),FALSE)</f>
        <v>0.99</v>
      </c>
      <c r="S50" s="56">
        <f>VLOOKUP($B50,Suivi!$A$7:$AG$23,COLUMN(Suivi!W:W),FALSE)</f>
        <v>0.99</v>
      </c>
      <c r="T50" s="53">
        <f>VLOOKUP($B50,Suivi!$A$7:$AD$23,COLUMN(Suivi!AA:AA),FALSE)</f>
        <v>56</v>
      </c>
      <c r="U50" s="43"/>
      <c r="V50" s="43"/>
    </row>
    <row r="51" spans="1:22" ht="12.75" x14ac:dyDescent="0.2">
      <c r="A51" s="43"/>
      <c r="B51" s="52">
        <f t="shared" si="20"/>
        <v>13</v>
      </c>
      <c r="C51" s="53">
        <f t="shared" si="21"/>
        <v>6</v>
      </c>
      <c r="D51" s="53">
        <f t="shared" ref="D51:F51" si="37">IF(Q51&lt;=D$6,$B$6,IF(Q51&lt;=D$7,$B$7, IF(Q51&lt;=D$8,$B$8,IF(Q51&lt;=D$9,$B$9,IF(Q51&lt;=D$10,$B$10,IF(Q51&gt;D$10,$B$11))))))</f>
        <v>8</v>
      </c>
      <c r="E51" s="53">
        <f t="shared" si="37"/>
        <v>8</v>
      </c>
      <c r="F51" s="53">
        <f t="shared" si="37"/>
        <v>8</v>
      </c>
      <c r="G51" s="53">
        <f t="shared" si="23"/>
        <v>0</v>
      </c>
      <c r="H51" s="54">
        <f t="shared" si="24"/>
        <v>5</v>
      </c>
      <c r="I51" s="43"/>
      <c r="J51" s="55">
        <f t="shared" si="25"/>
        <v>18</v>
      </c>
      <c r="K51" s="43"/>
      <c r="L51" s="43"/>
      <c r="M51" s="43"/>
      <c r="N51" s="43"/>
      <c r="O51" s="43"/>
      <c r="P51" s="57">
        <f>VLOOKUP($B51,Suivi!$A$8:$AG$23,COLUMN(Suivi!T:T),FALSE)</f>
        <v>5.0999999999999997E-2</v>
      </c>
      <c r="Q51" s="56">
        <f>VLOOKUP($B51,Suivi!$A$8:$AG$23,COLUMN(Suivi!U:U),FALSE)</f>
        <v>0.98499999999999999</v>
      </c>
      <c r="R51" s="56">
        <f>VLOOKUP($B51,Suivi!$A$8:$AG$23,COLUMN(Suivi!V:V),FALSE)</f>
        <v>0.98499999999999999</v>
      </c>
      <c r="S51" s="56">
        <f>VLOOKUP($B51,Suivi!$A$7:$AG$23,COLUMN(Suivi!W:W),FALSE)</f>
        <v>0.98499999999999999</v>
      </c>
      <c r="T51" s="53">
        <f>VLOOKUP($B51,Suivi!$A$7:$AD$23,COLUMN(Suivi!AA:AA),FALSE)</f>
        <v>75</v>
      </c>
      <c r="U51" s="43"/>
      <c r="V51" s="43"/>
    </row>
    <row r="52" spans="1:22" ht="12.75" x14ac:dyDescent="0.2">
      <c r="A52" s="43"/>
      <c r="B52" s="52">
        <f t="shared" si="20"/>
        <v>14</v>
      </c>
      <c r="C52" s="53">
        <f t="shared" si="21"/>
        <v>6</v>
      </c>
      <c r="D52" s="53">
        <f t="shared" ref="D52:F52" si="38">IF(Q52&lt;=D$6,$B$6,IF(Q52&lt;=D$7,$B$7, IF(Q52&lt;=D$8,$B$8,IF(Q52&lt;=D$9,$B$9,IF(Q52&lt;=D$10,$B$10,IF(Q52&gt;D$10,$B$11))))))</f>
        <v>8</v>
      </c>
      <c r="E52" s="53">
        <f t="shared" si="38"/>
        <v>8</v>
      </c>
      <c r="F52" s="53">
        <f t="shared" si="38"/>
        <v>8</v>
      </c>
      <c r="G52" s="53">
        <f t="shared" si="23"/>
        <v>0</v>
      </c>
      <c r="H52" s="54">
        <f t="shared" si="24"/>
        <v>5</v>
      </c>
      <c r="I52" s="43"/>
      <c r="J52" s="55">
        <f t="shared" si="25"/>
        <v>18</v>
      </c>
      <c r="K52" s="43"/>
      <c r="L52" s="43"/>
      <c r="M52" s="43"/>
      <c r="N52" s="43"/>
      <c r="O52" s="43"/>
      <c r="P52" s="57">
        <f>VLOOKUP($B52,Suivi!$A$8:$AG$23,COLUMN(Suivi!T:T),FALSE)</f>
        <v>4.0800000000000003E-2</v>
      </c>
      <c r="Q52" s="56">
        <f>VLOOKUP($B52,Suivi!$A$8:$AG$23,COLUMN(Suivi!U:U),FALSE)</f>
        <v>0.98829999999999996</v>
      </c>
      <c r="R52" s="56">
        <f>VLOOKUP($B52,Suivi!$A$8:$AG$23,COLUMN(Suivi!V:V),FALSE)</f>
        <v>0.99</v>
      </c>
      <c r="S52" s="56">
        <f>VLOOKUP($B52,Suivi!$A$7:$AG$23,COLUMN(Suivi!W:W),FALSE)</f>
        <v>0.98670000000000002</v>
      </c>
      <c r="T52" s="53">
        <f>VLOOKUP($B52,Suivi!$A$7:$AD$23,COLUMN(Suivi!AA:AA),FALSE)</f>
        <v>62</v>
      </c>
      <c r="U52" s="43"/>
      <c r="V52" s="43"/>
    </row>
    <row r="53" spans="1:22" ht="12.75" x14ac:dyDescent="0.2">
      <c r="A53" s="43"/>
      <c r="B53" s="52">
        <f t="shared" si="20"/>
        <v>15</v>
      </c>
      <c r="C53" s="53">
        <f t="shared" si="21"/>
        <v>6</v>
      </c>
      <c r="D53" s="53">
        <f t="shared" ref="D53:F53" si="39">IF(Q53&lt;=D$6,$B$6,IF(Q53&lt;=D$7,$B$7, IF(Q53&lt;=D$8,$B$8,IF(Q53&lt;=D$9,$B$9,IF(Q53&lt;=D$10,$B$10,IF(Q53&gt;D$10,$B$11))))))</f>
        <v>8</v>
      </c>
      <c r="E53" s="53">
        <f t="shared" si="39"/>
        <v>8</v>
      </c>
      <c r="F53" s="53">
        <f t="shared" si="39"/>
        <v>8</v>
      </c>
      <c r="G53" s="53">
        <f t="shared" si="23"/>
        <v>2</v>
      </c>
      <c r="H53" s="54">
        <f t="shared" si="24"/>
        <v>5.666666666666667</v>
      </c>
      <c r="I53" s="43"/>
      <c r="J53" s="55">
        <f t="shared" si="25"/>
        <v>13</v>
      </c>
      <c r="K53" s="43"/>
      <c r="L53" s="43"/>
      <c r="M53" s="43"/>
      <c r="N53" s="43"/>
      <c r="O53" s="43"/>
      <c r="P53" s="57">
        <f>VLOOKUP($B53,Suivi!$A$8:$AG$23,COLUMN(Suivi!T:T),FALSE)</f>
        <v>4.53E-2</v>
      </c>
      <c r="Q53" s="56">
        <f>VLOOKUP($B53,Suivi!$A$8:$AG$23,COLUMN(Suivi!U:U),FALSE)</f>
        <v>0.98670000000000002</v>
      </c>
      <c r="R53" s="56">
        <f>VLOOKUP($B53,Suivi!$A$8:$AG$23,COLUMN(Suivi!V:V),FALSE)</f>
        <v>0.98829999999999996</v>
      </c>
      <c r="S53" s="56">
        <f>VLOOKUP($B53,Suivi!$A$7:$AG$23,COLUMN(Suivi!W:W),FALSE)</f>
        <v>0.98670000000000002</v>
      </c>
      <c r="T53" s="53">
        <f>VLOOKUP($B53,Suivi!$A$7:$AD$23,COLUMN(Suivi!AA:AA),FALSE)</f>
        <v>50.6</v>
      </c>
      <c r="U53" s="43"/>
      <c r="V53" s="43"/>
    </row>
    <row r="54" spans="1:22" ht="12.75" x14ac:dyDescent="0.2">
      <c r="A54" s="43"/>
      <c r="B54" s="52">
        <f t="shared" si="20"/>
        <v>16</v>
      </c>
      <c r="C54" s="53">
        <f t="shared" si="21"/>
        <v>6</v>
      </c>
      <c r="D54" s="53">
        <f t="shared" ref="D54:F54" si="40">IF(Q54&lt;=D$6,$B$6,IF(Q54&lt;=D$7,$B$7, IF(Q54&lt;=D$8,$B$8,IF(Q54&lt;=D$9,$B$9,IF(Q54&lt;=D$10,$B$10,IF(Q54&gt;D$10,$B$11))))))</f>
        <v>8</v>
      </c>
      <c r="E54" s="53">
        <f t="shared" si="40"/>
        <v>8</v>
      </c>
      <c r="F54" s="53">
        <f t="shared" si="40"/>
        <v>8</v>
      </c>
      <c r="G54" s="53">
        <f t="shared" si="23"/>
        <v>0</v>
      </c>
      <c r="H54" s="54">
        <f t="shared" si="24"/>
        <v>5</v>
      </c>
      <c r="I54" s="43"/>
      <c r="J54" s="55">
        <f t="shared" si="25"/>
        <v>18</v>
      </c>
      <c r="K54" s="43"/>
      <c r="L54" s="43"/>
      <c r="M54" s="43"/>
      <c r="N54" s="43"/>
      <c r="O54" s="43"/>
      <c r="P54" s="57">
        <f>VLOOKUP($B54,Suivi!$A$8:$AG$23,COLUMN(Suivi!T:T),FALSE)</f>
        <v>4.3700000000000003E-2</v>
      </c>
      <c r="Q54" s="56">
        <f>VLOOKUP($B54,Suivi!$A$8:$AG$23,COLUMN(Suivi!U:U),FALSE)</f>
        <v>0.98499999999999999</v>
      </c>
      <c r="R54" s="56">
        <f>VLOOKUP($B54,Suivi!$A$8:$AG$23,COLUMN(Suivi!V:V),FALSE)</f>
        <v>0.98499999999999999</v>
      </c>
      <c r="S54" s="56">
        <f>VLOOKUP($B54,Suivi!$A$7:$AG$23,COLUMN(Suivi!W:W),FALSE)</f>
        <v>0.98499999999999999</v>
      </c>
      <c r="T54" s="53">
        <f>VLOOKUP($B54,Suivi!$A$7:$AD$23,COLUMN(Suivi!AA:AA),FALSE)</f>
        <v>102.5</v>
      </c>
      <c r="U54" s="43"/>
      <c r="V54" s="43"/>
    </row>
    <row r="55" spans="1:22" ht="12.75" x14ac:dyDescent="0.2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</row>
    <row r="56" spans="1:22" ht="12.75" x14ac:dyDescent="0.2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</row>
    <row r="57" spans="1:22" ht="12.75" x14ac:dyDescent="0.2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</row>
    <row r="58" spans="1:22" ht="12.75" x14ac:dyDescent="0.2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</row>
    <row r="59" spans="1:22" ht="12.75" x14ac:dyDescent="0.2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</row>
    <row r="60" spans="1:22" ht="12.75" x14ac:dyDescent="0.2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</row>
    <row r="61" spans="1:22" ht="12.75" x14ac:dyDescent="0.2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</row>
    <row r="62" spans="1:22" ht="12.75" x14ac:dyDescent="0.2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</row>
    <row r="63" spans="1:22" ht="12.75" x14ac:dyDescent="0.2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</row>
    <row r="64" spans="1:22" ht="12.75" x14ac:dyDescent="0.2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</row>
    <row r="65" spans="1:22" ht="12.75" x14ac:dyDescent="0.2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</row>
    <row r="66" spans="1:22" ht="12.75" x14ac:dyDescent="0.2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</row>
    <row r="67" spans="1:22" ht="12.75" x14ac:dyDescent="0.2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</row>
    <row r="68" spans="1:22" ht="12.75" x14ac:dyDescent="0.2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</row>
    <row r="69" spans="1:22" ht="12.75" x14ac:dyDescent="0.2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</row>
    <row r="70" spans="1:22" ht="12.75" x14ac:dyDescent="0.2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</row>
    <row r="71" spans="1:22" ht="12.75" x14ac:dyDescent="0.2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</row>
    <row r="72" spans="1:22" ht="12.75" x14ac:dyDescent="0.2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</row>
    <row r="73" spans="1:22" ht="12.75" x14ac:dyDescent="0.2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</row>
    <row r="74" spans="1:22" ht="12.75" x14ac:dyDescent="0.2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</row>
    <row r="75" spans="1:22" ht="12.75" x14ac:dyDescent="0.2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</row>
    <row r="76" spans="1:22" ht="12.75" x14ac:dyDescent="0.2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</row>
    <row r="77" spans="1:22" ht="12.75" x14ac:dyDescent="0.2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</row>
    <row r="78" spans="1:22" ht="12.75" x14ac:dyDescent="0.2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</row>
    <row r="79" spans="1:22" ht="12.75" x14ac:dyDescent="0.2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</row>
    <row r="80" spans="1:22" ht="12.75" x14ac:dyDescent="0.2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</row>
    <row r="81" spans="1:22" ht="12.75" x14ac:dyDescent="0.2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</row>
    <row r="82" spans="1:22" ht="12.75" x14ac:dyDescent="0.2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</row>
    <row r="83" spans="1:22" ht="12.75" x14ac:dyDescent="0.2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</row>
    <row r="84" spans="1:22" ht="12.75" x14ac:dyDescent="0.2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</row>
    <row r="85" spans="1:22" ht="12.75" x14ac:dyDescent="0.2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</row>
    <row r="86" spans="1:22" ht="12.75" x14ac:dyDescent="0.2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</row>
    <row r="87" spans="1:22" ht="12.75" x14ac:dyDescent="0.2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</row>
    <row r="88" spans="1:22" ht="12.75" x14ac:dyDescent="0.2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</row>
    <row r="89" spans="1:22" ht="12.75" x14ac:dyDescent="0.2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</row>
    <row r="90" spans="1:22" ht="12.75" x14ac:dyDescent="0.2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</row>
    <row r="91" spans="1:22" ht="12.75" x14ac:dyDescent="0.2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</row>
    <row r="92" spans="1:22" ht="12.75" x14ac:dyDescent="0.2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</row>
    <row r="93" spans="1:22" ht="12.75" x14ac:dyDescent="0.2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</row>
    <row r="94" spans="1:22" ht="12.75" x14ac:dyDescent="0.2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</row>
    <row r="95" spans="1:22" ht="12.75" x14ac:dyDescent="0.2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</row>
    <row r="96" spans="1:22" ht="12.75" x14ac:dyDescent="0.2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</row>
    <row r="97" spans="1:22" ht="12.75" x14ac:dyDescent="0.2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</row>
    <row r="98" spans="1:22" ht="12.75" x14ac:dyDescent="0.2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</row>
    <row r="99" spans="1:22" ht="12.75" x14ac:dyDescent="0.2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</row>
    <row r="100" spans="1:22" ht="12.75" x14ac:dyDescent="0.2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</row>
    <row r="101" spans="1:22" ht="12.75" x14ac:dyDescent="0.2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</row>
    <row r="102" spans="1:22" ht="12.75" x14ac:dyDescent="0.2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</row>
    <row r="103" spans="1:22" ht="12.75" x14ac:dyDescent="0.2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</row>
    <row r="104" spans="1:22" ht="12.75" x14ac:dyDescent="0.2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</row>
    <row r="105" spans="1:22" ht="12.75" x14ac:dyDescent="0.2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</row>
    <row r="106" spans="1:22" ht="12.75" x14ac:dyDescent="0.2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</row>
    <row r="107" spans="1:22" ht="12.75" x14ac:dyDescent="0.2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</row>
    <row r="108" spans="1:22" ht="12.75" x14ac:dyDescent="0.2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</row>
    <row r="109" spans="1:22" ht="12.75" x14ac:dyDescent="0.2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</row>
    <row r="110" spans="1:22" ht="12.75" x14ac:dyDescent="0.2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</row>
    <row r="111" spans="1:22" ht="12.75" x14ac:dyDescent="0.2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</row>
    <row r="112" spans="1:22" ht="12.75" x14ac:dyDescent="0.2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</row>
    <row r="113" spans="1:22" ht="12.75" x14ac:dyDescent="0.2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</row>
    <row r="114" spans="1:22" ht="12.75" x14ac:dyDescent="0.2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</row>
    <row r="115" spans="1:22" ht="12.75" x14ac:dyDescent="0.2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</row>
    <row r="116" spans="1:22" ht="12.75" x14ac:dyDescent="0.2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</row>
    <row r="117" spans="1:22" ht="12.75" x14ac:dyDescent="0.2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</row>
    <row r="118" spans="1:22" ht="12.75" x14ac:dyDescent="0.2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</row>
    <row r="119" spans="1:22" ht="12.75" x14ac:dyDescent="0.2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</row>
    <row r="120" spans="1:22" ht="12.75" x14ac:dyDescent="0.2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</row>
    <row r="121" spans="1:22" ht="12.75" x14ac:dyDescent="0.2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</row>
    <row r="122" spans="1:22" ht="12.75" x14ac:dyDescent="0.2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</row>
    <row r="123" spans="1:22" ht="12.75" x14ac:dyDescent="0.2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</row>
    <row r="124" spans="1:22" ht="12.75" x14ac:dyDescent="0.2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</row>
    <row r="125" spans="1:22" ht="12.75" x14ac:dyDescent="0.2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</row>
    <row r="126" spans="1:22" ht="12.75" x14ac:dyDescent="0.2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</row>
    <row r="127" spans="1:22" ht="12.75" x14ac:dyDescent="0.2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</row>
    <row r="128" spans="1:22" ht="12.75" x14ac:dyDescent="0.2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</row>
    <row r="129" spans="1:22" ht="12.75" x14ac:dyDescent="0.2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</row>
    <row r="130" spans="1:22" ht="12.75" x14ac:dyDescent="0.2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</row>
    <row r="131" spans="1:22" ht="12.75" x14ac:dyDescent="0.2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</row>
    <row r="132" spans="1:22" ht="12.75" x14ac:dyDescent="0.2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</row>
    <row r="133" spans="1:22" ht="12.75" x14ac:dyDescent="0.2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</row>
    <row r="134" spans="1:22" ht="12.75" x14ac:dyDescent="0.2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</row>
    <row r="135" spans="1:22" ht="12.75" x14ac:dyDescent="0.2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</row>
    <row r="136" spans="1:22" ht="12.75" x14ac:dyDescent="0.2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</row>
    <row r="137" spans="1:22" ht="12.75" x14ac:dyDescent="0.2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</row>
    <row r="138" spans="1:22" ht="12.75" x14ac:dyDescent="0.2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</row>
    <row r="139" spans="1:22" ht="12.75" x14ac:dyDescent="0.2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</row>
    <row r="140" spans="1:22" ht="12.75" x14ac:dyDescent="0.2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</row>
    <row r="141" spans="1:22" ht="12.75" x14ac:dyDescent="0.2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</row>
    <row r="142" spans="1:22" ht="12.75" x14ac:dyDescent="0.2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</row>
    <row r="143" spans="1:22" ht="12.75" x14ac:dyDescent="0.2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</row>
    <row r="144" spans="1:22" ht="12.75" x14ac:dyDescent="0.2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</row>
    <row r="145" spans="1:22" ht="12.75" x14ac:dyDescent="0.2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</row>
    <row r="146" spans="1:22" ht="12.75" x14ac:dyDescent="0.2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</row>
    <row r="147" spans="1:22" ht="12.75" x14ac:dyDescent="0.2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</row>
    <row r="148" spans="1:22" ht="12.75" x14ac:dyDescent="0.2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</row>
    <row r="149" spans="1:22" ht="12.75" x14ac:dyDescent="0.2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</row>
    <row r="150" spans="1:22" ht="12.75" x14ac:dyDescent="0.2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</row>
    <row r="151" spans="1:22" ht="12.75" x14ac:dyDescent="0.2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</row>
    <row r="152" spans="1:22" ht="12.75" x14ac:dyDescent="0.2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</row>
    <row r="153" spans="1:22" ht="12.75" x14ac:dyDescent="0.2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</row>
    <row r="154" spans="1:22" ht="12.75" x14ac:dyDescent="0.2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</row>
    <row r="155" spans="1:22" ht="12.75" x14ac:dyDescent="0.2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</row>
    <row r="156" spans="1:22" ht="12.75" x14ac:dyDescent="0.2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</row>
    <row r="157" spans="1:22" ht="12.75" x14ac:dyDescent="0.2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</row>
    <row r="158" spans="1:22" ht="12.75" x14ac:dyDescent="0.2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</row>
    <row r="159" spans="1:22" ht="12.75" x14ac:dyDescent="0.2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</row>
    <row r="160" spans="1:22" ht="12.75" x14ac:dyDescent="0.2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</row>
    <row r="161" spans="1:22" ht="12.75" x14ac:dyDescent="0.2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</row>
    <row r="162" spans="1:22" ht="12.75" x14ac:dyDescent="0.2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</row>
    <row r="163" spans="1:22" ht="12.75" x14ac:dyDescent="0.2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</row>
    <row r="164" spans="1:22" ht="12.75" x14ac:dyDescent="0.2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</row>
    <row r="165" spans="1:22" ht="12.75" x14ac:dyDescent="0.2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</row>
    <row r="166" spans="1:22" ht="12.75" x14ac:dyDescent="0.2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</row>
    <row r="167" spans="1:22" ht="12.75" x14ac:dyDescent="0.2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</row>
    <row r="168" spans="1:22" ht="12.75" x14ac:dyDescent="0.2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</row>
    <row r="169" spans="1:22" ht="12.75" x14ac:dyDescent="0.2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</row>
    <row r="170" spans="1:22" ht="12.75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</row>
    <row r="171" spans="1:22" ht="12.75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</row>
    <row r="172" spans="1:22" ht="12.75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</row>
    <row r="173" spans="1:22" ht="12.75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</row>
    <row r="174" spans="1:22" ht="12.75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</row>
    <row r="175" spans="1:22" ht="12.75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</row>
    <row r="176" spans="1:22" ht="12.75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</row>
    <row r="177" spans="1:22" ht="12.75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</row>
    <row r="178" spans="1:22" ht="12.75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</row>
    <row r="179" spans="1:22" ht="12.75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</row>
    <row r="180" spans="1:22" ht="12.75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</row>
    <row r="181" spans="1:22" ht="12.75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</row>
    <row r="182" spans="1:22" ht="12.75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</row>
    <row r="183" spans="1:22" ht="12.75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</row>
    <row r="184" spans="1:22" ht="12.75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</row>
    <row r="185" spans="1:22" ht="12.75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</row>
    <row r="186" spans="1:22" ht="12.75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</row>
    <row r="187" spans="1:22" ht="12.75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</row>
    <row r="188" spans="1:22" ht="12.75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</row>
    <row r="189" spans="1:22" ht="12.75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</row>
    <row r="190" spans="1:22" ht="12.75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</row>
    <row r="191" spans="1:22" ht="12.75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</row>
    <row r="192" spans="1:22" ht="12.75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</row>
    <row r="193" spans="1:22" ht="12.75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</row>
    <row r="194" spans="1:22" ht="12.75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</row>
    <row r="195" spans="1:22" ht="12.75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</row>
    <row r="196" spans="1:22" ht="12.75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</row>
    <row r="197" spans="1:22" ht="12.75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</row>
    <row r="198" spans="1:22" ht="12.75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</row>
    <row r="199" spans="1:22" ht="12.75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</row>
    <row r="200" spans="1:22" ht="12.75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</row>
    <row r="201" spans="1:22" ht="12.75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</row>
    <row r="202" spans="1:22" ht="12.75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</row>
    <row r="203" spans="1:22" ht="12.75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</row>
    <row r="204" spans="1:22" ht="12.75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</row>
    <row r="205" spans="1:22" ht="12.75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</row>
    <row r="206" spans="1:22" ht="12.75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</row>
    <row r="207" spans="1:22" ht="12.75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</row>
    <row r="208" spans="1:22" ht="12.75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</row>
    <row r="209" spans="1:22" ht="12.75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</row>
    <row r="210" spans="1:22" ht="12.75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</row>
    <row r="211" spans="1:22" ht="12.75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</row>
    <row r="212" spans="1:22" ht="12.75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</row>
    <row r="213" spans="1:22" ht="12.75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</row>
    <row r="214" spans="1:22" ht="12.75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</row>
    <row r="215" spans="1:22" ht="12.75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</row>
    <row r="216" spans="1:22" ht="12.75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</row>
    <row r="217" spans="1:22" ht="12.75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</row>
    <row r="218" spans="1:22" ht="12.75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</row>
    <row r="219" spans="1:22" ht="12.75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</row>
    <row r="220" spans="1:22" ht="12.75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</row>
    <row r="221" spans="1:22" ht="12.75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</row>
    <row r="222" spans="1:22" ht="12.75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</row>
    <row r="223" spans="1:22" ht="12.75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</row>
    <row r="224" spans="1:22" ht="12.75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</row>
    <row r="225" spans="1:22" ht="12.75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</row>
    <row r="226" spans="1:22" ht="12.75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</row>
    <row r="227" spans="1:22" ht="12.75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</row>
    <row r="228" spans="1:22" ht="12.75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</row>
    <row r="229" spans="1:22" ht="12.75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</row>
    <row r="230" spans="1:22" ht="12.75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</row>
    <row r="231" spans="1:22" ht="12.75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</row>
    <row r="232" spans="1:22" ht="12.75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</row>
    <row r="233" spans="1:22" ht="12.75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</row>
    <row r="234" spans="1:22" ht="12.75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</row>
    <row r="235" spans="1:22" ht="12.75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</row>
    <row r="236" spans="1:22" ht="12.75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</row>
    <row r="237" spans="1:22" ht="12.75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</row>
    <row r="238" spans="1:22" ht="12.75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</row>
    <row r="239" spans="1:22" ht="12.75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</row>
    <row r="240" spans="1:22" ht="12.75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</row>
    <row r="241" spans="1:22" ht="12.75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</row>
    <row r="242" spans="1:22" ht="12.75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</row>
    <row r="243" spans="1:22" ht="12.75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</row>
    <row r="244" spans="1:22" ht="12.75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</row>
    <row r="245" spans="1:22" ht="12.75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</row>
    <row r="246" spans="1:22" ht="12.75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</row>
    <row r="247" spans="1:22" ht="12.75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</row>
    <row r="248" spans="1:22" ht="12.75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</row>
    <row r="249" spans="1:22" ht="12.75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</row>
    <row r="250" spans="1:22" ht="12.75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</row>
    <row r="251" spans="1:22" ht="12.75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</row>
    <row r="252" spans="1:22" ht="12.75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</row>
    <row r="253" spans="1:22" ht="12.75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</row>
    <row r="254" spans="1:22" ht="12.75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</row>
    <row r="255" spans="1:22" ht="12.75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</row>
    <row r="256" spans="1:22" ht="12.75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</row>
    <row r="257" spans="1:22" ht="12.75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</row>
    <row r="258" spans="1:22" ht="12.75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</row>
    <row r="259" spans="1:22" ht="12.75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</row>
    <row r="260" spans="1:22" ht="12.75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</row>
    <row r="261" spans="1:22" ht="12.75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</row>
    <row r="262" spans="1:22" ht="12.75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</row>
    <row r="263" spans="1:22" ht="12.75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</row>
    <row r="264" spans="1:22" ht="12.75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</row>
    <row r="265" spans="1:22" ht="12.75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</row>
    <row r="266" spans="1:22" ht="12.75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</row>
    <row r="267" spans="1:22" ht="12.75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</row>
    <row r="268" spans="1:22" ht="12.75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</row>
    <row r="269" spans="1:22" ht="12.75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</row>
    <row r="270" spans="1:22" ht="12.75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</row>
    <row r="271" spans="1:22" ht="12.75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</row>
    <row r="272" spans="1:22" ht="12.75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</row>
    <row r="273" spans="1:22" ht="12.75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</row>
    <row r="274" spans="1:22" ht="12.75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</row>
    <row r="275" spans="1:22" ht="12.75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</row>
    <row r="276" spans="1:22" ht="12.75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</row>
    <row r="277" spans="1:22" ht="12.75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</row>
    <row r="278" spans="1:22" ht="12.75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</row>
    <row r="279" spans="1:22" ht="12.75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</row>
    <row r="280" spans="1:22" ht="12.75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</row>
    <row r="281" spans="1:22" ht="12.75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</row>
    <row r="282" spans="1:22" ht="12.75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</row>
    <row r="283" spans="1:22" ht="12.75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</row>
    <row r="284" spans="1:22" ht="12.75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</row>
    <row r="285" spans="1:22" ht="12.75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</row>
    <row r="286" spans="1:22" ht="12.75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</row>
    <row r="287" spans="1:22" ht="12.75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</row>
    <row r="288" spans="1:22" ht="12.75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</row>
    <row r="289" spans="1:22" ht="12.75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</row>
    <row r="290" spans="1:22" ht="12.75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</row>
    <row r="291" spans="1:22" ht="12.75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</row>
    <row r="292" spans="1:22" ht="12.75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</row>
    <row r="293" spans="1:22" ht="12.75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</row>
    <row r="294" spans="1:22" ht="12.75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</row>
    <row r="295" spans="1:22" ht="12.75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</row>
    <row r="296" spans="1:22" ht="12.75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</row>
    <row r="297" spans="1:22" ht="12.75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</row>
    <row r="298" spans="1:22" ht="12.75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</row>
    <row r="299" spans="1:22" ht="12.75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</row>
    <row r="300" spans="1:22" ht="12.75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</row>
    <row r="301" spans="1:22" ht="12.75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</row>
    <row r="302" spans="1:22" ht="12.75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</row>
    <row r="303" spans="1:22" ht="12.75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</row>
    <row r="304" spans="1:22" ht="12.75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</row>
    <row r="305" spans="1:22" ht="12.75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</row>
    <row r="306" spans="1:22" ht="12.75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</row>
    <row r="307" spans="1:22" ht="12.75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</row>
    <row r="308" spans="1:22" ht="12.75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</row>
    <row r="309" spans="1:22" ht="12.75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</row>
    <row r="310" spans="1:22" ht="12.75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</row>
    <row r="311" spans="1:22" ht="12.75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</row>
    <row r="312" spans="1:22" ht="12.75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</row>
    <row r="313" spans="1:22" ht="12.75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</row>
    <row r="314" spans="1:22" ht="12.75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</row>
    <row r="315" spans="1:22" ht="12.75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</row>
    <row r="316" spans="1:22" ht="12.75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</row>
    <row r="317" spans="1:22" ht="12.75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</row>
    <row r="318" spans="1:22" ht="12.75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</row>
    <row r="319" spans="1:22" ht="12.75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</row>
    <row r="320" spans="1:22" ht="12.75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</row>
    <row r="321" spans="1:22" ht="12.75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</row>
    <row r="322" spans="1:22" ht="12.75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</row>
    <row r="323" spans="1:22" ht="12.75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</row>
    <row r="324" spans="1:22" ht="12.75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</row>
    <row r="325" spans="1:22" ht="12.75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</row>
    <row r="326" spans="1:22" ht="12.75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</row>
    <row r="327" spans="1:22" ht="12.75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</row>
    <row r="328" spans="1:22" ht="12.75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</row>
    <row r="329" spans="1:22" ht="12.75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</row>
    <row r="330" spans="1:22" ht="12.75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</row>
    <row r="331" spans="1:22" ht="12.75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</row>
    <row r="332" spans="1:22" ht="12.75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</row>
    <row r="333" spans="1:22" ht="12.75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</row>
    <row r="334" spans="1:22" ht="12.75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</row>
    <row r="335" spans="1:22" ht="12.75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</row>
    <row r="336" spans="1:22" ht="12.75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</row>
    <row r="337" spans="1:22" ht="12.75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</row>
    <row r="338" spans="1:22" ht="12.75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</row>
    <row r="339" spans="1:22" ht="12.75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</row>
    <row r="340" spans="1:22" ht="12.75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</row>
    <row r="341" spans="1:22" ht="12.75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</row>
    <row r="342" spans="1:22" ht="12.75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</row>
    <row r="343" spans="1:22" ht="12.75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</row>
    <row r="344" spans="1:22" ht="12.75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</row>
    <row r="345" spans="1:22" ht="12.75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</row>
    <row r="346" spans="1:22" ht="12.75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</row>
    <row r="347" spans="1:22" ht="12.75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</row>
    <row r="348" spans="1:22" ht="12.75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</row>
    <row r="349" spans="1:22" ht="12.75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</row>
    <row r="350" spans="1:22" ht="12.75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</row>
    <row r="351" spans="1:22" ht="12.75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</row>
    <row r="352" spans="1:22" ht="12.75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</row>
    <row r="353" spans="1:22" ht="12.75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</row>
    <row r="354" spans="1:22" ht="12.75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</row>
    <row r="355" spans="1:22" ht="12.75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</row>
    <row r="356" spans="1:22" ht="12.75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</row>
    <row r="357" spans="1:22" ht="12.75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</row>
    <row r="358" spans="1:22" ht="12.75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</row>
    <row r="359" spans="1:22" ht="12.75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</row>
    <row r="360" spans="1:22" ht="12.75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</row>
    <row r="361" spans="1:22" ht="12.75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</row>
    <row r="362" spans="1:22" ht="12.75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</row>
    <row r="363" spans="1:22" ht="12.75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</row>
    <row r="364" spans="1:22" ht="12.75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</row>
    <row r="365" spans="1:22" ht="12.75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</row>
    <row r="366" spans="1:22" ht="12.75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</row>
    <row r="367" spans="1:22" ht="12.75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</row>
    <row r="368" spans="1:22" ht="12.75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</row>
    <row r="369" spans="1:22" ht="12.75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</row>
    <row r="370" spans="1:22" ht="12.75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</row>
    <row r="371" spans="1:22" ht="12.75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</row>
    <row r="372" spans="1:22" ht="12.75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</row>
    <row r="373" spans="1:22" ht="12.75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</row>
    <row r="374" spans="1:22" ht="12.75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</row>
    <row r="375" spans="1:22" ht="12.75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</row>
    <row r="376" spans="1:22" ht="12.75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</row>
    <row r="377" spans="1:22" ht="12.75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</row>
    <row r="378" spans="1:22" ht="12.75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</row>
    <row r="379" spans="1:22" ht="12.75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</row>
    <row r="380" spans="1:22" ht="12.75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</row>
    <row r="381" spans="1:22" ht="12.75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</row>
    <row r="382" spans="1:22" ht="12.75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</row>
    <row r="383" spans="1:22" ht="12.75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</row>
    <row r="384" spans="1:22" ht="12.75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</row>
    <row r="385" spans="1:22" ht="12.75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</row>
    <row r="386" spans="1:22" ht="12.75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</row>
    <row r="387" spans="1:22" ht="12.75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</row>
    <row r="388" spans="1:22" ht="12.75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</row>
    <row r="389" spans="1:22" ht="12.75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</row>
    <row r="390" spans="1:22" ht="12.75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</row>
    <row r="391" spans="1:22" ht="12.75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</row>
    <row r="392" spans="1:22" ht="12.75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</row>
    <row r="393" spans="1:22" ht="12.75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</row>
    <row r="394" spans="1:22" ht="12.75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</row>
    <row r="395" spans="1:22" ht="12.75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</row>
    <row r="396" spans="1:22" ht="12.75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</row>
    <row r="397" spans="1:22" ht="12.75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</row>
    <row r="398" spans="1:22" ht="12.75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</row>
    <row r="399" spans="1:22" ht="12.75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</row>
    <row r="400" spans="1:22" ht="12.75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</row>
    <row r="401" spans="1:22" ht="12.75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</row>
    <row r="402" spans="1:22" ht="12.75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</row>
    <row r="403" spans="1:22" ht="12.75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</row>
    <row r="404" spans="1:22" ht="12.75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</row>
    <row r="405" spans="1:22" ht="12.75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</row>
    <row r="406" spans="1:22" ht="12.75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</row>
    <row r="407" spans="1:22" ht="12.75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</row>
    <row r="408" spans="1:22" ht="12.75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</row>
    <row r="409" spans="1:22" ht="12.75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</row>
    <row r="410" spans="1:22" ht="12.75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</row>
    <row r="411" spans="1:22" ht="12.75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</row>
    <row r="412" spans="1:22" ht="12.75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</row>
    <row r="413" spans="1:22" ht="12.75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</row>
    <row r="414" spans="1:22" ht="12.75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</row>
    <row r="415" spans="1:22" ht="12.75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</row>
    <row r="416" spans="1:22" ht="12.75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</row>
    <row r="417" spans="1:22" ht="12.75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</row>
    <row r="418" spans="1:22" ht="12.75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</row>
    <row r="419" spans="1:22" ht="12.75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</row>
    <row r="420" spans="1:22" ht="12.75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</row>
    <row r="421" spans="1:22" ht="12.75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</row>
    <row r="422" spans="1:22" ht="12.75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</row>
    <row r="423" spans="1:22" ht="12.75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</row>
    <row r="424" spans="1:22" ht="12.75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</row>
    <row r="425" spans="1:22" ht="12.75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</row>
    <row r="426" spans="1:22" ht="12.75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</row>
    <row r="427" spans="1:22" ht="12.75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</row>
    <row r="428" spans="1:22" ht="12.75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</row>
    <row r="429" spans="1:22" ht="12.75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</row>
    <row r="430" spans="1:22" ht="12.75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</row>
    <row r="431" spans="1:22" ht="12.75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</row>
    <row r="432" spans="1:22" ht="12.75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</row>
    <row r="433" spans="1:22" ht="12.75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</row>
    <row r="434" spans="1:22" ht="12.75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</row>
    <row r="435" spans="1:22" ht="12.75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</row>
    <row r="436" spans="1:22" ht="12.75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</row>
    <row r="437" spans="1:22" ht="12.75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</row>
    <row r="438" spans="1:22" ht="12.75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</row>
    <row r="439" spans="1:22" ht="12.75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</row>
    <row r="440" spans="1:22" ht="12.75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</row>
    <row r="441" spans="1:22" ht="12.75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</row>
    <row r="442" spans="1:22" ht="12.75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</row>
    <row r="443" spans="1:22" ht="12.75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</row>
    <row r="444" spans="1:22" ht="12.75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</row>
    <row r="445" spans="1:22" ht="12.75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</row>
    <row r="446" spans="1:22" ht="12.75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</row>
    <row r="447" spans="1:22" ht="12.75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</row>
    <row r="448" spans="1:22" ht="12.75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</row>
    <row r="449" spans="1:22" ht="12.75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</row>
    <row r="450" spans="1:22" ht="12.75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</row>
    <row r="451" spans="1:22" ht="12.75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</row>
    <row r="452" spans="1:22" ht="12.75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</row>
    <row r="453" spans="1:22" ht="12.75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</row>
    <row r="454" spans="1:22" ht="12.75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</row>
    <row r="455" spans="1:22" ht="12.75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</row>
    <row r="456" spans="1:22" ht="12.75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</row>
    <row r="457" spans="1:22" ht="12.75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</row>
    <row r="458" spans="1:22" ht="12.75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</row>
    <row r="459" spans="1:22" ht="12.75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</row>
    <row r="460" spans="1:22" ht="12.75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</row>
    <row r="461" spans="1:22" ht="12.75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</row>
    <row r="462" spans="1:22" ht="12.75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</row>
    <row r="463" spans="1:22" ht="12.75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</row>
    <row r="464" spans="1:22" ht="12.75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</row>
    <row r="465" spans="1:22" ht="12.75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</row>
    <row r="466" spans="1:22" ht="12.75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</row>
    <row r="467" spans="1:22" ht="12.75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</row>
    <row r="468" spans="1:22" ht="12.75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</row>
    <row r="469" spans="1:22" ht="12.75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</row>
    <row r="470" spans="1:22" ht="12.75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</row>
    <row r="471" spans="1:22" ht="12.75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</row>
    <row r="472" spans="1:22" ht="12.75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</row>
    <row r="473" spans="1:22" ht="12.75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</row>
    <row r="474" spans="1:22" ht="12.75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</row>
    <row r="475" spans="1:22" ht="12.75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</row>
    <row r="476" spans="1:22" ht="12.75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</row>
    <row r="477" spans="1:22" ht="12.75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</row>
    <row r="478" spans="1:22" ht="12.75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</row>
    <row r="479" spans="1:22" ht="12.75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</row>
    <row r="480" spans="1:22" ht="12.75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</row>
    <row r="481" spans="1:22" ht="12.75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</row>
    <row r="482" spans="1:22" ht="12.75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</row>
    <row r="483" spans="1:22" ht="12.75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</row>
    <row r="484" spans="1:22" ht="12.75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</row>
    <row r="485" spans="1:22" ht="12.75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</row>
    <row r="486" spans="1:22" ht="12.75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</row>
    <row r="487" spans="1:22" ht="12.75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</row>
    <row r="488" spans="1:22" ht="12.75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</row>
    <row r="489" spans="1:22" ht="12.75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</row>
    <row r="490" spans="1:22" ht="12.75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</row>
    <row r="491" spans="1:22" ht="12.75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</row>
    <row r="492" spans="1:22" ht="12.75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</row>
    <row r="493" spans="1:22" ht="12.75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</row>
    <row r="494" spans="1:22" ht="12.75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</row>
    <row r="495" spans="1:22" ht="12.75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</row>
    <row r="496" spans="1:22" ht="12.75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</row>
    <row r="497" spans="1:22" ht="12.75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</row>
    <row r="498" spans="1:22" ht="12.75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</row>
    <row r="499" spans="1:22" ht="12.75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</row>
    <row r="500" spans="1:22" ht="12.75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</row>
    <row r="501" spans="1:22" ht="12.75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</row>
    <row r="502" spans="1:22" ht="12.75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</row>
    <row r="503" spans="1:22" ht="12.75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</row>
    <row r="504" spans="1:22" ht="12.75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</row>
    <row r="505" spans="1:22" ht="12.75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</row>
    <row r="506" spans="1:22" ht="12.75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</row>
    <row r="507" spans="1:22" ht="12.75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</row>
    <row r="508" spans="1:22" ht="12.75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</row>
    <row r="509" spans="1:22" ht="12.75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</row>
    <row r="510" spans="1:22" ht="12.75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</row>
    <row r="511" spans="1:22" ht="12.75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</row>
    <row r="512" spans="1:22" ht="12.75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</row>
    <row r="513" spans="1:22" ht="12.75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</row>
    <row r="514" spans="1:22" ht="12.75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</row>
    <row r="515" spans="1:22" ht="12.75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</row>
    <row r="516" spans="1:22" ht="12.75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</row>
    <row r="517" spans="1:22" ht="12.75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</row>
    <row r="518" spans="1:22" ht="12.75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</row>
    <row r="519" spans="1:22" ht="12.75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</row>
    <row r="520" spans="1:22" ht="12.75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</row>
    <row r="521" spans="1:22" ht="12.75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</row>
    <row r="522" spans="1:22" ht="12.75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</row>
    <row r="523" spans="1:22" ht="12.75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</row>
    <row r="524" spans="1:22" ht="12.75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</row>
    <row r="525" spans="1:22" ht="12.75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</row>
    <row r="526" spans="1:22" ht="12.75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</row>
    <row r="527" spans="1:22" ht="12.75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</row>
    <row r="528" spans="1:22" ht="12.75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</row>
    <row r="529" spans="1:22" ht="12.75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</row>
    <row r="530" spans="1:22" ht="12.75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</row>
    <row r="531" spans="1:22" ht="12.75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</row>
    <row r="532" spans="1:22" ht="12.75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</row>
    <row r="533" spans="1:22" ht="12.75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</row>
    <row r="534" spans="1:22" ht="12.75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</row>
    <row r="535" spans="1:22" ht="12.75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</row>
    <row r="536" spans="1:22" ht="12.75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</row>
    <row r="537" spans="1:22" ht="12.75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</row>
    <row r="538" spans="1:22" ht="12.75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</row>
    <row r="539" spans="1:22" ht="12.75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</row>
    <row r="540" spans="1:22" ht="12.75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</row>
    <row r="541" spans="1:22" ht="12.75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</row>
    <row r="542" spans="1:22" ht="12.75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</row>
    <row r="543" spans="1:22" ht="12.75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</row>
    <row r="544" spans="1:22" ht="12.75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</row>
    <row r="545" spans="1:22" ht="12.75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</row>
    <row r="546" spans="1:22" ht="12.75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</row>
    <row r="547" spans="1:22" ht="12.75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</row>
    <row r="548" spans="1:22" ht="12.75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</row>
    <row r="549" spans="1:22" ht="12.75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</row>
    <row r="550" spans="1:22" ht="12.75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</row>
    <row r="551" spans="1:22" ht="12.75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</row>
    <row r="552" spans="1:22" ht="12.75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</row>
    <row r="553" spans="1:22" ht="12.75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</row>
    <row r="554" spans="1:22" ht="12.75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</row>
    <row r="555" spans="1:22" ht="12.75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</row>
    <row r="556" spans="1:22" ht="12.75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</row>
    <row r="557" spans="1:22" ht="12.75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</row>
    <row r="558" spans="1:22" ht="12.75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</row>
    <row r="559" spans="1:22" ht="12.75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</row>
    <row r="560" spans="1:22" ht="12.75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</row>
    <row r="561" spans="1:22" ht="12.75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</row>
    <row r="562" spans="1:22" ht="12.75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</row>
    <row r="563" spans="1:22" ht="12.75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</row>
    <row r="564" spans="1:22" ht="12.75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</row>
    <row r="565" spans="1:22" ht="12.75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</row>
    <row r="566" spans="1:22" ht="12.75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</row>
    <row r="567" spans="1:22" ht="12.75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</row>
    <row r="568" spans="1:22" ht="12.75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</row>
    <row r="569" spans="1:22" ht="12.75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</row>
    <row r="570" spans="1:22" ht="12.75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</row>
    <row r="571" spans="1:22" ht="12.75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</row>
    <row r="572" spans="1:22" ht="12.75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</row>
    <row r="573" spans="1:22" ht="12.75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</row>
    <row r="574" spans="1:22" ht="12.75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</row>
    <row r="575" spans="1:22" ht="12.75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</row>
    <row r="576" spans="1:22" ht="12.75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</row>
    <row r="577" spans="1:22" ht="12.75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</row>
    <row r="578" spans="1:22" ht="12.75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</row>
    <row r="579" spans="1:22" ht="12.75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</row>
    <row r="580" spans="1:22" ht="12.75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</row>
    <row r="581" spans="1:22" ht="12.75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</row>
    <row r="582" spans="1:22" ht="12.75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</row>
    <row r="583" spans="1:22" ht="12.75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</row>
    <row r="584" spans="1:22" ht="12.75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</row>
    <row r="585" spans="1:22" ht="12.75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</row>
    <row r="586" spans="1:22" ht="12.75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</row>
    <row r="587" spans="1:22" ht="12.75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</row>
    <row r="588" spans="1:22" ht="12.75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</row>
    <row r="589" spans="1:22" ht="12.75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</row>
    <row r="590" spans="1:22" ht="12.75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</row>
    <row r="591" spans="1:22" ht="12.75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</row>
    <row r="592" spans="1:22" ht="12.75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</row>
    <row r="593" spans="1:22" ht="12.75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</row>
    <row r="594" spans="1:22" ht="12.75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</row>
    <row r="595" spans="1:22" ht="12.75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</row>
    <row r="596" spans="1:22" ht="12.75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</row>
    <row r="597" spans="1:22" ht="12.75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</row>
    <row r="598" spans="1:22" ht="12.75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</row>
    <row r="599" spans="1:22" ht="12.75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</row>
    <row r="600" spans="1:22" ht="12.75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</row>
    <row r="601" spans="1:22" ht="12.75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</row>
    <row r="602" spans="1:22" ht="12.75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</row>
    <row r="603" spans="1:22" ht="12.75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</row>
    <row r="604" spans="1:22" ht="12.75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</row>
    <row r="605" spans="1:22" ht="12.75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</row>
    <row r="606" spans="1:22" ht="12.75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</row>
    <row r="607" spans="1:22" ht="12.75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</row>
    <row r="608" spans="1:22" ht="12.75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</row>
    <row r="609" spans="1:22" ht="12.75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</row>
    <row r="610" spans="1:22" ht="12.75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</row>
    <row r="611" spans="1:22" ht="12.75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</row>
    <row r="612" spans="1:22" ht="12.75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</row>
    <row r="613" spans="1:22" ht="12.75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</row>
    <row r="614" spans="1:22" ht="12.75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</row>
    <row r="615" spans="1:22" ht="12.75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</row>
    <row r="616" spans="1:22" ht="12.75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</row>
    <row r="617" spans="1:22" ht="12.75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</row>
    <row r="618" spans="1:22" ht="12.75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</row>
    <row r="619" spans="1:22" ht="12.75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</row>
    <row r="620" spans="1:22" ht="12.75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</row>
    <row r="621" spans="1:22" ht="12.75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</row>
    <row r="622" spans="1:22" ht="12.75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</row>
    <row r="623" spans="1:22" ht="12.75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</row>
    <row r="624" spans="1:22" ht="12.75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</row>
    <row r="625" spans="1:22" ht="12.75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</row>
    <row r="626" spans="1:22" ht="12.75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</row>
    <row r="627" spans="1:22" ht="12.75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</row>
    <row r="628" spans="1:22" ht="12.75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</row>
    <row r="629" spans="1:22" ht="12.75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</row>
    <row r="630" spans="1:22" ht="12.75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</row>
    <row r="631" spans="1:22" ht="12.75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</row>
    <row r="632" spans="1:22" ht="12.75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</row>
    <row r="633" spans="1:22" ht="12.75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</row>
    <row r="634" spans="1:22" ht="12.75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</row>
    <row r="635" spans="1:22" ht="12.75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</row>
    <row r="636" spans="1:22" ht="12.75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</row>
    <row r="637" spans="1:22" ht="12.75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</row>
    <row r="638" spans="1:22" ht="12.75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</row>
    <row r="639" spans="1:22" ht="12.75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</row>
    <row r="640" spans="1:22" ht="12.75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</row>
    <row r="641" spans="1:22" ht="12.75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</row>
    <row r="642" spans="1:22" ht="12.75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</row>
    <row r="643" spans="1:22" ht="12.75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</row>
    <row r="644" spans="1:22" ht="12.75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</row>
    <row r="645" spans="1:22" ht="12.75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</row>
    <row r="646" spans="1:22" ht="12.75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</row>
    <row r="647" spans="1:22" ht="12.75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</row>
    <row r="648" spans="1:22" ht="12.75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</row>
    <row r="649" spans="1:22" ht="12.75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</row>
    <row r="650" spans="1:22" ht="12.75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</row>
    <row r="651" spans="1:22" ht="12.75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</row>
    <row r="652" spans="1:22" ht="12.75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</row>
    <row r="653" spans="1:22" ht="12.75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</row>
    <row r="654" spans="1:22" ht="12.75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</row>
    <row r="655" spans="1:22" ht="12.75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</row>
    <row r="656" spans="1:22" ht="12.75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</row>
    <row r="657" spans="1:22" ht="12.75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</row>
    <row r="658" spans="1:22" ht="12.75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</row>
    <row r="659" spans="1:22" ht="12.75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</row>
    <row r="660" spans="1:22" ht="12.75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</row>
    <row r="661" spans="1:22" ht="12.75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</row>
    <row r="662" spans="1:22" ht="12.75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</row>
    <row r="663" spans="1:22" ht="12.75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</row>
    <row r="664" spans="1:22" ht="12.75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</row>
    <row r="665" spans="1:22" ht="12.75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</row>
    <row r="666" spans="1:22" ht="12.75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</row>
    <row r="667" spans="1:22" ht="12.75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</row>
    <row r="668" spans="1:22" ht="12.75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</row>
    <row r="669" spans="1:22" ht="12.75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</row>
    <row r="670" spans="1:22" ht="12.75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</row>
    <row r="671" spans="1:22" ht="12.75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</row>
    <row r="672" spans="1:22" ht="12.75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</row>
    <row r="673" spans="1:22" ht="12.75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</row>
    <row r="674" spans="1:22" ht="12.75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</row>
    <row r="675" spans="1:22" ht="12.75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</row>
    <row r="676" spans="1:22" ht="12.75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</row>
    <row r="677" spans="1:22" ht="12.75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</row>
    <row r="678" spans="1:22" ht="12.75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</row>
    <row r="679" spans="1:22" ht="12.75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</row>
    <row r="680" spans="1:22" ht="12.75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</row>
    <row r="681" spans="1:22" ht="12.75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</row>
    <row r="682" spans="1:22" ht="12.75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</row>
    <row r="683" spans="1:22" ht="12.75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</row>
    <row r="684" spans="1:22" ht="12.75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</row>
    <row r="685" spans="1:22" ht="12.75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</row>
    <row r="686" spans="1:22" ht="12.75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</row>
    <row r="687" spans="1:22" ht="12.75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</row>
    <row r="688" spans="1:22" ht="12.75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</row>
    <row r="689" spans="1:22" ht="12.75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</row>
    <row r="690" spans="1:22" ht="12.75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</row>
    <row r="691" spans="1:22" ht="12.75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</row>
    <row r="692" spans="1:22" ht="12.75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</row>
    <row r="693" spans="1:22" ht="12.75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</row>
    <row r="694" spans="1:22" ht="12.75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</row>
    <row r="695" spans="1:22" ht="12.75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</row>
    <row r="696" spans="1:22" ht="12.75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</row>
    <row r="697" spans="1:22" ht="12.75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</row>
    <row r="698" spans="1:22" ht="12.75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</row>
    <row r="699" spans="1:22" ht="12.75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</row>
    <row r="700" spans="1:22" ht="12.75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</row>
    <row r="701" spans="1:22" ht="12.75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</row>
    <row r="702" spans="1:22" ht="12.75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</row>
    <row r="703" spans="1:22" ht="12.75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</row>
    <row r="704" spans="1:22" ht="12.75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</row>
    <row r="705" spans="1:22" ht="12.75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</row>
    <row r="706" spans="1:22" ht="12.75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</row>
    <row r="707" spans="1:22" ht="12.75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</row>
    <row r="708" spans="1:22" ht="12.75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</row>
    <row r="709" spans="1:22" ht="12.75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</row>
    <row r="710" spans="1:22" ht="12.75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</row>
    <row r="711" spans="1:22" ht="12.75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</row>
    <row r="712" spans="1:22" ht="12.75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</row>
    <row r="713" spans="1:22" ht="12.75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</row>
    <row r="714" spans="1:22" ht="12.75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</row>
    <row r="715" spans="1:22" ht="12.75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</row>
    <row r="716" spans="1:22" ht="12.75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</row>
    <row r="717" spans="1:22" ht="12.75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</row>
    <row r="718" spans="1:22" ht="12.75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</row>
    <row r="719" spans="1:22" ht="12.75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</row>
    <row r="720" spans="1:22" ht="12.75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</row>
    <row r="721" spans="1:22" ht="12.75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</row>
    <row r="722" spans="1:22" ht="12.75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</row>
    <row r="723" spans="1:22" ht="12.75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</row>
    <row r="724" spans="1:22" ht="12.75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</row>
    <row r="725" spans="1:22" ht="12.75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</row>
    <row r="726" spans="1:22" ht="12.75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</row>
    <row r="727" spans="1:22" ht="12.75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</row>
    <row r="728" spans="1:22" ht="12.75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</row>
    <row r="729" spans="1:22" ht="12.75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</row>
    <row r="730" spans="1:22" ht="12.75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</row>
    <row r="731" spans="1:22" ht="12.75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</row>
    <row r="732" spans="1:22" ht="12.75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</row>
    <row r="733" spans="1:22" ht="12.75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</row>
    <row r="734" spans="1:22" ht="12.75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</row>
    <row r="735" spans="1:22" ht="12.75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</row>
    <row r="736" spans="1:22" ht="12.75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</row>
    <row r="737" spans="1:22" ht="12.75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</row>
    <row r="738" spans="1:22" ht="12.75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</row>
    <row r="739" spans="1:22" ht="12.75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</row>
    <row r="740" spans="1:22" ht="12.75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</row>
    <row r="741" spans="1:22" ht="12.75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</row>
    <row r="742" spans="1:22" ht="12.75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</row>
    <row r="743" spans="1:22" ht="12.75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</row>
    <row r="744" spans="1:22" ht="12.75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</row>
    <row r="745" spans="1:22" ht="12.75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</row>
    <row r="746" spans="1:22" ht="12.75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</row>
    <row r="747" spans="1:22" ht="12.75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</row>
    <row r="748" spans="1:22" ht="12.75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</row>
    <row r="749" spans="1:22" ht="12.75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</row>
    <row r="750" spans="1:22" ht="12.75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</row>
    <row r="751" spans="1:22" ht="12.75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</row>
    <row r="752" spans="1:22" ht="12.75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</row>
    <row r="753" spans="1:22" ht="12.75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</row>
    <row r="754" spans="1:22" ht="12.75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</row>
    <row r="755" spans="1:22" ht="12.75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</row>
    <row r="756" spans="1:22" ht="12.75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</row>
    <row r="757" spans="1:22" ht="12.75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</row>
    <row r="758" spans="1:22" ht="12.75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</row>
    <row r="759" spans="1:22" ht="12.75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</row>
    <row r="760" spans="1:22" ht="12.75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</row>
    <row r="761" spans="1:22" ht="12.75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</row>
    <row r="762" spans="1:22" ht="12.75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</row>
    <row r="763" spans="1:22" ht="12.75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</row>
    <row r="764" spans="1:22" ht="12.75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</row>
    <row r="765" spans="1:22" ht="12.75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</row>
    <row r="766" spans="1:22" ht="12.75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</row>
    <row r="767" spans="1:22" ht="12.75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</row>
    <row r="768" spans="1:22" ht="12.75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</row>
    <row r="769" spans="1:22" ht="12.75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</row>
    <row r="770" spans="1:22" ht="12.75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</row>
    <row r="771" spans="1:22" ht="12.75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</row>
    <row r="772" spans="1:22" ht="12.75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</row>
    <row r="773" spans="1:22" ht="12.75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</row>
    <row r="774" spans="1:22" ht="12.75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</row>
    <row r="775" spans="1:22" ht="12.75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</row>
    <row r="776" spans="1:22" ht="12.75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</row>
    <row r="777" spans="1:22" ht="12.75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</row>
    <row r="778" spans="1:22" ht="12.75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</row>
    <row r="779" spans="1:22" ht="12.75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</row>
    <row r="780" spans="1:22" ht="12.75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</row>
    <row r="781" spans="1:22" ht="12.75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</row>
    <row r="782" spans="1:22" ht="12.75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</row>
    <row r="783" spans="1:22" ht="12.75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</row>
    <row r="784" spans="1:22" ht="12.75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</row>
    <row r="785" spans="1:22" ht="12.75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</row>
    <row r="786" spans="1:22" ht="12.75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</row>
    <row r="787" spans="1:22" ht="12.75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</row>
    <row r="788" spans="1:22" ht="12.75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</row>
    <row r="789" spans="1:22" ht="12.75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</row>
    <row r="790" spans="1:22" ht="12.75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</row>
    <row r="791" spans="1:22" ht="12.75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</row>
    <row r="792" spans="1:22" ht="12.75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</row>
    <row r="793" spans="1:22" ht="12.75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</row>
    <row r="794" spans="1:22" ht="12.75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</row>
    <row r="795" spans="1:22" ht="12.75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</row>
    <row r="796" spans="1:22" ht="12.75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</row>
    <row r="797" spans="1:22" ht="12.75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</row>
    <row r="798" spans="1:22" ht="12.75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</row>
    <row r="799" spans="1:22" ht="12.75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</row>
    <row r="800" spans="1:22" ht="12.75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</row>
    <row r="801" spans="1:22" ht="12.75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</row>
    <row r="802" spans="1:22" ht="12.75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</row>
    <row r="803" spans="1:22" ht="12.75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</row>
    <row r="804" spans="1:22" ht="12.75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</row>
    <row r="805" spans="1:22" ht="12.75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</row>
    <row r="806" spans="1:22" ht="12.75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</row>
    <row r="807" spans="1:22" ht="12.75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</row>
    <row r="808" spans="1:22" ht="12.75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</row>
    <row r="809" spans="1:22" ht="12.75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</row>
    <row r="810" spans="1:22" ht="12.75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</row>
    <row r="811" spans="1:22" ht="12.75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</row>
    <row r="812" spans="1:22" ht="12.75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</row>
    <row r="813" spans="1:22" ht="12.75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</row>
    <row r="814" spans="1:22" ht="12.75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</row>
    <row r="815" spans="1:22" ht="12.75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</row>
    <row r="816" spans="1:22" ht="12.75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</row>
    <row r="817" spans="1:22" ht="12.75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</row>
    <row r="818" spans="1:22" ht="12.75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</row>
    <row r="819" spans="1:22" ht="12.75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</row>
    <row r="820" spans="1:22" ht="12.75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</row>
    <row r="821" spans="1:22" ht="12.75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</row>
    <row r="822" spans="1:22" ht="12.75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</row>
    <row r="823" spans="1:22" ht="12.75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</row>
    <row r="824" spans="1:22" ht="12.75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</row>
    <row r="825" spans="1:22" ht="12.75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</row>
    <row r="826" spans="1:22" ht="12.75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</row>
    <row r="827" spans="1:22" ht="12.75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</row>
    <row r="828" spans="1:22" ht="12.75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</row>
    <row r="829" spans="1:22" ht="12.75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</row>
    <row r="830" spans="1:22" ht="12.75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</row>
    <row r="831" spans="1:22" ht="12.75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</row>
    <row r="832" spans="1:22" ht="12.75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</row>
    <row r="833" spans="1:22" ht="12.75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</row>
    <row r="834" spans="1:22" ht="12.75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</row>
    <row r="835" spans="1:22" ht="12.75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</row>
    <row r="836" spans="1:22" ht="12.75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</row>
    <row r="837" spans="1:22" ht="12.75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</row>
    <row r="838" spans="1:22" ht="12.75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</row>
    <row r="839" spans="1:22" ht="12.75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</row>
    <row r="840" spans="1:22" ht="12.75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</row>
    <row r="841" spans="1:22" ht="12.75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</row>
    <row r="842" spans="1:22" ht="12.75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</row>
    <row r="843" spans="1:22" ht="12.75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</row>
    <row r="844" spans="1:22" ht="12.75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</row>
    <row r="845" spans="1:22" ht="12.75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</row>
    <row r="846" spans="1:22" ht="12.75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</row>
    <row r="847" spans="1:22" ht="12.75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</row>
    <row r="848" spans="1:22" ht="12.75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</row>
    <row r="849" spans="1:22" ht="12.75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</row>
    <row r="850" spans="1:22" ht="12.75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</row>
    <row r="851" spans="1:22" ht="12.75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</row>
    <row r="852" spans="1:22" ht="12.75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</row>
    <row r="853" spans="1:22" ht="12.75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</row>
    <row r="854" spans="1:22" ht="12.75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</row>
    <row r="855" spans="1:22" ht="12.75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</row>
    <row r="856" spans="1:22" ht="12.75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</row>
    <row r="857" spans="1:22" ht="12.75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</row>
    <row r="858" spans="1:22" ht="12.75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</row>
    <row r="859" spans="1:22" ht="12.75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</row>
    <row r="860" spans="1:22" ht="12.75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</row>
    <row r="861" spans="1:22" ht="12.75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</row>
    <row r="862" spans="1:22" ht="12.75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</row>
    <row r="863" spans="1:22" ht="12.75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</row>
    <row r="864" spans="1:22" ht="12.75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</row>
    <row r="865" spans="1:22" ht="12.75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</row>
    <row r="866" spans="1:22" ht="12.75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</row>
    <row r="867" spans="1:22" ht="12.75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</row>
    <row r="868" spans="1:22" ht="12.75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</row>
    <row r="869" spans="1:22" ht="12.75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</row>
    <row r="870" spans="1:22" ht="12.75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</row>
    <row r="871" spans="1:22" ht="12.75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</row>
    <row r="872" spans="1:22" ht="12.75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</row>
    <row r="873" spans="1:22" ht="12.75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</row>
    <row r="874" spans="1:22" ht="12.75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</row>
    <row r="875" spans="1:22" ht="12.75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</row>
    <row r="876" spans="1:22" ht="12.75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</row>
    <row r="877" spans="1:22" ht="12.75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</row>
    <row r="878" spans="1:22" ht="12.75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</row>
    <row r="879" spans="1:22" ht="12.75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</row>
    <row r="880" spans="1:22" ht="12.75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</row>
    <row r="881" spans="1:22" ht="12.75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</row>
    <row r="882" spans="1:22" ht="12.75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</row>
    <row r="883" spans="1:22" ht="12.75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</row>
    <row r="884" spans="1:22" ht="12.75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</row>
    <row r="885" spans="1:22" ht="12.75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</row>
    <row r="886" spans="1:22" ht="12.75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</row>
    <row r="887" spans="1:22" ht="12.75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</row>
    <row r="888" spans="1:22" ht="12.75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</row>
    <row r="889" spans="1:22" ht="12.75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</row>
    <row r="890" spans="1:22" ht="12.75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</row>
    <row r="891" spans="1:22" ht="12.75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</row>
    <row r="892" spans="1:22" ht="12.75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</row>
    <row r="893" spans="1:22" ht="12.75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</row>
    <row r="894" spans="1:22" ht="12.75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</row>
    <row r="895" spans="1:22" ht="12.75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</row>
    <row r="896" spans="1:22" ht="12.75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</row>
    <row r="897" spans="1:22" ht="12.75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</row>
    <row r="898" spans="1:22" ht="12.75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</row>
    <row r="899" spans="1:22" ht="12.75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</row>
    <row r="900" spans="1:22" ht="12.75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</row>
    <row r="901" spans="1:22" ht="12.75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</row>
    <row r="902" spans="1:22" ht="12.75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</row>
    <row r="903" spans="1:22" ht="12.75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</row>
    <row r="904" spans="1:22" ht="12.75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</row>
    <row r="905" spans="1:22" ht="12.75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</row>
    <row r="906" spans="1:22" ht="12.75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</row>
    <row r="907" spans="1:22" ht="12.75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</row>
    <row r="908" spans="1:22" ht="12.75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</row>
    <row r="909" spans="1:22" ht="12.75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</row>
    <row r="910" spans="1:22" ht="12.75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</row>
    <row r="911" spans="1:22" ht="12.75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</row>
    <row r="912" spans="1:22" ht="12.75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</row>
    <row r="913" spans="1:22" ht="12.75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</row>
    <row r="914" spans="1:22" ht="12.75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</row>
    <row r="915" spans="1:22" ht="12.75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</row>
    <row r="916" spans="1:22" ht="12.75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</row>
    <row r="917" spans="1:22" ht="12.75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</row>
    <row r="918" spans="1:22" ht="12.75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</row>
    <row r="919" spans="1:22" ht="12.75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</row>
    <row r="920" spans="1:22" ht="12.75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</row>
    <row r="921" spans="1:22" ht="12.75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</row>
    <row r="922" spans="1:22" ht="12.75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</row>
    <row r="923" spans="1:22" ht="12.75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</row>
    <row r="924" spans="1:22" ht="12.75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</row>
    <row r="925" spans="1:22" ht="12.75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</row>
    <row r="926" spans="1:22" ht="12.75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</row>
    <row r="927" spans="1:22" ht="12.75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</row>
    <row r="928" spans="1:22" ht="12.75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</row>
    <row r="929" spans="1:22" ht="12.75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</row>
    <row r="930" spans="1:22" ht="12.75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</row>
    <row r="931" spans="1:22" ht="12.75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</row>
    <row r="932" spans="1:22" ht="12.75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</row>
    <row r="933" spans="1:22" ht="12.75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</row>
    <row r="934" spans="1:22" ht="12.75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</row>
    <row r="935" spans="1:22" ht="12.75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</row>
    <row r="936" spans="1:22" ht="12.75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</row>
    <row r="937" spans="1:22" ht="12.75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</row>
    <row r="938" spans="1:22" ht="12.75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</row>
    <row r="939" spans="1:22" ht="12.75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</row>
    <row r="940" spans="1:22" ht="12.75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</row>
    <row r="941" spans="1:22" ht="12.75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</row>
    <row r="942" spans="1:22" ht="12.75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</row>
    <row r="943" spans="1:22" ht="12.75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</row>
    <row r="944" spans="1:22" ht="12.75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</row>
    <row r="945" spans="1:22" ht="12.75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</row>
    <row r="946" spans="1:22" ht="12.75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</row>
    <row r="947" spans="1:22" ht="12.75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</row>
    <row r="948" spans="1:22" ht="12.75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</row>
    <row r="949" spans="1:22" ht="12.75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</row>
    <row r="950" spans="1:22" ht="12.75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</row>
    <row r="951" spans="1:22" ht="12.75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</row>
    <row r="952" spans="1:22" ht="12.75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</row>
    <row r="953" spans="1:22" ht="12.75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</row>
    <row r="954" spans="1:22" ht="12.75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</row>
    <row r="955" spans="1:22" ht="12.75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</row>
    <row r="956" spans="1:22" ht="12.75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</row>
    <row r="957" spans="1:22" ht="12.75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</row>
    <row r="958" spans="1:22" ht="12.75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</row>
    <row r="959" spans="1:22" ht="12.75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</row>
    <row r="960" spans="1:22" ht="12.75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</row>
    <row r="961" spans="1:22" ht="12.75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</row>
    <row r="962" spans="1:22" ht="12.75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</row>
    <row r="963" spans="1:22" ht="12.75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</row>
    <row r="964" spans="1:22" ht="12.75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</row>
    <row r="965" spans="1:22" ht="12.75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</row>
    <row r="966" spans="1:22" ht="12.75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</row>
    <row r="967" spans="1:22" ht="12.75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</row>
    <row r="968" spans="1:22" ht="12.75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</row>
    <row r="969" spans="1:22" ht="12.75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</row>
    <row r="970" spans="1:22" ht="12.75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</row>
    <row r="971" spans="1:22" ht="12.75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</row>
    <row r="972" spans="1:22" ht="12.75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</row>
    <row r="973" spans="1:22" ht="12.75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</row>
    <row r="974" spans="1:22" ht="12.75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</row>
    <row r="975" spans="1:22" ht="12.75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</row>
    <row r="976" spans="1:22" ht="12.75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</row>
    <row r="977" spans="1:22" ht="12.75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</row>
    <row r="978" spans="1:22" ht="12.75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</row>
    <row r="979" spans="1:22" ht="12.75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</row>
    <row r="980" spans="1:22" ht="12.75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</row>
    <row r="981" spans="1:22" ht="12.75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</row>
    <row r="982" spans="1:22" ht="12.75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</row>
    <row r="983" spans="1:22" ht="12.75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</row>
    <row r="984" spans="1:22" ht="12.75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</row>
    <row r="985" spans="1:22" ht="12.75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</row>
    <row r="986" spans="1:22" ht="12.75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</row>
    <row r="987" spans="1:22" ht="12.75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</row>
    <row r="988" spans="1:22" ht="12.75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</row>
    <row r="989" spans="1:22" ht="12.75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</row>
    <row r="990" spans="1:22" ht="12.75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</row>
    <row r="991" spans="1:22" ht="12.75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</row>
    <row r="992" spans="1:22" ht="12.75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</row>
    <row r="993" spans="1:22" ht="12.75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</row>
    <row r="994" spans="1:22" ht="12.75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</row>
    <row r="995" spans="1:22" ht="12.75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</row>
    <row r="996" spans="1:22" ht="12.75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</row>
    <row r="997" spans="1:22" ht="12.75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</row>
    <row r="998" spans="1:22" ht="12.75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</row>
    <row r="999" spans="1:22" ht="12.75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</row>
    <row r="1000" spans="1:22" ht="12.75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</row>
    <row r="1001" spans="1:22" ht="12.75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</row>
    <row r="1002" spans="1:22" ht="12.75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</row>
    <row r="1003" spans="1:22" ht="12.75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</row>
    <row r="1004" spans="1:22" ht="12.75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</row>
    <row r="1005" spans="1:22" ht="12.75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</row>
    <row r="1006" spans="1:22" ht="12.75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</row>
    <row r="1007" spans="1:22" ht="12.75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</row>
    <row r="1008" spans="1:22" ht="12.75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</row>
    <row r="1009" spans="1:22" ht="12.75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</row>
  </sheetData>
  <mergeCells count="4">
    <mergeCell ref="B16:H16"/>
    <mergeCell ref="P16:T16"/>
    <mergeCell ref="B37:H37"/>
    <mergeCell ref="P37:T37"/>
  </mergeCells>
  <conditionalFormatting sqref="J18:J33 J39:J54">
    <cfRule type="colorScale" priority="1">
      <colorScale>
        <cfvo type="formula" val="1"/>
        <cfvo type="formula" val="6"/>
        <color rgb="FF4A86E8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Suivi</vt:lpstr>
      <vt:lpstr>Détail Score 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V.</cp:lastModifiedBy>
  <dcterms:modified xsi:type="dcterms:W3CDTF">2023-11-30T09:54:14Z</dcterms:modified>
</cp:coreProperties>
</file>